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9.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0.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omments6.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omments7.xml" ContentType="application/vnd.openxmlformats-officedocument.spreadsheetml.comments+xml"/>
  <Override PartName="/xl/drawings/drawing13.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Z:\02_Maestría UNI\I_TALLER DE PROYECTOS II\EXPOSICION\expo2_akira\docs\"/>
    </mc:Choice>
  </mc:AlternateContent>
  <xr:revisionPtr revIDLastSave="0" documentId="8_{B34B7A0B-88AC-4F6A-8518-F81FE2CC5D09}" xr6:coauthVersionLast="47" xr6:coauthVersionMax="47" xr10:uidLastSave="{00000000-0000-0000-0000-000000000000}"/>
  <bookViews>
    <workbookView xWindow="-120" yWindow="-120" windowWidth="29040" windowHeight="16440" tabRatio="843" firstSheet="3" activeTab="3" xr2:uid="{1361CCE5-3A76-4242-BAE1-2A3940852747}"/>
  </bookViews>
  <sheets>
    <sheet name="Horizonte" sheetId="2" r:id="rId1"/>
    <sheet name="DATOS GENERALES" sheetId="3" r:id="rId2"/>
    <sheet name="TEORÍA" sheetId="26" r:id="rId3"/>
    <sheet name="1.Población total" sheetId="28" r:id="rId4"/>
    <sheet name="2. Población de refe" sheetId="25" r:id="rId5"/>
    <sheet name="3. Población dem. potencial" sheetId="4" r:id="rId6"/>
    <sheet name="DATOS-COLEGIOS" sheetId="27" r:id="rId7"/>
    <sheet name="4. Población dem efectiva" sheetId="29" r:id="rId8"/>
    <sheet name="5. Población efec SP" sheetId="7" r:id="rId9"/>
    <sheet name="ACTAS Y SIAGIE" sheetId="8" r:id="rId10"/>
    <sheet name="5. Población efec CP-OBJETIVO" sheetId="9" r:id="rId11"/>
    <sheet name="POBLACIÓN DE REFERENCIA" sheetId="10" state="hidden" r:id="rId12"/>
    <sheet name="DIMENSIONAMIENTO" sheetId="11" r:id="rId13"/>
    <sheet name="DIMEN DOCENTES" sheetId="12" r:id="rId14"/>
    <sheet name="OFERTA OPTIMIZADA" sheetId="31" r:id="rId15"/>
    <sheet name="BRECHAS" sheetId="20" r:id="rId16"/>
    <sheet name="NORMA" sheetId="30" r:id="rId17"/>
    <sheet name="M&amp;E" sheetId="13" r:id="rId18"/>
    <sheet name="PRESM&amp;E" sheetId="15" r:id="rId19"/>
    <sheet name="db1" sheetId="32" r:id="rId20"/>
    <sheet name="PROG ARQ SEC (JER)" sheetId="33" r:id="rId21"/>
    <sheet name="INDICADORES" sheetId="17" state="hidden"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s>
  <definedNames>
    <definedName name="__">#REF!</definedName>
    <definedName name="____">#REF!</definedName>
    <definedName name="______">#REF!</definedName>
    <definedName name="________">#REF!</definedName>
    <definedName name="__________">#REF!</definedName>
    <definedName name="_________________________A1">#REF!</definedName>
    <definedName name="_________________________A2">#REF!</definedName>
    <definedName name="_________________________A3">#REF!</definedName>
    <definedName name="_________________________A4">#REF!</definedName>
    <definedName name="_________________________A5">#REF!</definedName>
    <definedName name="_________________________n1">#REF!</definedName>
    <definedName name="_________________________n2">#REF!</definedName>
    <definedName name="_________________________S1">#REF!</definedName>
    <definedName name="_______________________A1">#REF!</definedName>
    <definedName name="_______________________A2">#REF!</definedName>
    <definedName name="_______________________A3">#REF!</definedName>
    <definedName name="_______________________A4">#REF!</definedName>
    <definedName name="_______________________A5">#REF!</definedName>
    <definedName name="_______________________n1">#REF!</definedName>
    <definedName name="_______________________n2">#REF!</definedName>
    <definedName name="_______________________S1">#REF!</definedName>
    <definedName name="_____________________A1">#REF!</definedName>
    <definedName name="_____________________A2">#REF!</definedName>
    <definedName name="_____________________A3">#REF!</definedName>
    <definedName name="_____________________A4">#REF!</definedName>
    <definedName name="_____________________A5">#REF!</definedName>
    <definedName name="_____________________n1">#REF!</definedName>
    <definedName name="_____________________n2">#REF!</definedName>
    <definedName name="_____________________S1">#REF!</definedName>
    <definedName name="___________________A1">#REF!</definedName>
    <definedName name="___________________A2">#REF!</definedName>
    <definedName name="___________________A3">#REF!</definedName>
    <definedName name="___________________A4">#REF!</definedName>
    <definedName name="___________________A5">#REF!</definedName>
    <definedName name="___________________n1">#REF!</definedName>
    <definedName name="___________________n2">#REF!</definedName>
    <definedName name="___________________S1">#REF!</definedName>
    <definedName name="_________________A1">#REF!</definedName>
    <definedName name="_________________A2">#REF!</definedName>
    <definedName name="_________________A3">#REF!</definedName>
    <definedName name="_________________A4">#REF!</definedName>
    <definedName name="_________________A5">#REF!</definedName>
    <definedName name="_________________n1">#REF!</definedName>
    <definedName name="_________________n2">#REF!</definedName>
    <definedName name="_________________S1">#REF!</definedName>
    <definedName name="________________as1">{#N/A,#N/A,FALSE,"SumD";#N/A,#N/A,FALSE,"ElecD";#N/A,#N/A,FALSE,"MechD";#N/A,#N/A,FALSE,"GeotD";#N/A,#N/A,FALSE,"PrcsD";#N/A,#N/A,FALSE,"TunnD";#N/A,#N/A,FALSE,"CivlD";#N/A,#N/A,FALSE,"NtwkD";#N/A,#N/A,FALSE,"EstgD";#N/A,#N/A,FALSE,"PEngD"}</definedName>
    <definedName name="_______________A1">#REF!</definedName>
    <definedName name="_______________A2">#REF!</definedName>
    <definedName name="_______________A3">#REF!</definedName>
    <definedName name="_______________A4">#REF!</definedName>
    <definedName name="_______________A5">#REF!</definedName>
    <definedName name="_______________as1">{#N/A,#N/A,FALSE,"SumD";#N/A,#N/A,FALSE,"ElecD";#N/A,#N/A,FALSE,"MechD";#N/A,#N/A,FALSE,"GeotD";#N/A,#N/A,FALSE,"PrcsD";#N/A,#N/A,FALSE,"TunnD";#N/A,#N/A,FALSE,"CivlD";#N/A,#N/A,FALSE,"NtwkD";#N/A,#N/A,FALSE,"EstgD";#N/A,#N/A,FALSE,"PEngD"}</definedName>
    <definedName name="_______________f1cad">#REF!</definedName>
    <definedName name="_______________f1set">#REF!</definedName>
    <definedName name="_______________f2ango01">#REF!</definedName>
    <definedName name="_______________f2ango02">#REF!</definedName>
    <definedName name="_______________f2angora">#REF!</definedName>
    <definedName name="_______________f2cad">#REF!</definedName>
    <definedName name="_______________f2enco01">#REF!</definedName>
    <definedName name="_______________f2enco02">#REF!</definedName>
    <definedName name="_______________f2encode">#REF!</definedName>
    <definedName name="_______________f2glob01">#REF!</definedName>
    <definedName name="_______________f2global">#REF!</definedName>
    <definedName name="_______________f2set">#REF!</definedName>
    <definedName name="_______________f2set01">#REF!</definedName>
    <definedName name="_______________f3ang01">#REF!</definedName>
    <definedName name="_______________f3ang02">#REF!</definedName>
    <definedName name="_______________f3angora">#REF!</definedName>
    <definedName name="_______________f3enco01">#REF!</definedName>
    <definedName name="_______________f3enco02">#REF!</definedName>
    <definedName name="_______________f3encode">#REF!</definedName>
    <definedName name="_______________f3glob">#REF!</definedName>
    <definedName name="_______________f3glob01">#REF!</definedName>
    <definedName name="_______________f3set">#REF!</definedName>
    <definedName name="_______________f3set01">#REF!</definedName>
    <definedName name="_______________fac02">#REF!</definedName>
    <definedName name="_______________fac03">#REF!</definedName>
    <definedName name="_______________n1">#REF!</definedName>
    <definedName name="_______________n2">#REF!</definedName>
    <definedName name="_______________S1">#REF!</definedName>
    <definedName name="______________as1">{#N/A,#N/A,FALSE,"SumD";#N/A,#N/A,FALSE,"ElecD";#N/A,#N/A,FALSE,"MechD";#N/A,#N/A,FALSE,"GeotD";#N/A,#N/A,FALSE,"PrcsD";#N/A,#N/A,FALSE,"TunnD";#N/A,#N/A,FALSE,"CivlD";#N/A,#N/A,FALSE,"NtwkD";#N/A,#N/A,FALSE,"EstgD";#N/A,#N/A,FALSE,"PEngD"}</definedName>
    <definedName name="_____________A1">#REF!</definedName>
    <definedName name="_____________A2">#REF!</definedName>
    <definedName name="_____________A3">#REF!</definedName>
    <definedName name="_____________A4">#REF!</definedName>
    <definedName name="_____________A5">#REF!</definedName>
    <definedName name="_____________as1">{#N/A,#N/A,FALSE,"SumD";#N/A,#N/A,FALSE,"ElecD";#N/A,#N/A,FALSE,"MechD";#N/A,#N/A,FALSE,"GeotD";#N/A,#N/A,FALSE,"PrcsD";#N/A,#N/A,FALSE,"TunnD";#N/A,#N/A,FALSE,"CivlD";#N/A,#N/A,FALSE,"NtwkD";#N/A,#N/A,FALSE,"EstgD";#N/A,#N/A,FALSE,"PEngD"}</definedName>
    <definedName name="_____________f1cad">#REF!</definedName>
    <definedName name="_____________f1set">#REF!</definedName>
    <definedName name="_____________f2ango01">#REF!</definedName>
    <definedName name="_____________f2ango02">#REF!</definedName>
    <definedName name="_____________f2angora">#REF!</definedName>
    <definedName name="_____________f2cad">#REF!</definedName>
    <definedName name="_____________f2enco01">#REF!</definedName>
    <definedName name="_____________f2enco02">#REF!</definedName>
    <definedName name="_____________f2encode">#REF!</definedName>
    <definedName name="_____________f2glob01">#REF!</definedName>
    <definedName name="_____________f2global">#REF!</definedName>
    <definedName name="_____________f2set">#REF!</definedName>
    <definedName name="_____________f2set01">#REF!</definedName>
    <definedName name="_____________f3ang01">#REF!</definedName>
    <definedName name="_____________f3ang02">#REF!</definedName>
    <definedName name="_____________f3angora">#REF!</definedName>
    <definedName name="_____________f3enco01">#REF!</definedName>
    <definedName name="_____________f3enco02">#REF!</definedName>
    <definedName name="_____________f3encode">#REF!</definedName>
    <definedName name="_____________f3glob">#REF!</definedName>
    <definedName name="_____________f3glob01">#REF!</definedName>
    <definedName name="_____________f3set">#REF!</definedName>
    <definedName name="_____________f3set01">#REF!</definedName>
    <definedName name="_____________fac02">#REF!</definedName>
    <definedName name="_____________fac03">#REF!</definedName>
    <definedName name="_____________n1">#REF!</definedName>
    <definedName name="_____________n2">#REF!</definedName>
    <definedName name="_____________S1">#REF!</definedName>
    <definedName name="____________as">{#N/A,#N/A,FALSE,"SumD";#N/A,#N/A,FALSE,"ElecD";#N/A,#N/A,FALSE,"MechD";#N/A,#N/A,FALSE,"GeotD";#N/A,#N/A,FALSE,"PrcsD";#N/A,#N/A,FALSE,"TunnD";#N/A,#N/A,FALSE,"CivlD";#N/A,#N/A,FALSE,"NtwkD";#N/A,#N/A,FALSE,"EstgD";#N/A,#N/A,FALSE,"PEngD"}</definedName>
    <definedName name="____________as1">{#N/A,#N/A,FALSE,"SumD";#N/A,#N/A,FALSE,"ElecD";#N/A,#N/A,FALSE,"MechD";#N/A,#N/A,FALSE,"GeotD";#N/A,#N/A,FALSE,"PrcsD";#N/A,#N/A,FALSE,"TunnD";#N/A,#N/A,FALSE,"CivlD";#N/A,#N/A,FALSE,"NtwkD";#N/A,#N/A,FALSE,"EstgD";#N/A,#N/A,FALSE,"PEngD"}</definedName>
    <definedName name="___________A1">#REF!</definedName>
    <definedName name="___________A2">#REF!</definedName>
    <definedName name="___________A3">#REF!</definedName>
    <definedName name="___________A4">#REF!</definedName>
    <definedName name="___________A5">#REF!</definedName>
    <definedName name="___________as1">{#N/A,#N/A,FALSE,"SumD";#N/A,#N/A,FALSE,"ElecD";#N/A,#N/A,FALSE,"MechD";#N/A,#N/A,FALSE,"GeotD";#N/A,#N/A,FALSE,"PrcsD";#N/A,#N/A,FALSE,"TunnD";#N/A,#N/A,FALSE,"CivlD";#N/A,#N/A,FALSE,"NtwkD";#N/A,#N/A,FALSE,"EstgD";#N/A,#N/A,FALSE,"PEngD"}</definedName>
    <definedName name="___________f1cad">#REF!</definedName>
    <definedName name="___________f1set">#REF!</definedName>
    <definedName name="___________f2ango01">#REF!</definedName>
    <definedName name="___________f2ango02">#REF!</definedName>
    <definedName name="___________f2angora">#REF!</definedName>
    <definedName name="___________f2cad">#REF!</definedName>
    <definedName name="___________f2enco01">#REF!</definedName>
    <definedName name="___________f2enco02">#REF!</definedName>
    <definedName name="___________f2encode">#REF!</definedName>
    <definedName name="___________f2glob01">#REF!</definedName>
    <definedName name="___________f2global">#REF!</definedName>
    <definedName name="___________f2set">#REF!</definedName>
    <definedName name="___________f2set01">#REF!</definedName>
    <definedName name="___________f3ang01">#REF!</definedName>
    <definedName name="___________f3ang02">#REF!</definedName>
    <definedName name="___________f3angora">#REF!</definedName>
    <definedName name="___________f3enco01">#REF!</definedName>
    <definedName name="___________f3enco02">#REF!</definedName>
    <definedName name="___________f3encode">#REF!</definedName>
    <definedName name="___________f3glob">#REF!</definedName>
    <definedName name="___________f3glob01">#REF!</definedName>
    <definedName name="___________f3set">#REF!</definedName>
    <definedName name="___________f3set01">#REF!</definedName>
    <definedName name="___________fac02">#REF!</definedName>
    <definedName name="___________fac03">#REF!</definedName>
    <definedName name="___________n1">#REF!</definedName>
    <definedName name="___________n2">#REF!</definedName>
    <definedName name="___________S1">#REF!</definedName>
    <definedName name="__________A1">#REF!</definedName>
    <definedName name="__________A2">#REF!</definedName>
    <definedName name="__________A3">#REF!</definedName>
    <definedName name="__________A4">#REF!</definedName>
    <definedName name="__________A5">#REF!</definedName>
    <definedName name="__________as1">{#N/A,#N/A,FALSE,"SumD";#N/A,#N/A,FALSE,"ElecD";#N/A,#N/A,FALSE,"MechD";#N/A,#N/A,FALSE,"GeotD";#N/A,#N/A,FALSE,"PrcsD";#N/A,#N/A,FALSE,"TunnD";#N/A,#N/A,FALSE,"CivlD";#N/A,#N/A,FALSE,"NtwkD";#N/A,#N/A,FALSE,"EstgD";#N/A,#N/A,FALSE,"PEngD"}</definedName>
    <definedName name="__________n1">#REF!</definedName>
    <definedName name="__________n2">#REF!</definedName>
    <definedName name="__________S1">#REF!</definedName>
    <definedName name="_________A1">#REF!</definedName>
    <definedName name="_________A2">#REF!</definedName>
    <definedName name="_________A3">#REF!</definedName>
    <definedName name="_________A4">#REF!</definedName>
    <definedName name="_________A5">#REF!</definedName>
    <definedName name="_________as1">{#N/A,#N/A,FALSE,"SumD";#N/A,#N/A,FALSE,"ElecD";#N/A,#N/A,FALSE,"MechD";#N/A,#N/A,FALSE,"GeotD";#N/A,#N/A,FALSE,"PrcsD";#N/A,#N/A,FALSE,"TunnD";#N/A,#N/A,FALSE,"CivlD";#N/A,#N/A,FALSE,"NtwkD";#N/A,#N/A,FALSE,"EstgD";#N/A,#N/A,FALSE,"PEngD"}</definedName>
    <definedName name="_________f1cad">#REF!</definedName>
    <definedName name="_________f1set">#REF!</definedName>
    <definedName name="_________f2ango01">#REF!</definedName>
    <definedName name="_________f2ango02">#REF!</definedName>
    <definedName name="_________f2angora">#REF!</definedName>
    <definedName name="_________f2cad">#REF!</definedName>
    <definedName name="_________f2enco01">#REF!</definedName>
    <definedName name="_________f2enco02">#REF!</definedName>
    <definedName name="_________f2encode">#REF!</definedName>
    <definedName name="_________f2glob01">#REF!</definedName>
    <definedName name="_________f2global">#REF!</definedName>
    <definedName name="_________f2set">#REF!</definedName>
    <definedName name="_________f2set01">#REF!</definedName>
    <definedName name="_________f3ang01">#REF!</definedName>
    <definedName name="_________f3ang02">#REF!</definedName>
    <definedName name="_________f3angora">#REF!</definedName>
    <definedName name="_________f3enco01">#REF!</definedName>
    <definedName name="_________f3enco02">#REF!</definedName>
    <definedName name="_________f3encode">#REF!</definedName>
    <definedName name="_________f3glob">#REF!</definedName>
    <definedName name="_________f3glob01">#REF!</definedName>
    <definedName name="_________f3set">#REF!</definedName>
    <definedName name="_________f3set01">#REF!</definedName>
    <definedName name="_________fac02">#REF!</definedName>
    <definedName name="_________fac03">#REF!</definedName>
    <definedName name="_________n1">#REF!</definedName>
    <definedName name="_________n2">#REF!</definedName>
    <definedName name="_________S1">#REF!</definedName>
    <definedName name="________A1">#REF!</definedName>
    <definedName name="________A2">#REF!</definedName>
    <definedName name="________A3">#REF!</definedName>
    <definedName name="________A4">#REF!</definedName>
    <definedName name="________A5">#REF!</definedName>
    <definedName name="________as1">{#N/A,#N/A,FALSE,"SumD";#N/A,#N/A,FALSE,"ElecD";#N/A,#N/A,FALSE,"MechD";#N/A,#N/A,FALSE,"GeotD";#N/A,#N/A,FALSE,"PrcsD";#N/A,#N/A,FALSE,"TunnD";#N/A,#N/A,FALSE,"CivlD";#N/A,#N/A,FALSE,"NtwkD";#N/A,#N/A,FALSE,"EstgD";#N/A,#N/A,FALSE,"PEngD"}</definedName>
    <definedName name="________n1">#REF!</definedName>
    <definedName name="________n2">#REF!</definedName>
    <definedName name="________S1">#REF!</definedName>
    <definedName name="_______A1">#REF!</definedName>
    <definedName name="_______A2">#REF!</definedName>
    <definedName name="_______A3">#REF!</definedName>
    <definedName name="_______A4">#REF!</definedName>
    <definedName name="_______A5">#REF!</definedName>
    <definedName name="_______as1">{#N/A,#N/A,FALSE,"SumD";#N/A,#N/A,FALSE,"ElecD";#N/A,#N/A,FALSE,"MechD";#N/A,#N/A,FALSE,"GeotD";#N/A,#N/A,FALSE,"PrcsD";#N/A,#N/A,FALSE,"TunnD";#N/A,#N/A,FALSE,"CivlD";#N/A,#N/A,FALSE,"NtwkD";#N/A,#N/A,FALSE,"EstgD";#N/A,#N/A,FALSE,"PEngD"}</definedName>
    <definedName name="_______f1cad">#REF!</definedName>
    <definedName name="_______f1set">#REF!</definedName>
    <definedName name="_______f2ango01">#REF!</definedName>
    <definedName name="_______f2ango02">#REF!</definedName>
    <definedName name="_______f2angora">#REF!</definedName>
    <definedName name="_______f2cad">#REF!</definedName>
    <definedName name="_______f2enco01">#REF!</definedName>
    <definedName name="_______f2enco02">#REF!</definedName>
    <definedName name="_______f2encode">#REF!</definedName>
    <definedName name="_______f2glob01">#REF!</definedName>
    <definedName name="_______f2global">#REF!</definedName>
    <definedName name="_______f2set">#REF!</definedName>
    <definedName name="_______f2set01">#REF!</definedName>
    <definedName name="_______f3ang01">#REF!</definedName>
    <definedName name="_______f3ang02">#REF!</definedName>
    <definedName name="_______f3angora">#REF!</definedName>
    <definedName name="_______f3enco01">#REF!</definedName>
    <definedName name="_______f3enco02">#REF!</definedName>
    <definedName name="_______f3encode">#REF!</definedName>
    <definedName name="_______f3glob">#REF!</definedName>
    <definedName name="_______f3glob01">#REF!</definedName>
    <definedName name="_______f3set">#REF!</definedName>
    <definedName name="_______f3set01">#REF!</definedName>
    <definedName name="_______fac02">#REF!</definedName>
    <definedName name="_______fac03">#REF!</definedName>
    <definedName name="_______n1">#REF!</definedName>
    <definedName name="_______n2">#REF!</definedName>
    <definedName name="_______S1">#REF!</definedName>
    <definedName name="_______TP001">#REF!</definedName>
    <definedName name="_______TP002">#REF!</definedName>
    <definedName name="_______TP003">#REF!</definedName>
    <definedName name="_______TP004">#REF!</definedName>
    <definedName name="_______TP005">#REF!</definedName>
    <definedName name="_______TP006">#REF!</definedName>
    <definedName name="_______TP007">#REF!</definedName>
    <definedName name="_______TP008">#REF!</definedName>
    <definedName name="_______TP009">#REF!</definedName>
    <definedName name="_______TP010">#REF!</definedName>
    <definedName name="_______TP011">#REF!</definedName>
    <definedName name="_______TP013">#REF!</definedName>
    <definedName name="_______TP014">#REF!</definedName>
    <definedName name="_______TP015">#REF!</definedName>
    <definedName name="_______TP016">#REF!</definedName>
    <definedName name="______A1">#REF!</definedName>
    <definedName name="______A2">#REF!</definedName>
    <definedName name="______A3">#REF!</definedName>
    <definedName name="______A4">#REF!</definedName>
    <definedName name="______A5">#REF!</definedName>
    <definedName name="______as1">{#N/A,#N/A,FALSE,"SumD";#N/A,#N/A,FALSE,"ElecD";#N/A,#N/A,FALSE,"MechD";#N/A,#N/A,FALSE,"GeotD";#N/A,#N/A,FALSE,"PrcsD";#N/A,#N/A,FALSE,"TunnD";#N/A,#N/A,FALSE,"CivlD";#N/A,#N/A,FALSE,"NtwkD";#N/A,#N/A,FALSE,"EstgD";#N/A,#N/A,FALSE,"PEngD"}</definedName>
    <definedName name="______n1">#REF!</definedName>
    <definedName name="______n2">#REF!</definedName>
    <definedName name="______S1">#REF!</definedName>
    <definedName name="_____A1">#REF!</definedName>
    <definedName name="_____A2">#REF!</definedName>
    <definedName name="_____A3">#REF!</definedName>
    <definedName name="_____A4">#REF!</definedName>
    <definedName name="_____A5">#REF!</definedName>
    <definedName name="_____as1">{#N/A,#N/A,FALSE,"SumD";#N/A,#N/A,FALSE,"ElecD";#N/A,#N/A,FALSE,"MechD";#N/A,#N/A,FALSE,"GeotD";#N/A,#N/A,FALSE,"PrcsD";#N/A,#N/A,FALSE,"TunnD";#N/A,#N/A,FALSE,"CivlD";#N/A,#N/A,FALSE,"NtwkD";#N/A,#N/A,FALSE,"EstgD";#N/A,#N/A,FALSE,"PEngD"}</definedName>
    <definedName name="_____ENE05">#REF!</definedName>
    <definedName name="_____f1cad">#REF!</definedName>
    <definedName name="_____f1set">#REF!</definedName>
    <definedName name="_____f2ango01">#REF!</definedName>
    <definedName name="_____f2ango02">#REF!</definedName>
    <definedName name="_____f2angora">#REF!</definedName>
    <definedName name="_____f2cad">#REF!</definedName>
    <definedName name="_____f2enco01">#REF!</definedName>
    <definedName name="_____f2enco02">#REF!</definedName>
    <definedName name="_____f2encode">#REF!</definedName>
    <definedName name="_____f2glob01">#REF!</definedName>
    <definedName name="_____f2global">#REF!</definedName>
    <definedName name="_____f2set">#REF!</definedName>
    <definedName name="_____f2set01">#REF!</definedName>
    <definedName name="_____f3ang01">#REF!</definedName>
    <definedName name="_____f3ang02">#REF!</definedName>
    <definedName name="_____f3angora">#REF!</definedName>
    <definedName name="_____f3enco01">#REF!</definedName>
    <definedName name="_____f3enco02">#REF!</definedName>
    <definedName name="_____f3encode">#REF!</definedName>
    <definedName name="_____f3glob">#REF!</definedName>
    <definedName name="_____f3glob01">#REF!</definedName>
    <definedName name="_____f3set">#REF!</definedName>
    <definedName name="_____f3set01">#REF!</definedName>
    <definedName name="_____fac02">#REF!</definedName>
    <definedName name="_____fac03">#REF!</definedName>
    <definedName name="_____n1">#REF!</definedName>
    <definedName name="_____n2">#REF!</definedName>
    <definedName name="_____POB3">'[1]4 Poblacion Demandante Efectiva'!$B$12</definedName>
    <definedName name="_____S1">#REF!</definedName>
    <definedName name="____A1">#REF!</definedName>
    <definedName name="____A2">#REF!</definedName>
    <definedName name="____A3">#REF!</definedName>
    <definedName name="____A4">#REF!</definedName>
    <definedName name="____A5">#REF!</definedName>
    <definedName name="____as1">{#N/A,#N/A,FALSE,"SumD";#N/A,#N/A,FALSE,"ElecD";#N/A,#N/A,FALSE,"MechD";#N/A,#N/A,FALSE,"GeotD";#N/A,#N/A,FALSE,"PrcsD";#N/A,#N/A,FALSE,"TunnD";#N/A,#N/A,FALSE,"CivlD";#N/A,#N/A,FALSE,"NtwkD";#N/A,#N/A,FALSE,"EstgD";#N/A,#N/A,FALSE,"PEngD"}</definedName>
    <definedName name="____asp2">#REF!</definedName>
    <definedName name="____ENE05">#REF!</definedName>
    <definedName name="____n1">#REF!</definedName>
    <definedName name="____n2">#REF!</definedName>
    <definedName name="____POB07">[2]POB07!$A$10:$F$2062</definedName>
    <definedName name="____POB3">'[1]4 Poblacion Demandante Efectiva'!$B$12</definedName>
    <definedName name="____RET1">'[3]7422CW00'!#REF!</definedName>
    <definedName name="____RET2">'[3]7422CW00'!#REF!</definedName>
    <definedName name="____RET3">'[3]7422CW00'!#REF!</definedName>
    <definedName name="____RET4">'[3]7422CW00'!#REF!</definedName>
    <definedName name="____RET5">'[3]7422CW00'!#REF!</definedName>
    <definedName name="____ro1">#REF!</definedName>
    <definedName name="____S1">#REF!</definedName>
    <definedName name="____TEP1">[4]EP1!$A$10:$AM$229</definedName>
    <definedName name="____TP001">#REF!</definedName>
    <definedName name="____TP002">#REF!</definedName>
    <definedName name="____TP003">#REF!</definedName>
    <definedName name="____TP004">#REF!</definedName>
    <definedName name="____TP005">#REF!</definedName>
    <definedName name="____TP006">#REF!</definedName>
    <definedName name="____TP007">#REF!</definedName>
    <definedName name="____TP008">#REF!</definedName>
    <definedName name="____TP009">#REF!</definedName>
    <definedName name="____TP010">#REF!</definedName>
    <definedName name="____TP011">#REF!</definedName>
    <definedName name="____TP013">#REF!</definedName>
    <definedName name="____TP014">#REF!</definedName>
    <definedName name="____TP015">#REF!</definedName>
    <definedName name="____TP016">#REF!</definedName>
    <definedName name="____Var1">#REF!</definedName>
    <definedName name="___AA68936">#REF!</definedName>
    <definedName name="___AA69375">#REF!</definedName>
    <definedName name="___AA70517">#REF!</definedName>
    <definedName name="___AA80220">#REF!</definedName>
    <definedName name="___AA90088">#REF!</definedName>
    <definedName name="___AA999999">#REF!</definedName>
    <definedName name="___ACC53">#REF!</definedName>
    <definedName name="___ACC54">#REF!</definedName>
    <definedName name="___ACC56">#REF!</definedName>
    <definedName name="___ALT1">#REF!</definedName>
    <definedName name="___ALT2">#REF!</definedName>
    <definedName name="___as1">{#N/A,#N/A,FALSE,"SumD";#N/A,#N/A,FALSE,"ElecD";#N/A,#N/A,FALSE,"MechD";#N/A,#N/A,FALSE,"GeotD";#N/A,#N/A,FALSE,"PrcsD";#N/A,#N/A,FALSE,"TunnD";#N/A,#N/A,FALSE,"CivlD";#N/A,#N/A,FALSE,"NtwkD";#N/A,#N/A,FALSE,"EstgD";#N/A,#N/A,FALSE,"PEngD"}</definedName>
    <definedName name="___asp2">#REF!</definedName>
    <definedName name="___BUT38">#REF!</definedName>
    <definedName name="___BUT78">#REF!</definedName>
    <definedName name="___EMG4">'[5]12 P3'!#REF!</definedName>
    <definedName name="___ENE05">#REF!</definedName>
    <definedName name="___f1cad">#REF!</definedName>
    <definedName name="___f1set">#REF!</definedName>
    <definedName name="___f2ango01">#REF!</definedName>
    <definedName name="___f2ango02">#REF!</definedName>
    <definedName name="___f2angora">#REF!</definedName>
    <definedName name="___f2cad">#REF!</definedName>
    <definedName name="___f2enco01">#REF!</definedName>
    <definedName name="___f2enco02">#REF!</definedName>
    <definedName name="___f2encode">#REF!</definedName>
    <definedName name="___f2glob01">#REF!</definedName>
    <definedName name="___f2global">#REF!</definedName>
    <definedName name="___f2set">#REF!</definedName>
    <definedName name="___f2set01">#REF!</definedName>
    <definedName name="___f3ang01">#REF!</definedName>
    <definedName name="___f3ang02">#REF!</definedName>
    <definedName name="___f3angora">#REF!</definedName>
    <definedName name="___f3enco01">#REF!</definedName>
    <definedName name="___f3enco02">#REF!</definedName>
    <definedName name="___f3encode">#REF!</definedName>
    <definedName name="___f3glob">#REF!</definedName>
    <definedName name="___f3glob01">#REF!</definedName>
    <definedName name="___f3set">#REF!</definedName>
    <definedName name="___f3set01">#REF!</definedName>
    <definedName name="___fac02">#REF!</definedName>
    <definedName name="___fac03">#REF!</definedName>
    <definedName name="___Ind1">#REF!</definedName>
    <definedName name="___Ind2">#REF!</definedName>
    <definedName name="___Ind3">#REF!</definedName>
    <definedName name="___Ind4">#REF!</definedName>
    <definedName name="___Ind5">#REF!</definedName>
    <definedName name="___JUN07">#REF!</definedName>
    <definedName name="___POB07">[2]POB07!$A$10:$F$2062</definedName>
    <definedName name="___POB2">'[1]4 Poblacion Demandante Efectiva'!$B$11</definedName>
    <definedName name="___POB3">'[1]4 Poblacion Demandante Efectiva'!$B$12</definedName>
    <definedName name="___pu1">#REF!</definedName>
    <definedName name="___pu11">#REF!</definedName>
    <definedName name="___pu12">#REF!</definedName>
    <definedName name="___pu2">#REF!</definedName>
    <definedName name="___pu3">#REF!</definedName>
    <definedName name="___pu4">#REF!</definedName>
    <definedName name="___pu5">#REF!</definedName>
    <definedName name="___pu6">#REF!</definedName>
    <definedName name="___pu8">#REF!</definedName>
    <definedName name="___QTY1">#REF!</definedName>
    <definedName name="___RET1">'[3]7422CW00'!#REF!</definedName>
    <definedName name="___RET2">'[3]7422CW00'!#REF!</definedName>
    <definedName name="___RET3">'[3]7422CW00'!#REF!</definedName>
    <definedName name="___RET4">'[3]7422CW00'!#REF!</definedName>
    <definedName name="___RET5">'[3]7422CW00'!#REF!</definedName>
    <definedName name="___RET6">'[3]7422CW00'!#REF!</definedName>
    <definedName name="___ro1">#REF!</definedName>
    <definedName name="___TCA704">#REF!</definedName>
    <definedName name="___TEP1">[6]EP1!$A$10:$AM$229</definedName>
    <definedName name="___TOR10">#REF!</definedName>
    <definedName name="___TOR14">#REF!</definedName>
    <definedName name="___TP001">#REF!</definedName>
    <definedName name="___TP002">#REF!</definedName>
    <definedName name="___TP003">#REF!</definedName>
    <definedName name="___TP004">#REF!</definedName>
    <definedName name="___TP005">#REF!</definedName>
    <definedName name="___TP006">#REF!</definedName>
    <definedName name="___TP007">#REF!</definedName>
    <definedName name="___TP008">#REF!</definedName>
    <definedName name="___TP009">#REF!</definedName>
    <definedName name="___TP010">#REF!</definedName>
    <definedName name="___TP011">#REF!</definedName>
    <definedName name="___TP013">#REF!</definedName>
    <definedName name="___TP014">#REF!</definedName>
    <definedName name="___TP015">#REF!</definedName>
    <definedName name="___TP016">#REF!</definedName>
    <definedName name="___TR4">#REF!</definedName>
    <definedName name="___us96">#REF!</definedName>
    <definedName name="___Var1">#REF!</definedName>
    <definedName name="__1_2_0OPTI">[7]Sheet1!#REF!</definedName>
    <definedName name="__123Graph_A">[8]Limit_ACC_A!$F$17:$I$17</definedName>
    <definedName name="__123Graph_AGraph10">'[9]LIMA-CANTA'!#REF!</definedName>
    <definedName name="__123Graph_AGraph11">'[9]LIMA-CANTA'!#REF!</definedName>
    <definedName name="__123Graph_AGraph12">'[9]LIMA-CANTA'!#REF!</definedName>
    <definedName name="__123Graph_AGraph13">'[9]LIMA-CANTA'!#REF!</definedName>
    <definedName name="__123Graph_AGraph14">'[9]LIMA-CANTA'!#REF!</definedName>
    <definedName name="__123Graph_AGraph15">'[9]LIMA-CANTA'!#REF!</definedName>
    <definedName name="__123Graph_AGraph16">'[9]LIMA-CANTA'!#REF!</definedName>
    <definedName name="__123Graph_AGraph17">'[9]LIMA-CANTA'!#REF!</definedName>
    <definedName name="__123Graph_AGraph18">'[9]LIMA-CANTA'!#REF!</definedName>
    <definedName name="__123Graph_AGraph2">'[9]LIMA-CANTA'!#REF!</definedName>
    <definedName name="__123Graph_AGraph3">'[9]LIMA-CANTA'!#REF!</definedName>
    <definedName name="__123Graph_AGraph4">'[9]LIMA-CANTA'!#REF!</definedName>
    <definedName name="__123Graph_AGraph5">'[9]LIMA-CANTA'!#REF!</definedName>
    <definedName name="__123Graph_AGraph6">'[9]LIMA-CANTA'!#REF!</definedName>
    <definedName name="__123Graph_AGraph7">'[9]LIMA-CANTA'!#REF!</definedName>
    <definedName name="__123Graph_AGraph8">'[9]LIMA-CANTA'!#REF!</definedName>
    <definedName name="__123Graph_AGraph9">'[9]LIMA-CANTA'!#REF!</definedName>
    <definedName name="__123Graph_X">[8]Limit_ACC_A!$F$11:$I$11</definedName>
    <definedName name="__123Graph_XGRA1">#REF!</definedName>
    <definedName name="__123Graph_XGRA2">#REF!</definedName>
    <definedName name="__123Graph_XGraph10">'[9]LIMA-CANTA'!#REF!</definedName>
    <definedName name="__123Graph_XGraph11">'[9]LIMA-CANTA'!#REF!</definedName>
    <definedName name="__123Graph_XGraph12">'[9]LIMA-CANTA'!#REF!</definedName>
    <definedName name="__123Graph_XGraph13">'[9]LIMA-CANTA'!#REF!</definedName>
    <definedName name="__123Graph_XGraph14">'[9]LIMA-CANTA'!#REF!</definedName>
    <definedName name="__123Graph_XGraph15">'[9]LIMA-CANTA'!#REF!</definedName>
    <definedName name="__123Graph_XGraph16">'[9]LIMA-CANTA'!#REF!</definedName>
    <definedName name="__123Graph_XGraph17">'[9]LIMA-CANTA'!#REF!</definedName>
    <definedName name="__123Graph_XGraph18">'[9]LIMA-CANTA'!#REF!</definedName>
    <definedName name="__123Graph_XGraph3">'[9]LIMA-CANTA'!#REF!</definedName>
    <definedName name="__123Graph_XGraph4">'[9]LIMA-CANTA'!#REF!</definedName>
    <definedName name="__123Graph_XGraph5">'[9]LIMA-CANTA'!#REF!</definedName>
    <definedName name="__123Graph_XGraph6">'[9]LIMA-CANTA'!#REF!</definedName>
    <definedName name="__123Graph_XGraph7">'[9]LIMA-CANTA'!#REF!</definedName>
    <definedName name="__123Graph_XGraph8">'[9]LIMA-CANTA'!#REF!</definedName>
    <definedName name="__123Graph_XGraph9">'[9]LIMA-CANTA'!#REF!</definedName>
    <definedName name="__2_2__OPTI">#REF!</definedName>
    <definedName name="__A1">#REF!</definedName>
    <definedName name="__A2">#REF!</definedName>
    <definedName name="__A3">#REF!</definedName>
    <definedName name="__A4">#REF!</definedName>
    <definedName name="__A5">#REF!</definedName>
    <definedName name="__AA68936">#REF!</definedName>
    <definedName name="__AA69375">#REF!</definedName>
    <definedName name="__AA70517">#REF!</definedName>
    <definedName name="__AA80220">#REF!</definedName>
    <definedName name="__AA90088">#REF!</definedName>
    <definedName name="__AA999999">#REF!</definedName>
    <definedName name="__ACC53">#REF!</definedName>
    <definedName name="__ACC54">#REF!</definedName>
    <definedName name="__ACC56">#REF!</definedName>
    <definedName name="__all1">#REF!</definedName>
    <definedName name="__ALT1">#REF!</definedName>
    <definedName name="__ALT2">#REF!</definedName>
    <definedName name="__as1">{#N/A,#N/A,FALSE,"SumD";#N/A,#N/A,FALSE,"ElecD";#N/A,#N/A,FALSE,"MechD";#N/A,#N/A,FALSE,"GeotD";#N/A,#N/A,FALSE,"PrcsD";#N/A,#N/A,FALSE,"TunnD";#N/A,#N/A,FALSE,"CivlD";#N/A,#N/A,FALSE,"NtwkD";#N/A,#N/A,FALSE,"EstgD";#N/A,#N/A,FALSE,"PEngD"}</definedName>
    <definedName name="__asp2">#REF!</definedName>
    <definedName name="__BUT38">#REF!</definedName>
    <definedName name="__BUT78">#REF!</definedName>
    <definedName name="__col1">[10]A.SENSIBILIDAD!$C$86:$C$96</definedName>
    <definedName name="__dbs1">#REF!</definedName>
    <definedName name="__dbs11">#REF!</definedName>
    <definedName name="__dbs76">#REF!</definedName>
    <definedName name="__EMG4">'[1]12 P3'!$C$103</definedName>
    <definedName name="__ENE05">#REF!</definedName>
    <definedName name="__F15p">#REF!</definedName>
    <definedName name="__ice1">[10]A.SENSIBILIDAD!$E$86:$E$96</definedName>
    <definedName name="__ice2">[10]A.SENSIBILIDAD!$G$86:$G$96</definedName>
    <definedName name="__Ind1">#REF!</definedName>
    <definedName name="__Ind2">#REF!</definedName>
    <definedName name="__Ind3">#REF!</definedName>
    <definedName name="__Ind4">#REF!</definedName>
    <definedName name="__Ind5">#REF!</definedName>
    <definedName name="__JUN07">#REF!</definedName>
    <definedName name="__n1">#REF!</definedName>
    <definedName name="__n2">#REF!</definedName>
    <definedName name="__POB07">[11]POB07!$A$10:$F$2062</definedName>
    <definedName name="__POB1">'[5]5 Poblacion Demandante Efectiva'!$B$10</definedName>
    <definedName name="__POB2">'[1]4 Poblacion Demandante Efectiva'!$B$11</definedName>
    <definedName name="__POB3">'[1]4 Poblacion Demandante Efectiva'!$B$12</definedName>
    <definedName name="__pu1">#REF!</definedName>
    <definedName name="__pu11">#REF!</definedName>
    <definedName name="__pu12">#REF!</definedName>
    <definedName name="__pu2">#REF!</definedName>
    <definedName name="__pu3">#REF!</definedName>
    <definedName name="__pu4">#REF!</definedName>
    <definedName name="__pu5">#REF!</definedName>
    <definedName name="__pu6">#REF!</definedName>
    <definedName name="__pu8">#REF!</definedName>
    <definedName name="__QTY1">#REF!</definedName>
    <definedName name="__RET1">'[3]7422CW00'!#REF!</definedName>
    <definedName name="__RET2">'[3]7422CW00'!#REF!</definedName>
    <definedName name="__RET3">'[3]7422CW00'!#REF!</definedName>
    <definedName name="__RET4">'[3]7422CW00'!#REF!</definedName>
    <definedName name="__RET5">'[3]7422CW00'!#REF!</definedName>
    <definedName name="__RET6">'[3]7422CW00'!#REF!</definedName>
    <definedName name="__ro1">#REF!</definedName>
    <definedName name="__S1">#REF!</definedName>
    <definedName name="__say1">#REF!</definedName>
    <definedName name="__TB1">#REF!</definedName>
    <definedName name="__TB10">#REF!</definedName>
    <definedName name="__TB2">#REF!</definedName>
    <definedName name="__TB3">#REF!</definedName>
    <definedName name="__TB4">#REF!</definedName>
    <definedName name="__tb5">#REF!</definedName>
    <definedName name="__TCA704">#REF!</definedName>
    <definedName name="__TEP1">[12]EP1!$A$10:$AM$229</definedName>
    <definedName name="__TOR10">#REF!</definedName>
    <definedName name="__TOR14">#REF!</definedName>
    <definedName name="__TP001">#REF!</definedName>
    <definedName name="__TP002">#REF!</definedName>
    <definedName name="__TP003">#REF!</definedName>
    <definedName name="__TP004">#REF!</definedName>
    <definedName name="__TP005">#REF!</definedName>
    <definedName name="__TP006">#REF!</definedName>
    <definedName name="__TP007">#REF!</definedName>
    <definedName name="__TP008">#REF!</definedName>
    <definedName name="__TP009">#REF!</definedName>
    <definedName name="__TP010">#REF!</definedName>
    <definedName name="__TP011">#REF!</definedName>
    <definedName name="__TP013">#REF!</definedName>
    <definedName name="__TP014">#REF!</definedName>
    <definedName name="__TP015">#REF!</definedName>
    <definedName name="__TP016">#REF!</definedName>
    <definedName name="__TR4">#REF!</definedName>
    <definedName name="__us96">#REF!</definedName>
    <definedName name="__vac2">[10]FLUJOS!$H$147</definedName>
    <definedName name="__Var1">#REF!</definedName>
    <definedName name="_0___4">'[13]Población por edades'!$B$11</definedName>
    <definedName name="_01_Tribunas_y_Losas">#REF!</definedName>
    <definedName name="_1_2__OPTI">[14]Sheet1!#REF!</definedName>
    <definedName name="_1_2_0OPTI">[7]Sheet1!#REF!</definedName>
    <definedName name="_1er_año_ce_p1">#REF!</definedName>
    <definedName name="_1er_año_ce_p2">#REF!</definedName>
    <definedName name="_1er_año_ce_p3">#REF!</definedName>
    <definedName name="_2_2__OPTI">#REF!</definedName>
    <definedName name="_3_2_0OPTI">[7]Sheet1!#REF!</definedName>
    <definedName name="_36_0_0_F">#REF!</definedName>
    <definedName name="_37_0_0_F">#REF!</definedName>
    <definedName name="_38_0_0_F">#REF!</definedName>
    <definedName name="_58_0_0_F">#REF!</definedName>
    <definedName name="_59_0_0_F">#REF!</definedName>
    <definedName name="_60_0_0_F">#REF!</definedName>
    <definedName name="_64_0_0_F">#REF!</definedName>
    <definedName name="_65_0_0_F">#REF!</definedName>
    <definedName name="_A1">#REF!</definedName>
    <definedName name="_A2">#REF!</definedName>
    <definedName name="_A3">#REF!</definedName>
    <definedName name="_A4">#REF!</definedName>
    <definedName name="_A5">#REF!</definedName>
    <definedName name="_AA502400">#REF!</definedName>
    <definedName name="_AA503100">#REF!</definedName>
    <definedName name="_AA503101">#REF!</definedName>
    <definedName name="_AA503107">#REF!</definedName>
    <definedName name="_AA503114">#REF!</definedName>
    <definedName name="_AA503115">#REF!</definedName>
    <definedName name="_AA503306">#REF!</definedName>
    <definedName name="_AA68936">#REF!</definedName>
    <definedName name="_AA69375">#REF!</definedName>
    <definedName name="_AA70517">#REF!</definedName>
    <definedName name="_AA80220">#REF!</definedName>
    <definedName name="_AA90088">#REF!</definedName>
    <definedName name="_AA999999">#REF!</definedName>
    <definedName name="_ACC53">#REF!</definedName>
    <definedName name="_ACC54">#REF!</definedName>
    <definedName name="_ACC56">#REF!</definedName>
    <definedName name="_all1">[15]Risk!$A$1:$K$63</definedName>
    <definedName name="_ALT1">#REF!</definedName>
    <definedName name="_ALT2">#REF!</definedName>
    <definedName name="_as1">{#N/A,#N/A,FALSE,"SumD";#N/A,#N/A,FALSE,"ElecD";#N/A,#N/A,FALSE,"MechD";#N/A,#N/A,FALSE,"GeotD";#N/A,#N/A,FALSE,"PrcsD";#N/A,#N/A,FALSE,"TunnD";#N/A,#N/A,FALSE,"CivlD";#N/A,#N/A,FALSE,"NtwkD";#N/A,#N/A,FALSE,"EstgD";#N/A,#N/A,FALSE,"PEngD"}</definedName>
    <definedName name="_asp2">#REF!</definedName>
    <definedName name="_ASP3">#REF!</definedName>
    <definedName name="_ATP2_c_p2">#REF!</definedName>
    <definedName name="_AtRisk_SimSetting_AutomaticallyGenerateReports">FALSE</definedName>
    <definedName name="_AtRisk_SimSetting_AutomaticResultsDisplayMode">1</definedName>
    <definedName name="_AtRisk_SimSetting_ConvergenceConfidenceLevel">0.95</definedName>
    <definedName name="_AtRisk_SimSetting_ConvergencePercentileToTest">0.9</definedName>
    <definedName name="_AtRisk_SimSetting_ConvergencePerformMeanTest">TRUE</definedName>
    <definedName name="_AtRisk_SimSetting_ConvergencePerformPercentileTest">FALSE</definedName>
    <definedName name="_AtRisk_SimSetting_ConvergencePerformStdDeviationTest">FALSE</definedName>
    <definedName name="_AtRisk_SimSetting_ConvergenceTestAllOutputs">TRUE</definedName>
    <definedName name="_AtRisk_SimSetting_ConvergenceTestingPeriod">100</definedName>
    <definedName name="_AtRisk_SimSetting_ConvergenceTolerance">0.03</definedName>
    <definedName name="_AtRisk_SimSetting_LiveUpdate">TRUE</definedName>
    <definedName name="_AtRisk_SimSetting_LiveUpdatePeriod">-1</definedName>
    <definedName name="_AtRisk_SimSetting_RandomNumberGenerator">0</definedName>
    <definedName name="_AtRisk_SimSetting_ReportsList">0</definedName>
    <definedName name="_AtRisk_SimSetting_SimNameCount">0</definedName>
    <definedName name="_AtRisk_SimSetting_SmartSensitivityAnalysisEnabled">TRUE</definedName>
    <definedName name="_AtRisk_SimSetting_StatisticFunctionUpdating">1</definedName>
    <definedName name="_AtRisk_SimSetting_StdRecalcBehavior">0</definedName>
    <definedName name="_AtRisk_SimSetting_StdRecalcWithoutRiskStatic">0</definedName>
    <definedName name="_AtRisk_SimSetting_StdRecalcWithoutRiskStaticPercentile">0.5</definedName>
    <definedName name="_BUT38">#REF!</definedName>
    <definedName name="_BUT78">#REF!</definedName>
    <definedName name="_col1">[16]A.SENSIBILIDAD!$C$86:$C$96</definedName>
    <definedName name="_CUN1">#REF!</definedName>
    <definedName name="_dbs1">[17]Estimate!#REF!</definedName>
    <definedName name="_dbs11">[18]Estimate!#REF!</definedName>
    <definedName name="_dbs76">[17]Estimate!#REF!</definedName>
    <definedName name="_DIS1">#REF!</definedName>
    <definedName name="_DIS2">#REF!</definedName>
    <definedName name="_E1">'[19]ANALISIS ALQUILER FERREYROS'!$D$3:$AS$19</definedName>
    <definedName name="_EMG0_c_p3">#REF!</definedName>
    <definedName name="_EMG1b_c_p3">#REF!</definedName>
    <definedName name="_EMG1C_c_p3">#REF!</definedName>
    <definedName name="_EMG1d_c_p3">#REF!</definedName>
    <definedName name="_EMG1e_c_p3">#REF!</definedName>
    <definedName name="_EMG1f_c_p3">#REF!</definedName>
    <definedName name="_EMG1g_c_p3">#REF!</definedName>
    <definedName name="_EMG2a_c_p3">#REF!</definedName>
    <definedName name="_EMG2b_c_p3">#REF!</definedName>
    <definedName name="_EMG2c_c_p3">#REF!</definedName>
    <definedName name="_EMG2d_c_p3">#REF!</definedName>
    <definedName name="_EMG3">[20]P2!#REF!</definedName>
    <definedName name="_EMG4">'[1]12 P3'!$C$103</definedName>
    <definedName name="_EMG4_c_p3">#REF!</definedName>
    <definedName name="_EMG4_Obs_c_p3">#REF!</definedName>
    <definedName name="_EMG7_c_p3">#REF!</definedName>
    <definedName name="_ENE05">#REF!</definedName>
    <definedName name="_ENF2a_c_p2">#REF!</definedName>
    <definedName name="_ENF2a_p2">#REF!</definedName>
    <definedName name="_ENF2a_ratio_p2">#REF!</definedName>
    <definedName name="_ENF2b_c_p2">#REF!</definedName>
    <definedName name="_ENF2b_p2">#REF!</definedName>
    <definedName name="_ENF2b_ratio_p2">#REF!</definedName>
    <definedName name="_ENF2c_c_p2">#REF!</definedName>
    <definedName name="_ENF2c_p2">#REF!</definedName>
    <definedName name="_ENF2c_ratio_p2">#REF!</definedName>
    <definedName name="_ENF2d_c_p2">#REF!</definedName>
    <definedName name="_ENF2d_p2">#REF!</definedName>
    <definedName name="_ENF2d_qf">[21]P2!#REF!</definedName>
    <definedName name="_ENF2d_ratio_p2">#REF!</definedName>
    <definedName name="_ENF2e_c_p2">#REF!</definedName>
    <definedName name="_ENF2e_p2">#REF!</definedName>
    <definedName name="_ENF2e_ratio_p2">#REF!</definedName>
    <definedName name="_ENF2f_c_p2">#REF!</definedName>
    <definedName name="_ENF2f_p2">#REF!</definedName>
    <definedName name="_ENF2f_ratio_p2">#REF!</definedName>
    <definedName name="_ENF2g_c_p2">#REF!</definedName>
    <definedName name="_ENF2g_p2">#REF!</definedName>
    <definedName name="_ENF2g_ratio_p2">#REF!</definedName>
    <definedName name="_ENF2h_c_p2">#REF!</definedName>
    <definedName name="_ENF2h_p2">#REF!</definedName>
    <definedName name="_ENF2h_ratio_p2">#REF!</definedName>
    <definedName name="_EPD15">#REF!</definedName>
    <definedName name="_EQF10">[22]Equipo!$O$74</definedName>
    <definedName name="_EQF11">[22]Equipo!#REF!</definedName>
    <definedName name="_EQF13">[22]Equipo!$O$203</definedName>
    <definedName name="_EQF14">[22]Equipo!$O$405</definedName>
    <definedName name="_EQF15">[22]Equipo!#REF!</definedName>
    <definedName name="_EQF16">[22]Equipo!#REF!</definedName>
    <definedName name="_EQF17">[22]Equipo!#REF!</definedName>
    <definedName name="_EQF18">[22]Equipo!#REF!</definedName>
    <definedName name="_EQF19">[22]Equipo!#REF!</definedName>
    <definedName name="_EQF20">[22]Equipo!#REF!</definedName>
    <definedName name="_EQF21">[22]Equipo!#REF!</definedName>
    <definedName name="_EQF22">[22]Equipo!#REF!</definedName>
    <definedName name="_EQF23">[22]Equipo!#REF!</definedName>
    <definedName name="_EQF24">[22]Equipo!#REF!</definedName>
    <definedName name="_EQF25">[22]Equipo!#REF!</definedName>
    <definedName name="_EQF60">[22]Equipo!#REF!</definedName>
    <definedName name="_EQF70">[22]Equipo!#REF!</definedName>
    <definedName name="_EQF80">[22]Equipo!$O$622</definedName>
    <definedName name="_EQF89">[22]Equipo!#REF!</definedName>
    <definedName name="_EQF90">[22]Equipo!#REF!</definedName>
    <definedName name="_F15p">#REF!</definedName>
    <definedName name="_f1cad">#REF!</definedName>
    <definedName name="_f1set">#REF!</definedName>
    <definedName name="_F20_">#REF!</definedName>
    <definedName name="_f2ango01">#REF!</definedName>
    <definedName name="_f2ango02">#REF!</definedName>
    <definedName name="_f2angora">#REF!</definedName>
    <definedName name="_f2cad">#REF!</definedName>
    <definedName name="_f2enco01">#REF!</definedName>
    <definedName name="_f2enco02">#REF!</definedName>
    <definedName name="_f2encode">#REF!</definedName>
    <definedName name="_F2F9">#REF!</definedName>
    <definedName name="_f2glob01">#REF!</definedName>
    <definedName name="_f2global">#REF!</definedName>
    <definedName name="_f2set">#REF!</definedName>
    <definedName name="_f2set01">#REF!</definedName>
    <definedName name="_F30_">#REF!</definedName>
    <definedName name="_F31_">#REF!</definedName>
    <definedName name="_F32_">#REF!</definedName>
    <definedName name="_F33_">#REF!</definedName>
    <definedName name="_F34_">#REF!</definedName>
    <definedName name="_F35_">#REF!</definedName>
    <definedName name="_f3ang01">#REF!</definedName>
    <definedName name="_f3ang02">#REF!</definedName>
    <definedName name="_f3angora">#REF!</definedName>
    <definedName name="_f3enco01">#REF!</definedName>
    <definedName name="_f3enco02">#REF!</definedName>
    <definedName name="_f3encode">#REF!</definedName>
    <definedName name="_f3glob">#REF!</definedName>
    <definedName name="_f3glob01">#REF!</definedName>
    <definedName name="_f3set">#REF!</definedName>
    <definedName name="_f3set01">#REF!</definedName>
    <definedName name="_F41_">#REF!</definedName>
    <definedName name="_F42_">#REF!</definedName>
    <definedName name="_F43_">#REF!</definedName>
    <definedName name="_F50_">#REF!</definedName>
    <definedName name="_F56_">#REF!</definedName>
    <definedName name="_F62_">#REF!</definedName>
    <definedName name="_F63_">#REF!</definedName>
    <definedName name="_F72_">#REF!</definedName>
    <definedName name="_fac02">#REF!</definedName>
    <definedName name="_fac03">#REF!</definedName>
    <definedName name="_FCO1">[23]FINAL!$B$2:$O$923</definedName>
    <definedName name="_fff10">#REF!</definedName>
    <definedName name="_fff11">#REF!</definedName>
    <definedName name="_fff12">#REF!</definedName>
    <definedName name="_fff17">#REF!</definedName>
    <definedName name="_fff19">#REF!</definedName>
    <definedName name="_fff21">#REF!</definedName>
    <definedName name="_fff24">#REF!</definedName>
    <definedName name="_fff26">#REF!</definedName>
    <definedName name="_fff3">#REF!</definedName>
    <definedName name="_fff30">#REF!</definedName>
    <definedName name="_fff38">#REF!</definedName>
    <definedName name="_fff39">#REF!</definedName>
    <definedName name="_fff40">#REF!</definedName>
    <definedName name="_fff43">#REF!</definedName>
    <definedName name="_fff47">#REF!</definedName>
    <definedName name="_fff48">#REF!</definedName>
    <definedName name="_fff49">#REF!</definedName>
    <definedName name="_fff5">#REF!</definedName>
    <definedName name="_FFF50">#REF!</definedName>
    <definedName name="_fff54">#REF!</definedName>
    <definedName name="_fff56">#REF!</definedName>
    <definedName name="_fff62">#REF!</definedName>
    <definedName name="_fff65">#REF!</definedName>
    <definedName name="_fff7">#REF!</definedName>
    <definedName name="_fff72">#REF!</definedName>
    <definedName name="_fff77">#REF!</definedName>
    <definedName name="_Fill">#REF!</definedName>
    <definedName name="_xlnm._FilterDatabase" localSheetId="6" hidden="1">'DATOS-COLEGIOS'!$A$4:$J$41</definedName>
    <definedName name="_ftn1_10">'[24]Sensib. IE-VACSN'!#REF!</definedName>
    <definedName name="_ftn1_12">'[25]Sensib. IE-VACSN'!#REF!</definedName>
    <definedName name="_ftn2_10">'[24]Sensib. IE-VACSN'!#REF!</definedName>
    <definedName name="_ftn2_12">'[25]Sensib. IE-VACSN'!#REF!</definedName>
    <definedName name="_ftn2_13">'[26]Sensib. IE-VACSN'!#REF!</definedName>
    <definedName name="_ftnref2_10">'[24]Sensib. IE-VACSN'!#REF!</definedName>
    <definedName name="_ftnref2_12">'[25]Sensib. IE-VACSN'!#REF!</definedName>
    <definedName name="_ice1">[16]A.SENSIBILIDAD!$E$86:$E$96</definedName>
    <definedName name="_ice2">[16]A.SENSIBILIDAD!$G$86:$G$96</definedName>
    <definedName name="_iii10">#REF!</definedName>
    <definedName name="_iii11">#REF!</definedName>
    <definedName name="_iii12">#REF!</definedName>
    <definedName name="_iii17">#REF!</definedName>
    <definedName name="_iii19">#REF!</definedName>
    <definedName name="_iii21">#REF!</definedName>
    <definedName name="_iii24">#REF!</definedName>
    <definedName name="_iii26">#REF!</definedName>
    <definedName name="_iii3">#REF!</definedName>
    <definedName name="_iii30">#REF!</definedName>
    <definedName name="_iii38">#REF!</definedName>
    <definedName name="_iii39">#REF!</definedName>
    <definedName name="_iii40">#REF!</definedName>
    <definedName name="_iii43">#REF!</definedName>
    <definedName name="_iii47">#REF!</definedName>
    <definedName name="_iii48">#REF!</definedName>
    <definedName name="_iii49">#REF!</definedName>
    <definedName name="_iii5">#REF!</definedName>
    <definedName name="_iii54">#REF!</definedName>
    <definedName name="_iii56">#REF!</definedName>
    <definedName name="_iii62">#REF!</definedName>
    <definedName name="_iii65">#REF!</definedName>
    <definedName name="_iii7">#REF!</definedName>
    <definedName name="_iii72">#REF!</definedName>
    <definedName name="_iii77">#REF!</definedName>
    <definedName name="_Ind1">#REF!</definedName>
    <definedName name="_Ind2">#REF!</definedName>
    <definedName name="_Ind3">#REF!</definedName>
    <definedName name="_Ind4">#REF!</definedName>
    <definedName name="_Ind5">#REF!</definedName>
    <definedName name="_INT10_p3">#REF!</definedName>
    <definedName name="_INT2_CE_p3">#REF!</definedName>
    <definedName name="_INT2_EMG_p3">#REF!</definedName>
    <definedName name="_INT3_CE_p2">#REF!</definedName>
    <definedName name="_INT3_EMG_p3">#REF!</definedName>
    <definedName name="_INT4_CE_p2">#REF!</definedName>
    <definedName name="_INT4_EMG_p3">#REF!</definedName>
    <definedName name="_INT5_p3">#REF!</definedName>
    <definedName name="_INT6_p3_c1">#REF!</definedName>
    <definedName name="_INT6_p3_c2">#REF!</definedName>
    <definedName name="_INT7_p2">#REF!</definedName>
    <definedName name="_INT7_p2_c2">#REF!</definedName>
    <definedName name="_INT9_p2">#REF!</definedName>
    <definedName name="_INTXX_CE_p2">#REF!</definedName>
    <definedName name="_INTXX_EMG_p3">#REF!</definedName>
    <definedName name="_JUN07">#REF!</definedName>
    <definedName name="_Key1">#REF!</definedName>
    <definedName name="_Key2">#REF!</definedName>
    <definedName name="_ma5">#REF!</definedName>
    <definedName name="_may03">#REF!</definedName>
    <definedName name="_may05">#REF!</definedName>
    <definedName name="_may07">#REF!</definedName>
    <definedName name="_may10">#REF!</definedName>
    <definedName name="_MED2_c_p3">#REF!</definedName>
    <definedName name="_MED2a_c_p2">'[21]Minsa_Estandares- Fuente '!$T$18</definedName>
    <definedName name="_MED2a_ratio_p2">#REF!</definedName>
    <definedName name="_MED2b_c_p2">#REF!</definedName>
    <definedName name="_MED2b_ratio_p2">#REF!</definedName>
    <definedName name="_MED2c_c_p2">#REF!</definedName>
    <definedName name="_MED2c_ratio_p2">#REF!</definedName>
    <definedName name="_MED2d_c_p2">#REF!</definedName>
    <definedName name="_MED2d_ratio_p2">#REF!</definedName>
    <definedName name="_MED2e_c_p2">#REF!</definedName>
    <definedName name="_MED2e_ratio_p2">#REF!</definedName>
    <definedName name="_MED3a_c_p3">#REF!</definedName>
    <definedName name="_MED3a_ratio_p3">#REF!</definedName>
    <definedName name="_MED3b_c_p3">#REF!</definedName>
    <definedName name="_MED3b_ratio_p3">#REF!</definedName>
    <definedName name="_MED3c_c_p3">#REF!</definedName>
    <definedName name="_MED3c_ratio_p3">#REF!</definedName>
    <definedName name="_MED3d_c_p3">#REF!</definedName>
    <definedName name="_MED3d_ratio_p3">#REF!</definedName>
    <definedName name="_MED3e_c_p3">#REF!</definedName>
    <definedName name="_MED3e_ratio_p3">#REF!</definedName>
    <definedName name="_MED3f_c_p3">#REF!</definedName>
    <definedName name="_MED3f_ratio_p3">#REF!</definedName>
    <definedName name="_MED3g_c_p3">#REF!</definedName>
    <definedName name="_MED3g_ratio_p3">#REF!</definedName>
    <definedName name="_MED3h_c_p3">#REF!</definedName>
    <definedName name="_MED3h_ratio_p3">#REF!</definedName>
    <definedName name="_MED3i_c_p3">#REF!</definedName>
    <definedName name="_MED3i_ratio_p3">#REF!</definedName>
    <definedName name="_MED3j_c_p3">#REF!</definedName>
    <definedName name="_MED3j_ratio_p3">#REF!</definedName>
    <definedName name="_MED3k_c_p3">#REF!</definedName>
    <definedName name="_MED3k_ratio_p3">#REF!</definedName>
    <definedName name="_MED3l_c_p3">#REF!</definedName>
    <definedName name="_MED3l_ratio_p3">#REF!</definedName>
    <definedName name="_MED3m_c_p3">#REF!</definedName>
    <definedName name="_MED3m_ratio_p3">#REF!</definedName>
    <definedName name="_MED3n_c_p3">#REF!</definedName>
    <definedName name="_MED3n_ratio_p3">#REF!</definedName>
    <definedName name="_MED3o_c_p3">#REF!</definedName>
    <definedName name="_MED3o_ratio_p3">#REF!</definedName>
    <definedName name="_MED3p_c_p3">#REF!</definedName>
    <definedName name="_MED3p_ratio_p3">#REF!</definedName>
    <definedName name="_MED3Q_c_p3">#REF!</definedName>
    <definedName name="_MED3Q_ratio_p3">#REF!</definedName>
    <definedName name="_MED3R_c_p3">#REF!</definedName>
    <definedName name="_MED3R_ratio_p3">#REF!</definedName>
    <definedName name="_MED3S_c_p3">#REF!</definedName>
    <definedName name="_MED3S_ratio_p3">#REF!</definedName>
    <definedName name="_MED3T_c_p3">#REF!</definedName>
    <definedName name="_MED3T_ratio_p3">#REF!</definedName>
    <definedName name="_MED3U_c_p3">#REF!</definedName>
    <definedName name="_MED3U_ratio_p3">#REF!</definedName>
    <definedName name="_MED3W_c_p3">#REF!</definedName>
    <definedName name="_MED4_c_p3">#REF!</definedName>
    <definedName name="_MET1">#REF!</definedName>
    <definedName name="_MET2">#REF!</definedName>
    <definedName name="_MMG1_qf">[21]P3!#REF!</definedName>
    <definedName name="_n1">#REF!</definedName>
    <definedName name="_n2">#REF!</definedName>
    <definedName name="_NUT1_c_p2">#REF!</definedName>
    <definedName name="_NUT1_ratio_p2">#REF!</definedName>
    <definedName name="_OBS1_c_p2">#REF!</definedName>
    <definedName name="_OBS1_fetal_ratio_p1_">#REF!</definedName>
    <definedName name="_OBS1_p1_">#REF!</definedName>
    <definedName name="_OBS1_plan_ratio_p1_">#REF!</definedName>
    <definedName name="_OBS1_prena_ratio_p1_">#REF!</definedName>
    <definedName name="_OBS1_psicop_ratio_p1_">#REF!</definedName>
    <definedName name="_OBS1c_p1_">#REF!</definedName>
    <definedName name="_OBS2_p1_">#REF!</definedName>
    <definedName name="_OBS3_p1_">#REF!</definedName>
    <definedName name="_OBS4_p1_">#REF!</definedName>
    <definedName name="_OBS5_p1_">#REF!</definedName>
    <definedName name="_ODN1_p1_">#REF!</definedName>
    <definedName name="_ODN1_qf">[21]P1!#REF!</definedName>
    <definedName name="_ODN2_c_p2">#REF!</definedName>
    <definedName name="_ODN2_ratio_p2">#REF!</definedName>
    <definedName name="_Order1">0</definedName>
    <definedName name="_Order2">255</definedName>
    <definedName name="_Parse_Out">#REF!</definedName>
    <definedName name="_Partos_cesareas_">#REF!</definedName>
    <definedName name="_Partos_eutocicos_">#REF!</definedName>
    <definedName name="_POB07">[27]POB07!$A$10:$F$2062</definedName>
    <definedName name="_POB1">[28]INFORM.!$D$5</definedName>
    <definedName name="_POB2">'[5]5 Poblacion Demandante Efectiva'!$B$11</definedName>
    <definedName name="_POB3">'[5]5 Poblacion Demandante Efectiva'!$B$12</definedName>
    <definedName name="_PSQ3_c_p2">#REF!</definedName>
    <definedName name="_PSQ3_ratio_p2">#REF!</definedName>
    <definedName name="_pu1">#REF!</definedName>
    <definedName name="_pu11">#REF!</definedName>
    <definedName name="_pu12">#REF!</definedName>
    <definedName name="_pu2">#REF!</definedName>
    <definedName name="_pu3">#REF!</definedName>
    <definedName name="_pu4">#REF!</definedName>
    <definedName name="_pu5">#REF!</definedName>
    <definedName name="_pu6">#REF!</definedName>
    <definedName name="_pu8">#REF!</definedName>
    <definedName name="_QTY1">#REF!</definedName>
    <definedName name="_Regression_Int">1</definedName>
    <definedName name="_RET1">'[3]7422CW00'!#REF!</definedName>
    <definedName name="_RET2">'[3]7422CW00'!#REF!</definedName>
    <definedName name="_RET3">'[3]7422CW00'!#REF!</definedName>
    <definedName name="_RET4">'[3]7422CW00'!#REF!</definedName>
    <definedName name="_RET5">'[3]7422CW00'!#REF!</definedName>
    <definedName name="_RET6">'[3]7422CW00'!#REF!</definedName>
    <definedName name="_ro1">#REF!</definedName>
    <definedName name="_S1">#REF!</definedName>
    <definedName name="_say1">#REF!</definedName>
    <definedName name="_Sort" localSheetId="20" hidden="1">#REF!</definedName>
    <definedName name="_Sort">#REF!</definedName>
    <definedName name="_TB1">#REF!</definedName>
    <definedName name="_TB10">#REF!</definedName>
    <definedName name="_TB2">#REF!</definedName>
    <definedName name="_TB3">#REF!</definedName>
    <definedName name="_TB4">#REF!</definedName>
    <definedName name="_TCA704">#REF!</definedName>
    <definedName name="_TEP1">#REF!</definedName>
    <definedName name="_TOP3a_c_p3">#REF!</definedName>
    <definedName name="_TOP3b_c_p3">#REF!</definedName>
    <definedName name="_TOP3c_c_p3">#REF!</definedName>
    <definedName name="_TOP3d_c_p3">#REF!</definedName>
    <definedName name="_TOP3e_c_p3">#REF!</definedName>
    <definedName name="_TOP3f_c_p3">#REF!</definedName>
    <definedName name="_TOP3g_c_p3">#REF!</definedName>
    <definedName name="_TOP3h_c_p3">#REF!</definedName>
    <definedName name="_TOP3i_c_p2">#REF!</definedName>
    <definedName name="_TOP3j_c_p3">#REF!</definedName>
    <definedName name="_TOP3j1_c_p3">#REF!</definedName>
    <definedName name="_TOP3k_c_p3">#REF!</definedName>
    <definedName name="_TOP3l_c_p3">#REF!</definedName>
    <definedName name="_TOP3m_c_p3">#REF!</definedName>
    <definedName name="_TOP3m1_c_p3">#REF!</definedName>
    <definedName name="_TOP3n_c_p2">#REF!</definedName>
    <definedName name="_TOR10">#REF!</definedName>
    <definedName name="_TOR14">#REF!</definedName>
    <definedName name="_TOT11">[29]Hoja3!$K$20</definedName>
    <definedName name="_TOT12">[29]Hoja3!$K$30</definedName>
    <definedName name="_TOT21">[29]Hoja3!$K$41</definedName>
    <definedName name="_TOT22">[29]Hoja3!$K$51</definedName>
    <definedName name="_TOT31">[29]Hoja3!$K$62</definedName>
    <definedName name="_TOT32">[29]Hoja3!$K$72</definedName>
    <definedName name="_TOT33">[29]Hoja3!#REF!</definedName>
    <definedName name="_TOT34">[29]Hoja3!$K$83</definedName>
    <definedName name="_TOT35">[29]Hoja3!$K$93</definedName>
    <definedName name="_TOT36">[29]Hoja3!$K$109</definedName>
    <definedName name="_TOT37">[29]Hoja3!$K$119</definedName>
    <definedName name="_TOT38">[29]Hoja3!#REF!</definedName>
    <definedName name="_TOT39">[29]Hoja3!$K$130</definedName>
    <definedName name="_TOT41">[29]Hoja3!$K$143</definedName>
    <definedName name="_TOT42">[29]Hoja3!$K$153</definedName>
    <definedName name="_TP001">#REF!</definedName>
    <definedName name="_TP002">#REF!</definedName>
    <definedName name="_TP003">#REF!</definedName>
    <definedName name="_TP004">#REF!</definedName>
    <definedName name="_TP005">#REF!</definedName>
    <definedName name="_TP006">#REF!</definedName>
    <definedName name="_TP007">#REF!</definedName>
    <definedName name="_TP008">#REF!</definedName>
    <definedName name="_TP009">#REF!</definedName>
    <definedName name="_TP010">#REF!</definedName>
    <definedName name="_TP011">#REF!</definedName>
    <definedName name="_TP013">#REF!</definedName>
    <definedName name="_TP014">#REF!</definedName>
    <definedName name="_TP015">#REF!</definedName>
    <definedName name="_TP016">#REF!</definedName>
    <definedName name="_TR4">#REF!</definedName>
    <definedName name="_UCI1_c_p3">#REF!</definedName>
    <definedName name="_UCI2_c_p3">#REF!</definedName>
    <definedName name="_UCI3_c_p3">#REF!</definedName>
    <definedName name="_UCI4_c_p3">#REF!</definedName>
    <definedName name="_UCI5_c_p3">#REF!</definedName>
    <definedName name="_UCI6_c_p3">#REF!</definedName>
    <definedName name="_us96">#REF!</definedName>
    <definedName name="_vac2">[16]FLUJOS!$H$147</definedName>
    <definedName name="_Var1">#REF!</definedName>
    <definedName name="_VEF10">[22]Vehículo!$O$26</definedName>
    <definedName name="_VEF11">[22]Vehículo!$O$75</definedName>
    <definedName name="_VEF13">[22]Vehículo!$O$85</definedName>
    <definedName name="_VEF14">[22]Vehículo!$O$116</definedName>
    <definedName name="_VEF15">[22]Vehículo!$O$129</definedName>
    <definedName name="_VEF16">[22]Vehículo!$O$142</definedName>
    <definedName name="_VEF17">[22]Vehículo!$O$152</definedName>
    <definedName name="_VEF18">[22]Vehículo!#REF!</definedName>
    <definedName name="_VEF19">[22]Vehículo!#REF!</definedName>
    <definedName name="_VEF20">[22]Vehículo!#REF!</definedName>
    <definedName name="_VEF21">[22]Vehículo!#REF!</definedName>
    <definedName name="_VEF22">[22]Vehículo!#REF!</definedName>
    <definedName name="_VEF23">[22]Vehículo!$O$162</definedName>
    <definedName name="_VEF24">[22]Vehículo!$O$172</definedName>
    <definedName name="_VEF25">[22]Vehículo!#REF!</definedName>
    <definedName name="_VEF60">[22]Vehículo!#REF!</definedName>
    <definedName name="_VEF70">[22]Vehículo!$O$352</definedName>
    <definedName name="_VEF80">[22]Vehículo!#REF!</definedName>
    <definedName name="_VEF89">[22]Vehículo!#REF!</definedName>
    <definedName name="_VEF90">[22]Vehículo!#REF!</definedName>
    <definedName name="a" localSheetId="20" hidden="1">#REF!</definedName>
    <definedName name="a">#REF!</definedName>
    <definedName name="A_001">[30]puni!$H$51</definedName>
    <definedName name="A_002">[30]puni!$H$97</definedName>
    <definedName name="A_003">[30]puni!$H$143</definedName>
    <definedName name="A_004">[30]puni!$H$189</definedName>
    <definedName name="A_005">[30]puni!$H$235</definedName>
    <definedName name="A_006">[30]puni!$H$281</definedName>
    <definedName name="A_007">[30]puni!$H$327</definedName>
    <definedName name="A_008">[30]puni!$H$373</definedName>
    <definedName name="A_009">[30]puni!$H$425</definedName>
    <definedName name="A_01">'[31]Areas&amp;Funciones'!$B$5:$B$11</definedName>
    <definedName name="A_02">'[31]Areas&amp;Funciones'!$B$14:$B$50</definedName>
    <definedName name="A_03">'[31]Areas&amp;Funciones'!$D$5:$D$20</definedName>
    <definedName name="A_04">'[31]Areas&amp;Funciones'!$D$23:$D$27</definedName>
    <definedName name="A_05">'[31]Areas&amp;Funciones'!$D$30:$D$44</definedName>
    <definedName name="A_06">'[31]Areas&amp;Funciones'!$F$5:$F$15</definedName>
    <definedName name="A_07">'[31]Areas&amp;Funciones'!$F$18:$F$29</definedName>
    <definedName name="A_08">'[31]Areas&amp;Funciones'!$H$5:$H$11</definedName>
    <definedName name="A_09">'[31]Areas&amp;Funciones'!$H$14:$H$20</definedName>
    <definedName name="A_1">#REF!</definedName>
    <definedName name="A_10">#REF!</definedName>
    <definedName name="A_11">#REF!</definedName>
    <definedName name="A_12">#REF!</definedName>
    <definedName name="A_13">#REF!</definedName>
    <definedName name="A_14">#REF!</definedName>
    <definedName name="A_15">#REF!</definedName>
    <definedName name="A_16">#REF!</definedName>
    <definedName name="A_16_1">'[31]Areas&amp;Funciones'!$J$41:$J$50</definedName>
    <definedName name="A_17">#REF!</definedName>
    <definedName name="A_18">#REF!</definedName>
    <definedName name="A_19">#REF!</definedName>
    <definedName name="A_2">#REF!</definedName>
    <definedName name="A_20">#REF!</definedName>
    <definedName name="A_21">#REF!</definedName>
    <definedName name="A_22">#REF!</definedName>
    <definedName name="A_3">#REF!</definedName>
    <definedName name="A_4">#REF!</definedName>
    <definedName name="A_5">#REF!</definedName>
    <definedName name="A_512">[32]puni!$H$143</definedName>
    <definedName name="a_6">#REF!</definedName>
    <definedName name="A_7">#REF!</definedName>
    <definedName name="A_8">#REF!</definedName>
    <definedName name="A_9">#REF!</definedName>
    <definedName name="A_IMPRESIÓN_IM" localSheetId="20">#REF!</definedName>
    <definedName name="A_IMPRESIÓN_IM">#REF!</definedName>
    <definedName name="A_O">#REF!</definedName>
    <definedName name="A193T97">#REF!</definedName>
    <definedName name="AA">#REF!</definedName>
    <definedName name="AA_01">[33]Listas!$F$2:$F$51</definedName>
    <definedName name="AA5010a">#REF!</definedName>
    <definedName name="AA503104A">#REF!</definedName>
    <definedName name="AA503104C">#REF!</definedName>
    <definedName name="AA5051901A">#REF!</definedName>
    <definedName name="AA5051901B">#REF!</definedName>
    <definedName name="AA5051901C">#REF!</definedName>
    <definedName name="AA5051901D">#REF!</definedName>
    <definedName name="AA5051901E">#REF!</definedName>
    <definedName name="aAA">#REF!</definedName>
    <definedName name="AAAA">#REF!</definedName>
    <definedName name="aaaaaaaaaaaaa">#REF!</definedName>
    <definedName name="aB">#REF!</definedName>
    <definedName name="ABRAZ">#REF!</definedName>
    <definedName name="aC">#REF!</definedName>
    <definedName name="ACCESORIOS">#REF!</definedName>
    <definedName name="account">#REF!</definedName>
    <definedName name="ACE">[34]A!$D$38</definedName>
    <definedName name="ACER.">#REF!</definedName>
    <definedName name="acero">#REF!</definedName>
    <definedName name="ACOM_CC">#REF!</definedName>
    <definedName name="ACOM_SC">#REF!</definedName>
    <definedName name="ACT">#REF!</definedName>
    <definedName name="Actualiza">[35]Referencias!$N$48</definedName>
    <definedName name="aD">#REF!</definedName>
    <definedName name="admin">#REF!</definedName>
    <definedName name="ADQWD">#REF!</definedName>
    <definedName name="AE">'ACTAS Y SIAGIE'!$N$4:$N$101</definedName>
    <definedName name="aef">#REF!</definedName>
    <definedName name="AFI">#REF!</definedName>
    <definedName name="afirmado">#REF!</definedName>
    <definedName name="AFN">#REF!</definedName>
    <definedName name="AFNIT">#REF!</definedName>
    <definedName name="AFP">#REF!</definedName>
    <definedName name="AFPYN">#REF!</definedName>
    <definedName name="Agua">#REF!</definedName>
    <definedName name="ahDGDH">'[36]RES,MET,ADI1'!#REF!</definedName>
    <definedName name="Airport_Area_Growth_Factor">'[37]1. Time &amp; Esc'!$B$72:$AR$72</definedName>
    <definedName name="aisc">#REF!</definedName>
    <definedName name="alambre">#REF!</definedName>
    <definedName name="ALCANTARILLAS">#REF!</definedName>
    <definedName name="alf_s">#REF!</definedName>
    <definedName name="alf_s1">#REF!</definedName>
    <definedName name="Alizadora">#REF!</definedName>
    <definedName name="all">#REF!</definedName>
    <definedName name="Almacén_sótano">#REF!</definedName>
    <definedName name="ALMUERZO_FAENA">#REF!</definedName>
    <definedName name="Alt..2">#REF!</definedName>
    <definedName name="Alternativa">#REF!</definedName>
    <definedName name="ALTO">#REF!,#REF!</definedName>
    <definedName name="ALTO2">#REF!</definedName>
    <definedName name="alturamuro">#REF!</definedName>
    <definedName name="Am">#REF!</definedName>
    <definedName name="AMI">#REF!</definedName>
    <definedName name="Amm">#REF!</definedName>
    <definedName name="Amz">#REF!</definedName>
    <definedName name="AN">#REF!</definedName>
    <definedName name="ANAC">#REF!</definedName>
    <definedName name="ANCHO">#REF!,#REF!</definedName>
    <definedName name="ANCHO2">#REF!</definedName>
    <definedName name="anchomuro">#REF!</definedName>
    <definedName name="anchor">[38]Hoja4!$C$3:$C$9</definedName>
    <definedName name="ANCHOS">[39]Pavimentos!$A$11:$I$5692</definedName>
    <definedName name="ang">#REF!</definedName>
    <definedName name="angulo">#REF!</definedName>
    <definedName name="anterior">#REF!</definedName>
    <definedName name="anterior_1">#REF!</definedName>
    <definedName name="anterior_2">#REF!</definedName>
    <definedName name="anterior_3">#REF!</definedName>
    <definedName name="anterior_4">#REF!</definedName>
    <definedName name="anterior_5">#REF!</definedName>
    <definedName name="anterior_6">#REF!</definedName>
    <definedName name="anterior_7">#REF!</definedName>
    <definedName name="anterior_8">#REF!</definedName>
    <definedName name="Anticipo">#REF!</definedName>
    <definedName name="AÑO">'ACTAS Y SIAGIE'!$F$4:$F$101</definedName>
    <definedName name="Año_0">#REF!</definedName>
    <definedName name="Año_0_1">#REF!</definedName>
    <definedName name="Año_0_2">#REF!</definedName>
    <definedName name="Año_0_3">#REF!</definedName>
    <definedName name="Año_0_4">#REF!</definedName>
    <definedName name="Año_0_4_1">#REF!</definedName>
    <definedName name="Año_0_5">#REF!</definedName>
    <definedName name="Año_0_6">#REF!</definedName>
    <definedName name="Año_0_7">#REF!</definedName>
    <definedName name="Año_0_8">#REF!</definedName>
    <definedName name="Año_0_9">[40]Demanda!$C$25</definedName>
    <definedName name="AÑO_2">#REF!</definedName>
    <definedName name="AÑO_3">#REF!</definedName>
    <definedName name="AÑO_4">#REF!</definedName>
    <definedName name="AÑO_5">#REF!</definedName>
    <definedName name="AÑO_6">#REF!</definedName>
    <definedName name="AÑO_7">#REF!</definedName>
    <definedName name="año_9">#REF!</definedName>
    <definedName name="Año0">#REF!</definedName>
    <definedName name="API">#REF!</definedName>
    <definedName name="apisonadora">#REF!</definedName>
    <definedName name="apu.est">[41]APU!$L$65</definedName>
    <definedName name="AQQAQ">#REF!</definedName>
    <definedName name="AQX1_c_p3">#REF!</definedName>
    <definedName name="AREA">#REF!</definedName>
    <definedName name="AREA_COLUMNAS">#REF!</definedName>
    <definedName name="Area_de_impresión1">#REF!</definedName>
    <definedName name="Area_mezzanine">#REF!</definedName>
    <definedName name="Area_piso1">#REF!</definedName>
    <definedName name="Area_piso2">#REF!</definedName>
    <definedName name="Area_piso3">#REF!</definedName>
    <definedName name="Área_Techada">#REF!</definedName>
    <definedName name="Area_terreno">#REF!</definedName>
    <definedName name="Area_terreno2">#REF!</definedName>
    <definedName name="Area124">#REF!</definedName>
    <definedName name="AREA2124">#REF!</definedName>
    <definedName name="AREANAME2">#REF!</definedName>
    <definedName name="areaname3">#REF!</definedName>
    <definedName name="AREANAME4">#REF!</definedName>
    <definedName name="AREANO2">#REF!</definedName>
    <definedName name="areano3">#REF!</definedName>
    <definedName name="AREANO4">#REF!</definedName>
    <definedName name="AREAS">[42]CALENDARIO!$A$14:$B$19</definedName>
    <definedName name="ARENA">[34]A!$D$55:$D$56</definedName>
    <definedName name="arenag">#REF!</definedName>
    <definedName name="ARMADOS">#REF!</definedName>
    <definedName name="ARTEFACTOS">#REF!</definedName>
    <definedName name="as">#REF!</definedName>
    <definedName name="As_biax">#REF!</definedName>
    <definedName name="As_ped_maxx">#REF!</definedName>
    <definedName name="As_ped_maxz">#REF!</definedName>
    <definedName name="ASAS">#REF!</definedName>
    <definedName name="asASD">{#N/A,#N/A,TRUE,"INGENIERIA";#N/A,#N/A,TRUE,"COMPRAS";#N/A,#N/A,TRUE,"DIRECCION";#N/A,#N/A,TRUE,"RESUMEN"}</definedName>
    <definedName name="ASDA">#REF!</definedName>
    <definedName name="asdd">{#N/A,#N/A,FALSE,"SumD";#N/A,#N/A,FALSE,"ElecD";#N/A,#N/A,FALSE,"MechD";#N/A,#N/A,FALSE,"GeotD";#N/A,#N/A,FALSE,"PrcsD";#N/A,#N/A,FALSE,"TunnD";#N/A,#N/A,FALSE,"CivlD";#N/A,#N/A,FALSE,"NtwkD";#N/A,#N/A,FALSE,"EstgD";#N/A,#N/A,FALSE,"PEngD"}</definedName>
    <definedName name="ased">{#N/A,#N/A,FALSE,"SumG";#N/A,#N/A,FALSE,"ElecG";#N/A,#N/A,FALSE,"MechG";#N/A,#N/A,FALSE,"GeotG";#N/A,#N/A,FALSE,"PrcsG";#N/A,#N/A,FALSE,"TunnG";#N/A,#N/A,FALSE,"CivlG";#N/A,#N/A,FALSE,"NtwkG";#N/A,#N/A,FALSE,"EstgG";#N/A,#N/A,FALSE,"PEngG"}</definedName>
    <definedName name="Aseg_NoPobre_p1">#REF!</definedName>
    <definedName name="Aseg_NoPobre_p2">#REF!</definedName>
    <definedName name="Aseg_NoPobre_p3">#REF!</definedName>
    <definedName name="Aseg_Pobre_p1">#REF!</definedName>
    <definedName name="Aseg_Pobre_p2">#REF!</definedName>
    <definedName name="Aseg_Pobre_p3">#REF!</definedName>
    <definedName name="ASF">#REF!</definedName>
    <definedName name="Asmaxx_m">#REF!</definedName>
    <definedName name="Asmaxz_m">#REF!</definedName>
    <definedName name="asp">#REF!</definedName>
    <definedName name="ASSS">#REF!</definedName>
    <definedName name="AT">#REF!</definedName>
    <definedName name="atec">#REF!</definedName>
    <definedName name="atei" localSheetId="20">[43]Población!$F$229</definedName>
    <definedName name="atei">[44]Población!$F$229</definedName>
    <definedName name="Atenciones">#REF!</definedName>
    <definedName name="Atenciones_3">#REF!</definedName>
    <definedName name="Atenciones_5">#REF!</definedName>
    <definedName name="Atenciones_6">#REF!</definedName>
    <definedName name="Atenciones_7">#REF!</definedName>
    <definedName name="Atenciones_9">[40]Demanda!$P$47</definedName>
    <definedName name="atep" localSheetId="20">[43]Población!$F$230</definedName>
    <definedName name="atep">[44]Población!$F$230</definedName>
    <definedName name="ates" localSheetId="20">[43]Población!$F$231</definedName>
    <definedName name="ates">[44]Población!$F$231</definedName>
    <definedName name="AUDITORIO">[45]Ratios!$D$175</definedName>
    <definedName name="aulas" localSheetId="20">#REF!</definedName>
    <definedName name="aulas">#REF!</definedName>
    <definedName name="Av_used">#REF!</definedName>
    <definedName name="Avg_annual_FX">'[37]1. Time &amp; Esc'!$C$16:$AR$16</definedName>
    <definedName name="Ay">#REF!</definedName>
    <definedName name="Ayudante_Montaje">#REF!</definedName>
    <definedName name="Ayudante_Obras_Civiles">#REF!</definedName>
    <definedName name="b">#REF!</definedName>
    <definedName name="B1_Dpto_1_1">#REF!</definedName>
    <definedName name="B1_Dpto_2_1">#REF!</definedName>
    <definedName name="B1_Dpto_3_1">#REF!</definedName>
    <definedName name="B1_Dpto_4_1">#REF!</definedName>
    <definedName name="B2_Dpto_1_1">#REF!</definedName>
    <definedName name="B2_Dpto_2_1">#REF!</definedName>
    <definedName name="B2_Dpto_3_1">#REF!</definedName>
    <definedName name="B2_Dpto_4_1">#REF!</definedName>
    <definedName name="BAJADA">#REF!</definedName>
    <definedName name="balance">#REF!</definedName>
    <definedName name="balance_1">#REF!</definedName>
    <definedName name="balance_2">#REF!</definedName>
    <definedName name="balance_3">#REF!</definedName>
    <definedName name="balance_7">#REF!</definedName>
    <definedName name="BASE">#REF!</definedName>
    <definedName name="Base_datos_IM">#REF!</definedName>
    <definedName name="BASE1">#REF!</definedName>
    <definedName name="_xlnm.Database">#REF!</definedName>
    <definedName name="Basededatos2">#REF!</definedName>
    <definedName name="BB">{#N/A,#N/A,TRUE,"INGENIERIA";#N/A,#N/A,TRUE,"COMPRAS";#N/A,#N/A,TRUE,"DIRECCION";#N/A,#N/A,TRUE,"RESUMEN"}</definedName>
    <definedName name="bbbbb">{#N/A,#N/A,FALSE,"SumD";#N/A,#N/A,FALSE,"ElecD";#N/A,#N/A,FALSE,"MechD";#N/A,#N/A,FALSE,"GeotD";#N/A,#N/A,FALSE,"PrcsD";#N/A,#N/A,FALSE,"TunnD";#N/A,#N/A,FALSE,"CivlD";#N/A,#N/A,FALSE,"NtwkD";#N/A,#N/A,FALSE,"EstgD";#N/A,#N/A,FALSE,"PEngD"}</definedName>
    <definedName name="bbbbbb">{#N/A,#N/A,FALSE,"SumG";#N/A,#N/A,FALSE,"ElecG";#N/A,#N/A,FALSE,"MechG";#N/A,#N/A,FALSE,"GeotG";#N/A,#N/A,FALSE,"PrcsG";#N/A,#N/A,FALSE,"TunnG";#N/A,#N/A,FALSE,"CivlG";#N/A,#N/A,FALSE,"NtwkG";#N/A,#N/A,FALSE,"EstgG";#N/A,#N/A,FALSE,"PEngG"}</definedName>
    <definedName name="Bbbbbbbbb">#REF!</definedName>
    <definedName name="Bc">#REF!</definedName>
    <definedName name="bcc">#REF!</definedName>
    <definedName name="bcero">#REF!</definedName>
    <definedName name="BD_MAT">[46]Pesos!$A$4:$G$29</definedName>
    <definedName name="Bend">[38]Accesorios!$B$4:$B$143</definedName>
    <definedName name="Bends">[38]Accesorios!$B$4:$H$143</definedName>
    <definedName name="Beneficios_de_usuarios_de_tiempo_de_viaje">#REF!</definedName>
    <definedName name="Beneficios_por_costos_de_operación">#REF!</definedName>
    <definedName name="BIBLIOTECA">[45]Ratios!$D$157</definedName>
    <definedName name="bitumen">#REF!</definedName>
    <definedName name="BIWEEK">#REF!</definedName>
    <definedName name="Blank_Formula">[47]Constants!$B$3:$I$3</definedName>
    <definedName name="BO_ACERO">[34]A!$D$37</definedName>
    <definedName name="BO_ARENA">[34]A!$D$21</definedName>
    <definedName name="BO_CEMENTO">[34]A!$D$27</definedName>
    <definedName name="BO_FORMALETA">[34]A!$D$33</definedName>
    <definedName name="BO_GRAVA">[34]A!$D$24</definedName>
    <definedName name="BO_OTROS">[34]A!$D$30</definedName>
    <definedName name="BO_SUMINISTRO">[34]A!$D$41</definedName>
    <definedName name="bolts">'[48]NO IMP. - ANCHOR BOLTS'!$T$22:$T$46</definedName>
    <definedName name="bomba">#REF!</definedName>
    <definedName name="Bono">#REF!</definedName>
    <definedName name="BORDER1">[49]steel!#REF!</definedName>
    <definedName name="BORDET">#REF!</definedName>
    <definedName name="BORSHE">'[3]7422CW00'!#REF!</definedName>
    <definedName name="BORSUM">'[3]7422CW00'!#REF!</definedName>
    <definedName name="brecha">#REF!</definedName>
    <definedName name="bridas">#REF!</definedName>
    <definedName name="BuiltIn_Print_Area">#REF!</definedName>
    <definedName name="BuiltIn_Print_Area___0">#REF!</definedName>
    <definedName name="BuiltIn_Print_Area___0___0">#REF!</definedName>
    <definedName name="BuiltIn_Print_Area___0___0___0">#REF!</definedName>
    <definedName name="BUSCA">[50]FP!#REF!</definedName>
    <definedName name="buscar">#REF!</definedName>
    <definedName name="Buscar2">#REF!</definedName>
    <definedName name="BuscarMerfi">#REF!</definedName>
    <definedName name="bx">#REF!</definedName>
    <definedName name="bx_col">#REF!</definedName>
    <definedName name="by">#REF!</definedName>
    <definedName name="bz_col">#REF!</definedName>
    <definedName name="C_2">#REF!</definedName>
    <definedName name="ca">#REF!</definedName>
    <definedName name="caa">#REF!</definedName>
    <definedName name="CABEZA">#REF!</definedName>
    <definedName name="CABEZA6">#REF!</definedName>
    <definedName name="CABEZA7">#REF!</definedName>
    <definedName name="cabezalentrada">#REF!</definedName>
    <definedName name="cabezalsalida">#REF!</definedName>
    <definedName name="CACA">'[51]Sensib. IE-VACSN'!#REF!</definedName>
    <definedName name="Calc__Cargo_Tariff_Regulation_End_Year">[37]Input!$C$95</definedName>
    <definedName name="Calc__Max_Cargo_Tariff_USD_per_kilo">[37]Input!$C$97</definedName>
    <definedName name="CALPH">[52]SHEET1!$M$1:$M$4</definedName>
    <definedName name="Cambio">#REF!</definedName>
    <definedName name="camion">#REF!</definedName>
    <definedName name="CANALETA">#REF!</definedName>
    <definedName name="CANT">[53]Consolidado!$D:$D</definedName>
    <definedName name="CAP">'[54]VAL ESTRUCTURAS '!#REF!</definedName>
    <definedName name="Capataz_Montaje">#REF!</definedName>
    <definedName name="Capataz_Obras_Civiles">#REF!</definedName>
    <definedName name="Capt">#REF!</definedName>
    <definedName name="CAPU">#REF!</definedName>
    <definedName name="CARAArch">[55]Detail!#REF!</definedName>
    <definedName name="CARAConc">[55]Detail!#REF!</definedName>
    <definedName name="CARAElcond">[55]Detail!#REF!</definedName>
    <definedName name="CARAEleqt">[55]Detail!#REF!</definedName>
    <definedName name="CARAElwire">[55]Detail!#REF!</definedName>
    <definedName name="CARAExcav">[55]Detail!#REF!</definedName>
    <definedName name="CARAInstr">[55]Detail!#REF!</definedName>
    <definedName name="CARAMech">[55]Detail!#REF!</definedName>
    <definedName name="CARAPipe">[55]Detail!#REF!</definedName>
    <definedName name="CARARfsid">[55]Detail!#REF!</definedName>
    <definedName name="CARASite">[55]Detail!#REF!</definedName>
    <definedName name="CARASteel">[55]Detail!#REF!</definedName>
    <definedName name="CARAT">#REF!</definedName>
    <definedName name="CARATanks">[55]Detail!#REF!</definedName>
    <definedName name="CARATULA2">[56]GENERAL!#REF!</definedName>
    <definedName name="CARE">[57]xie!$A$2:$B$3967</definedName>
    <definedName name="CARG">#REF!</definedName>
    <definedName name="cargaretroexcavadora">#REF!</definedName>
    <definedName name="Cargo_Tariff_Factor">'[37]1. Time &amp; Esc'!$B$55:$AR$55</definedName>
    <definedName name="CARPINT">#REF!</definedName>
    <definedName name="CAS">#REF!</definedName>
    <definedName name="CATREC">#REF!</definedName>
    <definedName name="CBNPR">[52]SHEET1!$X$1:$X$4</definedName>
    <definedName name="CC">#REF!</definedName>
    <definedName name="ccc">{#N/A,#N/A,FALSE,"SumD";#N/A,#N/A,FALSE,"ElecD";#N/A,#N/A,FALSE,"MechD";#N/A,#N/A,FALSE,"GeotD";#N/A,#N/A,FALSE,"PrcsD";#N/A,#N/A,FALSE,"TunnD";#N/A,#N/A,FALSE,"CivlD";#N/A,#N/A,FALSE,"NtwkD";#N/A,#N/A,FALSE,"EstgD";#N/A,#N/A,FALSE,"PEngD"}</definedName>
    <definedName name="ccccc">{#N/A,#N/A,FALSE,"SumD";#N/A,#N/A,FALSE,"ElecD";#N/A,#N/A,FALSE,"MechD";#N/A,#N/A,FALSE,"GeotD";#N/A,#N/A,FALSE,"PrcsD";#N/A,#N/A,FALSE,"TunnD";#N/A,#N/A,FALSE,"CivlD";#N/A,#N/A,FALSE,"NtwkD";#N/A,#N/A,FALSE,"EstgD";#N/A,#N/A,FALSE,"PEngD"}</definedName>
    <definedName name="cccccc">{#N/A,#N/A,FALSE,"SumG";#N/A,#N/A,FALSE,"ElecG";#N/A,#N/A,FALSE,"MechG";#N/A,#N/A,FALSE,"GeotG";#N/A,#N/A,FALSE,"PrcsG";#N/A,#N/A,FALSE,"TunnG";#N/A,#N/A,FALSE,"CivlG";#N/A,#N/A,FALSE,"NtwkG";#N/A,#N/A,FALSE,"EstgG";#N/A,#N/A,FALSE,"PEngG"}</definedName>
    <definedName name="CCDXXXSP">'[58]pu Estructuras'!#REF!</definedName>
    <definedName name="CCMEC">#REF!</definedName>
    <definedName name="CCX">'[58]pu Estructuras'!#REF!</definedName>
    <definedName name="CCXC">'[58]pu Estructuras'!#REF!</definedName>
    <definedName name="cd">{#N/A,#N/A,FALSE,"SumD";#N/A,#N/A,FALSE,"ElecD";#N/A,#N/A,FALSE,"MechD";#N/A,#N/A,FALSE,"GeotD";#N/A,#N/A,FALSE,"PrcsD";#N/A,#N/A,FALSE,"TunnD";#N/A,#N/A,FALSE,"CivlD";#N/A,#N/A,FALSE,"NtwkD";#N/A,#N/A,FALSE,"EstgD";#N/A,#N/A,FALSE,"PEngD"}</definedName>
    <definedName name="CDATE">#REF!</definedName>
    <definedName name="CDCTO">[52]SHEET1!$B$1:$B$4</definedName>
    <definedName name="CDOCO">[52]SHEET1!$C$1:$C$4</definedName>
    <definedName name="CDSC1">[52]SHEET1!$E$1:$E$4</definedName>
    <definedName name="CDSC2">[52]SHEET1!$F$1:$F$4</definedName>
    <definedName name="CDXXV">'[58]pu Estructuras'!#REF!</definedName>
    <definedName name="CE" localSheetId="20">#REF!</definedName>
    <definedName name="CE">#REF!</definedName>
    <definedName name="ceba" localSheetId="20">[43]CEBA!$EB$25</definedName>
    <definedName name="ceba">[44]CEBA!$DZ$25</definedName>
    <definedName name="CELIA">[59]CIE!$A$2:$B$892</definedName>
    <definedName name="CEMENTO">[34]A!$D$61:$D$62</definedName>
    <definedName name="cemento1">#REF!</definedName>
    <definedName name="CENTROS">#REF!</definedName>
    <definedName name="cerco">#REF!</definedName>
    <definedName name="CERRADURAS">#REF!</definedName>
    <definedName name="Cesarea_c_p3">#REF!</definedName>
    <definedName name="cfc100t1">#REF!</definedName>
    <definedName name="cfc2101l">#REF!</definedName>
    <definedName name="cfc2101p">#REF!</definedName>
    <definedName name="cfc210t1">#REF!</definedName>
    <definedName name="cfc210tv">#REF!</definedName>
    <definedName name="cfc245t1">#REF!</definedName>
    <definedName name="cfc245t1f">#REF!</definedName>
    <definedName name="cfc245tv">#REF!</definedName>
    <definedName name="CHAN">#REF!</definedName>
    <definedName name="Check">[38]Accesorios!$B$360:$H$382</definedName>
    <definedName name="Checks">[38]Accesorios!$B$360:$B$382</definedName>
    <definedName name="CHK_PU">'[3]7422CW00'!#REF!</definedName>
    <definedName name="Choca">#REF!</definedName>
    <definedName name="CHOICE">#REF!</definedName>
    <definedName name="CHVF2">#REF!</definedName>
    <definedName name="CIEX">[60]cie10!$A$2:$B$14183</definedName>
    <definedName name="CIEX_1">[60]cie10!$A$2:$B$14183</definedName>
    <definedName name="CIEX_2">[60]cie10!$A$2:$B$14183</definedName>
    <definedName name="CIEX_3">[60]cie10!$A$2:$B$14183</definedName>
    <definedName name="CIRCULACION">[45]Ratios!$D$140</definedName>
    <definedName name="CKCOO">[52]SHEET1!$A$1:$A$4</definedName>
    <definedName name="CKG">[61]RESUMEN!$G$2</definedName>
    <definedName name="CL">'[62]Encofrado BVR Unispan'!$C$9</definedName>
    <definedName name="Classification">#REF!</definedName>
    <definedName name="CLAVE">[53]Consolidado!$B:$B</definedName>
    <definedName name="CLAVEFINAL">'[63]MAESTRO DE CLAVES FINAL'!$B$4:$D$814</definedName>
    <definedName name="clavos">#REF!</definedName>
    <definedName name="Cliente">#REF!</definedName>
    <definedName name="cliente2">[64]Datos!$D$10,[64]Datos!$D$15</definedName>
    <definedName name="Clientes">'[65]RESUMEN HH'!#REF!</definedName>
    <definedName name="CLOSETS">#REF!</definedName>
    <definedName name="CNI">#REF!</definedName>
    <definedName name="CO">#REF!</definedName>
    <definedName name="COCINA">[45]Ratios!$D$261</definedName>
    <definedName name="COCINAS">#REF!</definedName>
    <definedName name="COLA">[64]Estructuras!#REF!</definedName>
    <definedName name="COLH">#REF!</definedName>
    <definedName name="COLUMNA">#REF!</definedName>
    <definedName name="Columnas_sótano">#REF!</definedName>
    <definedName name="Columnas_tienda">#REF!</definedName>
    <definedName name="COMAS">#REF!</definedName>
    <definedName name="comasi" localSheetId="20">[66]Población!$F$110</definedName>
    <definedName name="comasi">[67]Población!$F$110</definedName>
    <definedName name="comasp" localSheetId="20">[66]Población!$F$111</definedName>
    <definedName name="comasp">[67]Población!$F$111</definedName>
    <definedName name="comass" localSheetId="20">[66]Población!$F$112</definedName>
    <definedName name="comass">[67]Población!$F$112</definedName>
    <definedName name="Comit">#REF!</definedName>
    <definedName name="COMPATIBILIZACION_DFG___COSTO">[68]gs!#REF!</definedName>
    <definedName name="COMPE">#REF!</definedName>
    <definedName name="COMPI">#REF!</definedName>
    <definedName name="Compresora">#REF!</definedName>
    <definedName name="Conc_Cap_Shear">#REF!</definedName>
    <definedName name="Conc_Cap_Tension">#REF!</definedName>
    <definedName name="CONC100">#REF!</definedName>
    <definedName name="CONC140">#REF!</definedName>
    <definedName name="CONC210">#REF!</definedName>
    <definedName name="CONC280">#REF!</definedName>
    <definedName name="CONCQTY">#REF!</definedName>
    <definedName name="Concretero">#REF!</definedName>
    <definedName name="Cond1">#REF!</definedName>
    <definedName name="Cond2">#REF!</definedName>
    <definedName name="Cond3">#REF!</definedName>
    <definedName name="Cond4">#REF!</definedName>
    <definedName name="Cond5">#REF!</definedName>
    <definedName name="CONDUC">#REF!</definedName>
    <definedName name="confilm">#REF!</definedName>
    <definedName name="CONSMED">[20]P3!$T$18</definedName>
    <definedName name="CONSOLIDADOF3">#REF!</definedName>
    <definedName name="Consulta_Importe_Id">#REF!</definedName>
    <definedName name="CONTRATISTA">[69]DATOS!$B$5</definedName>
    <definedName name="COPIA">#REF!</definedName>
    <definedName name="COPY">#REF!</definedName>
    <definedName name="COPY2">#REF!</definedName>
    <definedName name="COPY3">#REF!</definedName>
    <definedName name="cortadora">#REF!</definedName>
    <definedName name="corte">#REF!</definedName>
    <definedName name="COSAPI">[70]RO2655!#REF!</definedName>
    <definedName name="COST">#REF!</definedName>
    <definedName name="COST_C">#REF!</definedName>
    <definedName name="COST1">[71]POSESIÓN!$A$77:$K$132</definedName>
    <definedName name="COSTO_DIRECTO">[72]RESUMEN!$H$17</definedName>
    <definedName name="costoAcero">#REF!</definedName>
    <definedName name="CostoKg">[73]Resumen!$H$1</definedName>
    <definedName name="costoKg2">[73]Resumen!$F$1</definedName>
    <definedName name="Costos">#REF!</definedName>
    <definedName name="Costos_de_expropiacion">#REF!</definedName>
    <definedName name="Costos_de_Inversion">#REF!</definedName>
    <definedName name="Costosssss">#REF!</definedName>
    <definedName name="CostPro">#REF!</definedName>
    <definedName name="costri">#REF!</definedName>
    <definedName name="costri_1">#REF!</definedName>
    <definedName name="costri_2">#REF!</definedName>
    <definedName name="costri_3">#REF!</definedName>
    <definedName name="costri_7">#REF!</definedName>
    <definedName name="CostRRHH_pyto">#REF!</definedName>
    <definedName name="COSTS_A">#REF!</definedName>
    <definedName name="Cp">#REF!</definedName>
    <definedName name="CPDDJ">[52]SHEET1!$S$1:$S$4</definedName>
    <definedName name="CPlg_mm">#REF!</definedName>
    <definedName name="cpp">#REF!</definedName>
    <definedName name="cprecor">#REF!</definedName>
    <definedName name="CPRRC">[52]SHEET1!$Q$1:$Q$4</definedName>
    <definedName name="CPTC">[52]SHEET1!$W$1:$W$4</definedName>
    <definedName name="cretex">#REF!</definedName>
    <definedName name="CRIT">#REF!</definedName>
    <definedName name="Criteria_MI">[74]civ_roma!$C$803:$G$804</definedName>
    <definedName name="Criterios_IM">'[3]7422CW00'!#REF!</definedName>
    <definedName name="CTR">'[3]7422CW00'!#REF!</definedName>
    <definedName name="CTRPAG">'[3]7422CW00'!#REF!</definedName>
    <definedName name="cuadrillas">[75]Cuadrillas!$A$14:$L19</definedName>
    <definedName name="CUADRO">#REF!</definedName>
    <definedName name="CUM">[52]SHEET1!$G$1:$G$4</definedName>
    <definedName name="CUORG">[52]SHEET1!$I$1:$I$4</definedName>
    <definedName name="Curador">#REF!</definedName>
    <definedName name="CURR45">#REF!</definedName>
    <definedName name="cx">'[76]DOBLE H1-Z4'!$C$213</definedName>
    <definedName name="cx1f">#REF!</definedName>
    <definedName name="cy">#REF!</definedName>
    <definedName name="CY_1999">[77]Direct_Lbr!#REF!</definedName>
    <definedName name="CY_2000">[77]Direct_Lbr!#REF!</definedName>
    <definedName name="CY_2001">[77]Direct_Lbr!#REF!</definedName>
    <definedName name="CY_2002">[77]Direct_Lbr!#REF!</definedName>
    <definedName name="CYArch">[55]Detail!#REF!</definedName>
    <definedName name="CYConc">[55]Detail!#REF!</definedName>
    <definedName name="CYElcond">[55]Detail!#REF!</definedName>
    <definedName name="CYEleqt">[55]Detail!#REF!</definedName>
    <definedName name="CYElinstr">[55]Detail!#REF!</definedName>
    <definedName name="CYElwire">[55]Detail!#REF!</definedName>
    <definedName name="CYExcav">[55]Detail!#REF!</definedName>
    <definedName name="CYMech">[55]Detail!#REF!</definedName>
    <definedName name="CYPipe">[55]Detail!#REF!</definedName>
    <definedName name="CYRfsid">[55]Detail!#REF!</definedName>
    <definedName name="CYSite">[55]Detail!#REF!</definedName>
    <definedName name="CYSteel">[55]Detail!#REF!</definedName>
    <definedName name="CYTanks">[55]Detail!#REF!</definedName>
    <definedName name="cz">'[76]DOBLE H1-Z4'!$C$214</definedName>
    <definedName name="cz1f">#REF!</definedName>
    <definedName name="D">#REF!</definedName>
    <definedName name="d_av">#REF!</definedName>
    <definedName name="d_clien">[78]Datos!#REF!</definedName>
    <definedName name="d_contr">[78]Datos!$F$8</definedName>
    <definedName name="d_cr">[78]Datos!$F$13</definedName>
    <definedName name="d_fd">[78]Datos!$F$16</definedName>
    <definedName name="d_mes">[78]Datos!$F$14</definedName>
    <definedName name="d_mes_0">[78]Calculos!$B$5</definedName>
    <definedName name="d_mon">[78]Datos!$F$12</definedName>
    <definedName name="d_proy">[78]Datos!$F$4</definedName>
    <definedName name="d_reg">[78]Calculos!$D$4</definedName>
    <definedName name="d_rv">[78]Datos!$F$15</definedName>
    <definedName name="d_ubic">[78]Datos!$F$5</definedName>
    <definedName name="Dact">#REF!</definedName>
    <definedName name="dadss">#REF!</definedName>
    <definedName name="Dálar">#REF!</definedName>
    <definedName name="DAT">#REF!</definedName>
    <definedName name="Data">[38]fittings!$C$20:$C$108</definedName>
    <definedName name="data5">#REF!</definedName>
    <definedName name="data6">#REF!</definedName>
    <definedName name="Database_MI">[74]civ_roma!$C$9:$G$799</definedName>
    <definedName name="Date">[47]Constants!$B$9</definedName>
    <definedName name="DATO">'[79]datos base'!$B$7:$M$12</definedName>
    <definedName name="Dato17">[80]C17_Gra01!$A$2:$C$10</definedName>
    <definedName name="Dato5">[81]C05_Ges03!$A$2:$E$26</definedName>
    <definedName name="DATOS">#REF!</definedName>
    <definedName name="db">[17]Estimate!#REF!</definedName>
    <definedName name="dbs">[17]Estimate!#REF!</definedName>
    <definedName name="DC">#REF!</definedName>
    <definedName name="DC_1">#REF!</definedName>
    <definedName name="DC_1T">#REF!</definedName>
    <definedName name="DC_2">#REF!</definedName>
    <definedName name="DC_2T">#REF!</definedName>
    <definedName name="dcf">[82]CFA!$I$4:$BM$8</definedName>
    <definedName name="DD">#REF!</definedName>
    <definedName name="DDD">'[83]7422CW00'!#REF!</definedName>
    <definedName name="dddd">{#N/A,#N/A,FALSE,"SumD";#N/A,#N/A,FALSE,"ElecD";#N/A,#N/A,FALSE,"MechD";#N/A,#N/A,FALSE,"GeotD";#N/A,#N/A,FALSE,"PrcsD";#N/A,#N/A,FALSE,"TunnD";#N/A,#N/A,FALSE,"CivlD";#N/A,#N/A,FALSE,"NtwkD";#N/A,#N/A,FALSE,"EstgD";#N/A,#N/A,FALSE,"PEngD"}</definedName>
    <definedName name="ddddd">{#N/A,#N/A,FALSE,"SumD";#N/A,#N/A,FALSE,"ElecD";#N/A,#N/A,FALSE,"MechD";#N/A,#N/A,FALSE,"GeotD";#N/A,#N/A,FALSE,"PrcsD";#N/A,#N/A,FALSE,"TunnD";#N/A,#N/A,FALSE,"CivlD";#N/A,#N/A,FALSE,"NtwkD";#N/A,#N/A,FALSE,"EstgD";#N/A,#N/A,FALSE,"PEngD"}</definedName>
    <definedName name="ddffggs">{#N/A,#N/A,FALSE,"SumD";#N/A,#N/A,FALSE,"ElecD";#N/A,#N/A,FALSE,"MechD";#N/A,#N/A,FALSE,"GeotD";#N/A,#N/A,FALSE,"PrcsD";#N/A,#N/A,FALSE,"TunnD";#N/A,#N/A,FALSE,"CivlD";#N/A,#N/A,FALSE,"NtwkD";#N/A,#N/A,FALSE,"EstgD";#N/A,#N/A,FALSE,"PEngD"}</definedName>
    <definedName name="DE">#REF!</definedName>
    <definedName name="Decremento">#REF!</definedName>
    <definedName name="DED">#REF!</definedName>
    <definedName name="demanda">{#N/A,#N/A,TRUE,"1842CWN0"}</definedName>
    <definedName name="DEPA" localSheetId="20">#REF!</definedName>
    <definedName name="DEPA">#REF!</definedName>
    <definedName name="Departamento">#REF!</definedName>
    <definedName name="DEPOSITO">[45]Ratios!$D$71</definedName>
    <definedName name="Descuento_Especial">#REF!</definedName>
    <definedName name="Descuento_Especial_Anticipo">#REF!</definedName>
    <definedName name="Descuento_Movim.Tierras">#REF!</definedName>
    <definedName name="DESCUNMI">#REF!</definedName>
    <definedName name="DEST_ART">[49]steel!#REF!</definedName>
    <definedName name="DESTCOD">'[3]7422CW00'!#REF!</definedName>
    <definedName name="DESTFG">'[3]7422CW00'!#REF!</definedName>
    <definedName name="DESTQTY">'[3]7422CW00'!#REF!</definedName>
    <definedName name="DETAIL">#REF!</definedName>
    <definedName name="Detalle">#REF!</definedName>
    <definedName name="DF">#REF!</definedName>
    <definedName name="Df_">#REF!</definedName>
    <definedName name="DFFFF">#REF!</definedName>
    <definedName name="dfffff">{#N/A,#N/A,FALSE,"SumG";#N/A,#N/A,FALSE,"ElecG";#N/A,#N/A,FALSE,"MechG";#N/A,#N/A,FALSE,"GeotG";#N/A,#N/A,FALSE,"PrcsG";#N/A,#N/A,FALSE,"TunnG";#N/A,#N/A,FALSE,"CivlG";#N/A,#N/A,FALSE,"NtwkG";#N/A,#N/A,FALSE,"EstgG";#N/A,#N/A,FALSE,"PEngG"}</definedName>
    <definedName name="dfsdf">#REF!</definedName>
    <definedName name="dgfd">{#N/A,#N/A,FALSE,"SumG";#N/A,#N/A,FALSE,"ElecG";#N/A,#N/A,FALSE,"MechG";#N/A,#N/A,FALSE,"GeotG";#N/A,#N/A,FALSE,"PrcsG";#N/A,#N/A,FALSE,"TunnG";#N/A,#N/A,FALSE,"CivlG";#N/A,#N/A,FALSE,"NtwkG";#N/A,#N/A,FALSE,"EstgG";#N/A,#N/A,FALSE,"PEngG"}</definedName>
    <definedName name="DH">#REF!</definedName>
    <definedName name="Dia">[38]CS!$A$21:$A$77</definedName>
    <definedName name="DiaConcrete">[38]Concrete!$A$21:$A$77</definedName>
    <definedName name="DiaCu">[38]CooperPipe!$A$9:$A$30</definedName>
    <definedName name="DiaCuT">[38]CooperTubing!$A$11:$A$30</definedName>
    <definedName name="DiaDuct">[38]Duct!$A$21:$A$82</definedName>
    <definedName name="DiaFRP">[38]FRPPipe!$A$22:$A$59</definedName>
    <definedName name="DiaHDPE">[38]pipeHDPE!$A$24:$A$53</definedName>
    <definedName name="Diam">#REF!</definedName>
    <definedName name="DiaPVC">[38]PipePVC!$A$22:$A$47</definedName>
    <definedName name="DiaPVCP">[38]PipePVCPeru!$A$22:$A$42</definedName>
    <definedName name="DiaRubber">[38]Hose!$A$21:$A$85</definedName>
    <definedName name="DIAS_EN_FAENA">#REF!</definedName>
    <definedName name="DiaSS">[38]SSteelPipe!$A$11:$A$39</definedName>
    <definedName name="DiaSteel">[38]CS!$A$21:$A$77</definedName>
    <definedName name="DIEZ">#REF!</definedName>
    <definedName name="dim_a0">[84]Medidas!$H$23</definedName>
    <definedName name="dim_a1">[84]Medidas!$F$22</definedName>
    <definedName name="dim_a2">[84]Medidas!$J$22</definedName>
    <definedName name="dim_a3">[84]Medidas!$E$19</definedName>
    <definedName name="dim_b0">[84]Medidas!$L$27</definedName>
    <definedName name="dim_b1">[84]Medidas!$L$30</definedName>
    <definedName name="dim_h1">[84]Medidas!$L$18</definedName>
    <definedName name="DIRECREC">#REF!</definedName>
    <definedName name="DIRECREC2">#REF!</definedName>
    <definedName name="diresa">#REF!</definedName>
    <definedName name="disco">#REF!</definedName>
    <definedName name="disolvente">#REF!</definedName>
    <definedName name="DISRES">#REF!</definedName>
    <definedName name="Distancia">{#N/A,#N/A,TRUE,"1842CWN0"}</definedName>
    <definedName name="DISTRITO" localSheetId="20">#REF!</definedName>
    <definedName name="DISTRITO">#REF!</definedName>
    <definedName name="distritossss">#REF!</definedName>
    <definedName name="Dmax2">#REF!</definedName>
    <definedName name="DNT">#REF!</definedName>
    <definedName name="DNTI">#REF!</definedName>
    <definedName name="DOA">#REF!</definedName>
    <definedName name="dobladora">#REF!</definedName>
    <definedName name="Dolar">#REF!</definedName>
    <definedName name="DONAC">#REF!</definedName>
    <definedName name="DORMITORIO">[45]Ratios!$D$88</definedName>
    <definedName name="DQWDASDCSDCQWE">#REF!</definedName>
    <definedName name="Dr">[38]pipeHDPE!$A$1:$A$11</definedName>
    <definedName name="DRA_PIURA___2">#REF!</definedName>
    <definedName name="DRA_PIURA___3">#REF!</definedName>
    <definedName name="DRA_PIURA___4">#REF!</definedName>
    <definedName name="DRA_PIURA___5">#REF!</definedName>
    <definedName name="DRA_PIURA1">#REF!</definedName>
    <definedName name="DS_2">#REF!</definedName>
    <definedName name="DS_3">#REF!</definedName>
    <definedName name="DSD">#REF!</definedName>
    <definedName name="dsf">#REF!</definedName>
    <definedName name="DT">#REF!</definedName>
    <definedName name="DT_0">#REF!</definedName>
    <definedName name="DT_2">#REF!</definedName>
    <definedName name="dta">#REF!</definedName>
    <definedName name="Ductile_or_Brittle">#REF!</definedName>
    <definedName name="duplicado">#REF!</definedName>
    <definedName name="dvbgf">{#N/A,#N/A,FALSE,"SumD";#N/A,#N/A,FALSE,"ElecD";#N/A,#N/A,FALSE,"MechD";#N/A,#N/A,FALSE,"GeotD";#N/A,#N/A,FALSE,"PrcsD";#N/A,#N/A,FALSE,"TunnD";#N/A,#N/A,FALSE,"CivlD";#N/A,#N/A,FALSE,"NtwkD";#N/A,#N/A,FALSE,"EstgD";#N/A,#N/A,FALSE,"PEngD"}</definedName>
    <definedName name="dwewe">#REF!</definedName>
    <definedName name="e">#REF!</definedName>
    <definedName name="E_1">#REF!</definedName>
    <definedName name="E_1_1">#REF!</definedName>
    <definedName name="E_1_1S">#REF!</definedName>
    <definedName name="E_1S">#REF!</definedName>
    <definedName name="e_2">#REF!</definedName>
    <definedName name="E_2_1">#REF!</definedName>
    <definedName name="E_2_1S">#REF!</definedName>
    <definedName name="E_2S">#REF!</definedName>
    <definedName name="E_3">#REF!</definedName>
    <definedName name="E_3_1">#REF!</definedName>
    <definedName name="E_3_1S">#REF!</definedName>
    <definedName name="E_3S">#REF!</definedName>
    <definedName name="E_4">#REF!</definedName>
    <definedName name="E_4_1">#REF!</definedName>
    <definedName name="E_4_1S">#REF!</definedName>
    <definedName name="E_4S">#REF!</definedName>
    <definedName name="E_5">#REF!</definedName>
    <definedName name="E_5_1">#REF!</definedName>
    <definedName name="E_5_1S">#REF!</definedName>
    <definedName name="E_5S">#REF!</definedName>
    <definedName name="E_6">#REF!</definedName>
    <definedName name="E_6_1">#REF!</definedName>
    <definedName name="E_6_1S">#REF!</definedName>
    <definedName name="E_6S">#REF!</definedName>
    <definedName name="e620.">#REF!</definedName>
    <definedName name="ECO2a_consulta_c_p3">#REF!</definedName>
    <definedName name="ECO2a_egresos_c_p3">#REF!</definedName>
    <definedName name="ECO2a_emergencia_c_p3">#REF!</definedName>
    <definedName name="ECO2b_c_p3">#REF!</definedName>
    <definedName name="EDAD">'[27]PUNTUAL DPTO07'!$A$7:$AI$31</definedName>
    <definedName name="Edades">#REF!</definedName>
    <definedName name="edds">{#N/A,#N/A,FALSE,"SumD";#N/A,#N/A,FALSE,"ElecD";#N/A,#N/A,FALSE,"MechD";#N/A,#N/A,FALSE,"GeotD";#N/A,#N/A,FALSE,"PrcsD";#N/A,#N/A,FALSE,"TunnD";#N/A,#N/A,FALSE,"CivlD";#N/A,#N/A,FALSE,"NtwkD";#N/A,#N/A,FALSE,"EstgD";#N/A,#N/A,FALSE,"PEngD"}</definedName>
    <definedName name="EDED">#REF!</definedName>
    <definedName name="EDEDEE">#REF!</definedName>
    <definedName name="EDEDEW">#REF!</definedName>
    <definedName name="edeeew">{#N/A,#N/A,TRUE,"1842CWN0"}</definedName>
    <definedName name="edfr">{#N/A,#N/A,FALSE,"SumG";#N/A,#N/A,FALSE,"ElecG";#N/A,#N/A,FALSE,"MechG";#N/A,#N/A,FALSE,"GeotG";#N/A,#N/A,FALSE,"PrcsG";#N/A,#N/A,FALSE,"TunnG";#N/A,#N/A,FALSE,"CivlG";#N/A,#N/A,FALSE,"NtwkG";#N/A,#N/A,FALSE,"EstgG";#N/A,#N/A,FALSE,"PEngG"}</definedName>
    <definedName name="edfrt">{#N/A,#N/A,FALSE,"SumG";#N/A,#N/A,FALSE,"ElecG";#N/A,#N/A,FALSE,"MechG";#N/A,#N/A,FALSE,"GeotG";#N/A,#N/A,FALSE,"PrcsG";#N/A,#N/A,FALSE,"TunnG";#N/A,#N/A,FALSE,"CivlG";#N/A,#N/A,FALSE,"NtwkG";#N/A,#N/A,FALSE,"EstgG";#N/A,#N/A,FALSE,"PEngG"}</definedName>
    <definedName name="ee">{#N/A,#N/A,FALSE,"SumG";#N/A,#N/A,FALSE,"ElecG";#N/A,#N/A,FALSE,"MechG";#N/A,#N/A,FALSE,"GeotG";#N/A,#N/A,FALSE,"PrcsG";#N/A,#N/A,FALSE,"TunnG";#N/A,#N/A,FALSE,"CivlG";#N/A,#N/A,FALSE,"NtwkG";#N/A,#N/A,FALSE,"EstgG";#N/A,#N/A,FALSE,"PEngG"}</definedName>
    <definedName name="eedd">{#N/A,#N/A,FALSE,"SumG";#N/A,#N/A,FALSE,"ElecG";#N/A,#N/A,FALSE,"MechG";#N/A,#N/A,FALSE,"GeotG";#N/A,#N/A,FALSE,"PrcsG";#N/A,#N/A,FALSE,"TunnG";#N/A,#N/A,FALSE,"CivlG";#N/A,#N/A,FALSE,"NtwkG";#N/A,#N/A,FALSE,"EstgG";#N/A,#N/A,FALSE,"PEngG"}</definedName>
    <definedName name="EEE">'[85]ANALISIS ALQUILER FERREYROS'!$D$3:$AS$19</definedName>
    <definedName name="eeeee">#REF!</definedName>
    <definedName name="EEEEEE">#REF!</definedName>
    <definedName name="eeeeeee">#REF!</definedName>
    <definedName name="eeeeeeee">#REF!</definedName>
    <definedName name="eeerrt">{#N/A,#N/A,FALSE,"SumG";#N/A,#N/A,FALSE,"ElecG";#N/A,#N/A,FALSE,"MechG";#N/A,#N/A,FALSE,"GeotG";#N/A,#N/A,FALSE,"PrcsG";#N/A,#N/A,FALSE,"TunnG";#N/A,#N/A,FALSE,"CivlG";#N/A,#N/A,FALSE,"NtwkG";#N/A,#N/A,FALSE,"EstgG";#N/A,#N/A,FALSE,"PEngG"}</definedName>
    <definedName name="eefftri">#REF!</definedName>
    <definedName name="eefftri_1">#REF!</definedName>
    <definedName name="eefftri_2">#REF!</definedName>
    <definedName name="eefftri_3">#REF!</definedName>
    <definedName name="eefftri_7">#REF!</definedName>
    <definedName name="EESS">#REF!</definedName>
    <definedName name="eewee">#REF!</definedName>
    <definedName name="EF">#REF!</definedName>
    <definedName name="EF_T1">#REF!</definedName>
    <definedName name="EFA">#REF!</definedName>
    <definedName name="EFA_T1">#REF!</definedName>
    <definedName name="efe">{#N/A,#N/A,FALSE,"SumD";#N/A,#N/A,FALSE,"ElecD";#N/A,#N/A,FALSE,"MechD";#N/A,#N/A,FALSE,"GeotD";#N/A,#N/A,FALSE,"PrcsD";#N/A,#N/A,FALSE,"TunnD";#N/A,#N/A,FALSE,"CivlD";#N/A,#N/A,FALSE,"NtwkD";#N/A,#N/A,FALSE,"EstgD";#N/A,#N/A,FALSE,"PEngD"}</definedName>
    <definedName name="Elementos_de_Seguridad">#REF!</definedName>
    <definedName name="ELEMENTS">[42]CALENDARIO!$A$38:$B$42</definedName>
    <definedName name="elkdlnasf">[7]Sheet1!#REF!</definedName>
    <definedName name="EMPALME">[86]DATOS!$B$3:$C$11</definedName>
    <definedName name="ENTIDAD">[69]DATOS!$B$4</definedName>
    <definedName name="Entrance">[38]Accesorios!$B$414:$H$423</definedName>
    <definedName name="EntranceExit">[38]Accesorios!$B$414:$B$423</definedName>
    <definedName name="EO">#REF!</definedName>
    <definedName name="eq">'[87]Electricidad - Climatización'!#REF!</definedName>
    <definedName name="EqAlterna2">#REF!</definedName>
    <definedName name="EQUIP">#REF!</definedName>
    <definedName name="Equipo">#REF!</definedName>
    <definedName name="equipocorte">#REF!</definedName>
    <definedName name="Equipos">[88]Calculos!$A$6:$S$29</definedName>
    <definedName name="er">{#N/A,#N/A,FALSE,"SumG";#N/A,#N/A,FALSE,"ElecG";#N/A,#N/A,FALSE,"MechG";#N/A,#N/A,FALSE,"GeotG";#N/A,#N/A,FALSE,"PrcsG";#N/A,#N/A,FALSE,"TunnG";#N/A,#N/A,FALSE,"CivlG";#N/A,#N/A,FALSE,"NtwkG";#N/A,#N/A,FALSE,"EstgG";#N/A,#N/A,FALSE,"PEngG"}</definedName>
    <definedName name="ERE_ART">[49]steel!$B$8:$B$47</definedName>
    <definedName name="ERRORE">#REF!</definedName>
    <definedName name="ert56yhh">#REF!</definedName>
    <definedName name="ertreq">#REF!</definedName>
    <definedName name="ES">#REF!</definedName>
    <definedName name="ES_T1">#REF!</definedName>
    <definedName name="ESA">#REF!</definedName>
    <definedName name="ESA_T1">#REF!</definedName>
    <definedName name="ESC">[89]Rates!#REF!/100</definedName>
    <definedName name="ESCELA34">#REF!</definedName>
    <definedName name="ESCUELA">#REF!</definedName>
    <definedName name="esepcificacion_educativa">#REF!</definedName>
    <definedName name="ESPECIALIDAD">'[90]Datos Generales'!$B$6</definedName>
    <definedName name="ESPEJOS">#REF!</definedName>
    <definedName name="Espera">#REF!</definedName>
    <definedName name="Espinoza__Jesús">#REF!</definedName>
    <definedName name="Estac_aéreo1">#REF!</definedName>
    <definedName name="Estac_aéreo2">#REF!</definedName>
    <definedName name="ESTADO" localSheetId="20">#REF!</definedName>
    <definedName name="ESTADO">#REF!</definedName>
    <definedName name="estado_civil">#REF!</definedName>
    <definedName name="Estimating_Click">[0]!Estimating_Click_PDBT</definedName>
    <definedName name="Estimating_Click_PDBT">[0]!ex_m</definedName>
    <definedName name="ESTRAE">'[3]7422CW00'!#REF!</definedName>
    <definedName name="ETOBRA">{#N/A,#N/A,TRUE,"1842CWN0"}</definedName>
    <definedName name="ewbb45">#REF!</definedName>
    <definedName name="ex_m">#REF!</definedName>
    <definedName name="Excel_BuiltIn__FilterDatabase_11">#REF!</definedName>
    <definedName name="Excel_BuiltIn__FilterDatabase_12">#REF!</definedName>
    <definedName name="Excel_BuiltIn__FilterDatabase_13">#REF!</definedName>
    <definedName name="Excel_BuiltIn__FilterDatabase_6">#REF!</definedName>
    <definedName name="Excel_BuiltIn_Database">#REF!</definedName>
    <definedName name="Excel_BuiltIn_Database_1">#REF!</definedName>
    <definedName name="Excel_BuiltIn_Database_2">#REF!</definedName>
    <definedName name="Excel_BuiltIn_Database_3">#REF!</definedName>
    <definedName name="Excel_BuiltIn_Database_4">#REF!</definedName>
    <definedName name="Excel_BuiltIn_Database_5">#REF!</definedName>
    <definedName name="Excel_BuiltIn_Database_6">#REF!</definedName>
    <definedName name="Excel_BuiltIn_Database_7">#REF!</definedName>
    <definedName name="Excel_BuiltIn_Database_8">#REF!</definedName>
    <definedName name="Excel_BuiltIn_Print_Area_2">#REF!</definedName>
    <definedName name="Excel_BuiltIn_Print_Area_3">#REF!</definedName>
    <definedName name="Excel_BuiltIn_Print_Area_4">[24]Requerimiento!#REF!</definedName>
    <definedName name="EXIST">[53]Consolidado!$E:$E</definedName>
    <definedName name="EXPANSION">[45]Ratios!$D$279</definedName>
    <definedName name="EXT_AR">#REF!</definedName>
    <definedName name="EXT_GR">#REF!</definedName>
    <definedName name="ez1f">#REF!</definedName>
    <definedName name="EZIQ1">#REF!</definedName>
    <definedName name="F.A.suelo">#REF!</definedName>
    <definedName name="f_c">#REF!</definedName>
    <definedName name="FA">'[87]Electricidad - Climatización'!#REF!</definedName>
    <definedName name="FA_sismo">#REF!</definedName>
    <definedName name="fac">#REF!</definedName>
    <definedName name="fac_">#REF!</definedName>
    <definedName name="facangora">#REF!</definedName>
    <definedName name="FACANGORA2">#REF!</definedName>
    <definedName name="facencode">#REF!</definedName>
    <definedName name="facencode2">#REF!</definedName>
    <definedName name="facglobal">#REF!</definedName>
    <definedName name="fact">#REF!</definedName>
    <definedName name="fact5">#REF!</definedName>
    <definedName name="Factor">#REF!</definedName>
    <definedName name="Factor_Desvio_p1">#REF!</definedName>
    <definedName name="Factor_Desvio_p2">#REF!</definedName>
    <definedName name="Factor_Desvio_p3">#REF!</definedName>
    <definedName name="FALL">'ACTAS Y SIAGIE'!$O$4:$O$101</definedName>
    <definedName name="fango01">#REF!</definedName>
    <definedName name="FAR2_ce_c_p3">#REF!</definedName>
    <definedName name="FAR2_emer_c_p3">#REF!</definedName>
    <definedName name="FAR2_hosp_c_p3">#REF!</definedName>
    <definedName name="fc_">[91]GENERAL!#REF!</definedName>
    <definedName name="FCCM">[92]Bech_Lab!#REF!</definedName>
    <definedName name="Fcst_Cargo_Landings___Category_1">[37]Fcst!$B$34:$AR$34</definedName>
    <definedName name="Fcst_Cargo_Landings___Category_2">[37]Fcst!$B$35:$AR$35</definedName>
    <definedName name="Fcst_Cargo_Landings___Category_3">[37]Fcst!$B$36:$AR$36</definedName>
    <definedName name="Fcst_Cargo_Landings___Category_4">[37]Fcst!$B$37:$AR$37</definedName>
    <definedName name="Fcst_Cargo_Landings___Category_5">[37]Fcst!$B$38:$AR$38</definedName>
    <definedName name="Fcst_Dom_Landings___Category_1">[37]Fcst!$B$27:$AR$27</definedName>
    <definedName name="Fcst_Dom_Landings___Category_2">[37]Fcst!$B$28:$AR$28</definedName>
    <definedName name="Fcst_Dom_Landings___Category_3">[37]Fcst!$B$29:$AR$29</definedName>
    <definedName name="Fcst_Dom_Landings___Category_4">[37]Fcst!$B$30:$AR$30</definedName>
    <definedName name="Fcst_Dom_Landings___Category_5">[37]Fcst!$B$31:$AR$31</definedName>
    <definedName name="Fcst_Enplaned_Domestic_PAX">[37]Fcst!$B$11:$AR$11</definedName>
    <definedName name="Fcst_Enplaned_Int_l_PAX">[37]Fcst!$B$10:$AR$10</definedName>
    <definedName name="Fcst_Fuel_Quantity_Sold__gallons">[37]Fcst!$B$46:$AR$46</definedName>
    <definedName name="Fcst_Int_l_Landings___Category_1">[37]Fcst!$B$20:$AR$20</definedName>
    <definedName name="Fcst_Int_l_Landings___Category_2">[37]Fcst!$B$21:$AR$21</definedName>
    <definedName name="Fcst_Int_l_Landings___Category_3">[37]Fcst!$B$22:$AR$22</definedName>
    <definedName name="Fcst_Int_l_Landings___Category_4">[37]Fcst!$B$23:$AR$23</definedName>
    <definedName name="Fcst_Int_l_Landings___Category_5">[37]Fcst!$B$24:$AR$24</definedName>
    <definedName name="Fcst_Military_Landings___Category_2">[37]Fcst!$B$41:$AR$41</definedName>
    <definedName name="Fcst_Total_Admin_Local_Personnel">[37]Fcst!$B$71:$AR$71</definedName>
    <definedName name="Fcst_Total_Admin_Specialist_Expat_Personnel">[37]Fcst!$B$70:$AR$70</definedName>
    <definedName name="Fcst_Total_Admin_Specialist_Local_Personnel">[37]Fcst!$B$69:$AR$69</definedName>
    <definedName name="Fcst_Total_Executive_Expat_Personnel">[37]Fcst!$B$68:$AR$68</definedName>
    <definedName name="Fcst_Total_Executive_Local_Personnel">[37]Fcst!$B$67:$AR$67</definedName>
    <definedName name="Fcst_Total_Manual_Labor_Local_Personnel">[37]Fcst!$B$75:$AR$75</definedName>
    <definedName name="Fcst_Total_Operations_Local_Personnel">[37]Fcst!$B$74:$AR$74</definedName>
    <definedName name="Fcst_Total_Operations_Specialist_Local_Personnel">[37]Fcst!$B$72:$AR$72</definedName>
    <definedName name="Fcst_Total_Technician_Local_Personnel">[37]Fcst!$B$73:$AR$73</definedName>
    <definedName name="FCST95">#REF!</definedName>
    <definedName name="fd">#REF!</definedName>
    <definedName name="fdff">{#N/A,#N/A,FALSE,"SumG";#N/A,#N/A,FALSE,"ElecG";#N/A,#N/A,FALSE,"MechG";#N/A,#N/A,FALSE,"GeotG";#N/A,#N/A,FALSE,"PrcsG";#N/A,#N/A,FALSE,"TunnG";#N/A,#N/A,FALSE,"CivlG";#N/A,#N/A,FALSE,"NtwkG";#N/A,#N/A,FALSE,"EstgG";#N/A,#N/A,FALSE,"PEngG"}</definedName>
    <definedName name="FE">#REF!</definedName>
    <definedName name="Fecha">'[65]RESUMEN HH'!#REF!</definedName>
    <definedName name="FECHA_FIN_OBRA">#REF!</definedName>
    <definedName name="FECHA_INICIO_OBRA">#REF!</definedName>
    <definedName name="FECHA_VAL">[69]DATOS!$B$13</definedName>
    <definedName name="FECHA_VALORIZACION">#REF!</definedName>
    <definedName name="Fecha1">#REF!</definedName>
    <definedName name="Fecha2">#REF!</definedName>
    <definedName name="Fecha3">#REF!</definedName>
    <definedName name="Fecha4">#REF!</definedName>
    <definedName name="Fecha5">#REF!</definedName>
    <definedName name="fenco01">#REF!</definedName>
    <definedName name="fenco02">#REF!</definedName>
    <definedName name="FF">#REF!</definedName>
    <definedName name="fff">{#N/A,#N/A,TRUE,"INGENIERIA";#N/A,#N/A,TRUE,"COMPRAS";#N/A,#N/A,TRUE,"DIRECCION";#N/A,#N/A,TRUE,"RESUMEN"}</definedName>
    <definedName name="fffff">{#N/A,#N/A,FALSE,"SumG";#N/A,#N/A,FALSE,"ElecG";#N/A,#N/A,FALSE,"MechG";#N/A,#N/A,FALSE,"GeotG";#N/A,#N/A,FALSE,"PrcsG";#N/A,#N/A,FALSE,"TunnG";#N/A,#N/A,FALSE,"CivlG";#N/A,#N/A,FALSE,"NtwkG";#N/A,#N/A,FALSE,"EstgG";#N/A,#N/A,FALSE,"PEngG"}</definedName>
    <definedName name="fffffff">{#N/A,#N/A,FALSE,"SumG";#N/A,#N/A,FALSE,"ElecG";#N/A,#N/A,FALSE,"MechG";#N/A,#N/A,FALSE,"GeotG";#N/A,#N/A,FALSE,"PrcsG";#N/A,#N/A,FALSE,"TunnG";#N/A,#N/A,FALSE,"CivlG";#N/A,#N/A,FALSE,"NtwkG";#N/A,#N/A,FALSE,"EstgG";#N/A,#N/A,FALSE,"PEngG"}</definedName>
    <definedName name="ffffffffff">{#N/A,#N/A,FALSE,"SumG";#N/A,#N/A,FALSE,"ElecG";#N/A,#N/A,FALSE,"MechG";#N/A,#N/A,FALSE,"GeotG";#N/A,#N/A,FALSE,"PrcsG";#N/A,#N/A,FALSE,"TunnG";#N/A,#N/A,FALSE,"CivlG";#N/A,#N/A,FALSE,"NtwkG";#N/A,#N/A,FALSE,"EstgG";#N/A,#N/A,FALSE,"PEngG"}</definedName>
    <definedName name="fg">{#N/A,#N/A,FALSE,"SumG";#N/A,#N/A,FALSE,"ElecG";#N/A,#N/A,FALSE,"MechG";#N/A,#N/A,FALSE,"GeotG";#N/A,#N/A,FALSE,"PrcsG";#N/A,#N/A,FALSE,"TunnG";#N/A,#N/A,FALSE,"CivlG";#N/A,#N/A,FALSE,"NtwkG";#N/A,#N/A,FALSE,"EstgG";#N/A,#N/A,FALSE,"PEngG"}</definedName>
    <definedName name="fgdfg">{#N/A,#N/A,FALSE,"SumD";#N/A,#N/A,FALSE,"ElecD";#N/A,#N/A,FALSE,"MechD";#N/A,#N/A,FALSE,"GeotD";#N/A,#N/A,FALSE,"PrcsD";#N/A,#N/A,FALSE,"TunnD";#N/A,#N/A,FALSE,"CivlD";#N/A,#N/A,FALSE,"NtwkD";#N/A,#N/A,FALSE,"EstgD";#N/A,#N/A,FALSE,"PEngD"}</definedName>
    <definedName name="fgfdg">{#N/A,#N/A,FALSE,"SumG";#N/A,#N/A,FALSE,"ElecG";#N/A,#N/A,FALSE,"MechG";#N/A,#N/A,FALSE,"GeotG";#N/A,#N/A,FALSE,"PrcsG";#N/A,#N/A,FALSE,"TunnG";#N/A,#N/A,FALSE,"CivlG";#N/A,#N/A,FALSE,"NtwkG";#N/A,#N/A,FALSE,"EstgG";#N/A,#N/A,FALSE,"PEngG"}</definedName>
    <definedName name="fgh">'[3]7422CW00'!#REF!</definedName>
    <definedName name="fghfg">{#N/A,#N/A,FALSE,"SumD";#N/A,#N/A,FALSE,"ElecD";#N/A,#N/A,FALSE,"MechD";#N/A,#N/A,FALSE,"GeotD";#N/A,#N/A,FALSE,"PrcsD";#N/A,#N/A,FALSE,"TunnD";#N/A,#N/A,FALSE,"CivlD";#N/A,#N/A,FALSE,"NtwkD";#N/A,#N/A,FALSE,"EstgD";#N/A,#N/A,FALSE,"PEngD"}</definedName>
    <definedName name="FGHH">{#N/A,#N/A,FALSE,"SumD";#N/A,#N/A,FALSE,"ElecD";#N/A,#N/A,FALSE,"MechD";#N/A,#N/A,FALSE,"GeotD";#N/A,#N/A,FALSE,"PrcsD";#N/A,#N/A,FALSE,"TunnD";#N/A,#N/A,FALSE,"CivlD";#N/A,#N/A,FALSE,"NtwkD";#N/A,#N/A,FALSE,"EstgD";#N/A,#N/A,FALSE,"PEngD"}</definedName>
    <definedName name="fhg">{#N/A,#N/A,TRUE,"1842CWN0"}</definedName>
    <definedName name="Filtro">[93]Calendario!$V$19</definedName>
    <definedName name="fitting">#REF!</definedName>
    <definedName name="Fittings">[38]Accesorios!$B$501:$B$509</definedName>
    <definedName name="FLETE">#REF!</definedName>
    <definedName name="fliso">#REF!</definedName>
    <definedName name="Fluid">#REF!</definedName>
    <definedName name="Fluids">[38]Fluid!$A$13:$A$83</definedName>
    <definedName name="FM">#REF!</definedName>
    <definedName name="FN">#REF!</definedName>
    <definedName name="FNC">#REF!</definedName>
    <definedName name="FNIÑO">#REF!</definedName>
    <definedName name="FOCA">#REF!</definedName>
    <definedName name="FOCO">[94]FINAL!$A$1:$I$1657</definedName>
    <definedName name="FOCO1">[95]FINAL!$B$2:$O$923</definedName>
    <definedName name="foot">[96]Estimate!#REF!</definedName>
    <definedName name="FORDESCR">'[3]7422CW00'!#REF!</definedName>
    <definedName name="forma">#REF!</definedName>
    <definedName name="Forma_Pago">#REF!</definedName>
    <definedName name="FORMA1">[97]PTO_ARES!$A$1:$N$35</definedName>
    <definedName name="FORMALETA">[34]A!$D$67:$D$68</definedName>
    <definedName name="Formato17A">#REF!</definedName>
    <definedName name="Formato17A2">#REF!</definedName>
    <definedName name="Formato17B">#REF!</definedName>
    <definedName name="Formato17B2">#REF!</definedName>
    <definedName name="FORMOLT">'[3]7422CW00'!#REF!</definedName>
    <definedName name="Fórmula_01">#REF!</definedName>
    <definedName name="Fórmula_02">#REF!</definedName>
    <definedName name="Fórmula_03">#REF!</definedName>
    <definedName name="FORSHE">'[3]7422CW00'!#REF!</definedName>
    <definedName name="FORUNMIS">'[3]7422CW00'!#REF!</definedName>
    <definedName name="FR">[69]DATOS!$B$8</definedName>
    <definedName name="fred">#REF!</definedName>
    <definedName name="Free_Access_Fuel_Tariff_PYF">'[37]1. Time &amp; Esc'!$B$9:$AR$9</definedName>
    <definedName name="Free_Fuel_Access_Tariff__US__gallon">'[37]1. Time &amp; Esc'!$B$61:$AR$61</definedName>
    <definedName name="FrF">[38]Rouhness!$A$30:$A$33</definedName>
    <definedName name="FSD">#REF!</definedName>
    <definedName name="fset01">#REF!</definedName>
    <definedName name="FSV">#REF!</definedName>
    <definedName name="Fx">#REF!</definedName>
    <definedName name="Fy">#REF!</definedName>
    <definedName name="fy_">#REF!</definedName>
    <definedName name="FY_1">#REF!</definedName>
    <definedName name="Fz">#REF!</definedName>
    <definedName name="G">#REF!</definedName>
    <definedName name="g_agua">#REF!</definedName>
    <definedName name="gamma_04">#REF!</definedName>
    <definedName name="GAST_GRALES">#REF!</definedName>
    <definedName name="GASTOSGG">[98]ARQ!$E$65</definedName>
    <definedName name="gbggg">{#N/A,#N/A,FALSE,"SumD";#N/A,#N/A,FALSE,"ElecD";#N/A,#N/A,FALSE,"MechD";#N/A,#N/A,FALSE,"GeotD";#N/A,#N/A,FALSE,"PrcsD";#N/A,#N/A,FALSE,"TunnD";#N/A,#N/A,FALSE,"CivlD";#N/A,#N/A,FALSE,"NtwkD";#N/A,#N/A,FALSE,"EstgD";#N/A,#N/A,FALSE,"PEngD"}</definedName>
    <definedName name="gc">'[99]Z-4'!#REF!</definedName>
    <definedName name="gcon_">#REF!</definedName>
    <definedName name="gcon1_">#REF!</definedName>
    <definedName name="GenDetail">#REF!</definedName>
    <definedName name="GES">[100]Presenta1!#REF!</definedName>
    <definedName name="Gest_c_p3">#REF!</definedName>
    <definedName name="GESTCOMP">[101]Estadística!$E$65</definedName>
    <definedName name="gfdgfdg">{#N/A,#N/A,FALSE,"SumD";#N/A,#N/A,FALSE,"ElecD";#N/A,#N/A,FALSE,"MechD";#N/A,#N/A,FALSE,"GeotD";#N/A,#N/A,FALSE,"PrcsD";#N/A,#N/A,FALSE,"TunnD";#N/A,#N/A,FALSE,"CivlD";#N/A,#N/A,FALSE,"NtwkD";#N/A,#N/A,FALSE,"EstgD";#N/A,#N/A,FALSE,"PEngD"}</definedName>
    <definedName name="gfgfgfgfg">{#N/A,#N/A,FALSE,"SumD";#N/A,#N/A,FALSE,"ElecD";#N/A,#N/A,FALSE,"MechD";#N/A,#N/A,FALSE,"GeotD";#N/A,#N/A,FALSE,"PrcsD";#N/A,#N/A,FALSE,"TunnD";#N/A,#N/A,FALSE,"CivlD";#N/A,#N/A,FALSE,"NtwkD";#N/A,#N/A,FALSE,"EstgD";#N/A,#N/A,FALSE,"PEngD"}</definedName>
    <definedName name="gfgfgfgss">{#N/A,#N/A,FALSE,"SumG";#N/A,#N/A,FALSE,"ElecG";#N/A,#N/A,FALSE,"MechG";#N/A,#N/A,FALSE,"GeotG";#N/A,#N/A,FALSE,"PrcsG";#N/A,#N/A,FALSE,"TunnG";#N/A,#N/A,FALSE,"CivlG";#N/A,#N/A,FALSE,"NtwkG";#N/A,#N/A,FALSE,"EstgG";#N/A,#N/A,FALSE,"PEngG"}</definedName>
    <definedName name="gg">[102]RESUMEN!$G$17</definedName>
    <definedName name="gge">#REF!</definedName>
    <definedName name="GGG">#REF!</definedName>
    <definedName name="gggg">{#N/A,#N/A,FALSE,"SumD";#N/A,#N/A,FALSE,"ElecD";#N/A,#N/A,FALSE,"MechD";#N/A,#N/A,FALSE,"GeotD";#N/A,#N/A,FALSE,"PrcsD";#N/A,#N/A,FALSE,"TunnD";#N/A,#N/A,FALSE,"CivlD";#N/A,#N/A,FALSE,"NtwkD";#N/A,#N/A,FALSE,"EstgD";#N/A,#N/A,FALSE,"PEngD"}</definedName>
    <definedName name="GGGGG">#REF!</definedName>
    <definedName name="ggggggg">{#N/A,#N/A,FALSE,"SumD";#N/A,#N/A,FALSE,"ElecD";#N/A,#N/A,FALSE,"MechD";#N/A,#N/A,FALSE,"GeotD";#N/A,#N/A,FALSE,"PrcsD";#N/A,#N/A,FALSE,"TunnD";#N/A,#N/A,FALSE,"CivlD";#N/A,#N/A,FALSE,"NtwkD";#N/A,#N/A,FALSE,"EstgD";#N/A,#N/A,FALSE,"PEngD"}</definedName>
    <definedName name="ggrel">#REF!</definedName>
    <definedName name="GGS">#REF!</definedName>
    <definedName name="GGTOTAL">'[22]Gtos Gen'!#REF!</definedName>
    <definedName name="GGU">'[103]ESTRUCTURAS MOD'!#REF!</definedName>
    <definedName name="gguu">{#N/A,#N/A,TRUE,"1842CWN0"}</definedName>
    <definedName name="gguuu">#REF!</definedName>
    <definedName name="ghf">'[3]7422CW00'!#REF!</definedName>
    <definedName name="ghggg">{#N/A,#N/A,FALSE,"SumG";#N/A,#N/A,FALSE,"ElecG";#N/A,#N/A,FALSE,"MechG";#N/A,#N/A,FALSE,"GeotG";#N/A,#N/A,FALSE,"PrcsG";#N/A,#N/A,FALSE,"TunnG";#N/A,#N/A,FALSE,"CivlG";#N/A,#N/A,FALSE,"NtwkG";#N/A,#N/A,FALSE,"EstgG";#N/A,#N/A,FALSE,"PEngG"}</definedName>
    <definedName name="ghj">#REF!</definedName>
    <definedName name="GI">#REF!</definedName>
    <definedName name="gngl_">#REF!</definedName>
    <definedName name="GRADO">'ACTAS Y SIAGIE'!$C$4:$C$101</definedName>
    <definedName name="graf">'[104]LIMA-CANTA'!#REF!</definedName>
    <definedName name="grafico">#REF!</definedName>
    <definedName name="graph0">'[104]LIMA-CANTA'!#REF!</definedName>
    <definedName name="Graph1">'[104]LIMA-CANTA'!#REF!</definedName>
    <definedName name="Grasa">#REF!</definedName>
    <definedName name="GRAVA">[34]A!$D$58:$D$59</definedName>
    <definedName name="GRIFERIA">#REF!</definedName>
    <definedName name="gterr">#REF!</definedName>
    <definedName name="gterr1_">#REF!</definedName>
    <definedName name="GU">#REF!</definedName>
    <definedName name="H">'[38]Pump Calcs'!$A$7:$IV$7</definedName>
    <definedName name="h_02">'[84]Pared 2'!$A$48</definedName>
    <definedName name="h_03">'[84]Pared 3'!$A$41</definedName>
    <definedName name="h_04">#REF!</definedName>
    <definedName name="hciment">#REF!</definedName>
    <definedName name="head1">#REF!</definedName>
    <definedName name="hef_input">#REF!</definedName>
    <definedName name="HEM1_c_p3">#REF!</definedName>
    <definedName name="HHC">#REF!</definedName>
    <definedName name="hhh">#REF!</definedName>
    <definedName name="hhhh">{#N/A,#N/A,FALSE,"SumG";#N/A,#N/A,FALSE,"ElecG";#N/A,#N/A,FALSE,"MechG";#N/A,#N/A,FALSE,"GeotG";#N/A,#N/A,FALSE,"PrcsG";#N/A,#N/A,FALSE,"TunnG";#N/A,#N/A,FALSE,"CivlG";#N/A,#N/A,FALSE,"NtwkG";#N/A,#N/A,FALSE,"EstgG";#N/A,#N/A,FALSE,"PEngG"}</definedName>
    <definedName name="hhhnn">#REF!</definedName>
    <definedName name="HHME">#REF!</definedName>
    <definedName name="HHspo">[105]HHspo!$A$10:$H$681</definedName>
    <definedName name="HHT">#REF!</definedName>
    <definedName name="HIDE1">[49]steel!$F$7:$J$7</definedName>
    <definedName name="hjhhhkkhkhkh">{#N/A,#N/A,FALSE,"SumG";#N/A,#N/A,FALSE,"ElecG";#N/A,#N/A,FALSE,"MechG";#N/A,#N/A,FALSE,"GeotG";#N/A,#N/A,FALSE,"PrcsG";#N/A,#N/A,FALSE,"TunnG";#N/A,#N/A,FALSE,"CivlG";#N/A,#N/A,FALSE,"NtwkG";#N/A,#N/A,FALSE,"EstgG";#N/A,#N/A,FALSE,"PEngG"}</definedName>
    <definedName name="Ho">[84]Medidas!$J$44</definedName>
    <definedName name="HOA">#REF!</definedName>
    <definedName name="hoBFOut">#REF!</definedName>
    <definedName name="HOJA">[106]Informacion!$H$26</definedName>
    <definedName name="HOLYDAYS">[107]CALENDARIO!$J$2:$K$180</definedName>
    <definedName name="HORAS_MES">#REF!</definedName>
    <definedName name="Horas_Semana">#REF!</definedName>
    <definedName name="Hormigon">#REF!</definedName>
    <definedName name="HOURS_A">#REF!</definedName>
    <definedName name="HOURS_C">#REF!</definedName>
    <definedName name="hp1_">#REF!</definedName>
    <definedName name="hp3_">#REF!</definedName>
    <definedName name="hped1_">#REF!</definedName>
    <definedName name="hped3_">#REF!</definedName>
    <definedName name="hpipe_">#REF!</definedName>
    <definedName name="hpipe_2">#REF!</definedName>
    <definedName name="HT">#REF!</definedName>
    <definedName name="HTA">#REF!</definedName>
    <definedName name="hz">#REF!</definedName>
    <definedName name="hz_">#REF!</definedName>
    <definedName name="hz_estimada">#REF!</definedName>
    <definedName name="I">#REF!</definedName>
    <definedName name="ICCC">[61]RESUMEN!$E$1</definedName>
    <definedName name="ICNI">#REF!</definedName>
    <definedName name="IEF">[101]VACST!$D$87</definedName>
    <definedName name="IF2_">#REF!</definedName>
    <definedName name="IGV">'[108]RESUMEN POR COMPONENTE'!$S$1</definedName>
    <definedName name="iiii">{#N/A,#N/A,FALSE,"SumD";#N/A,#N/A,FALSE,"ElecD";#N/A,#N/A,FALSE,"MechD";#N/A,#N/A,FALSE,"GeotD";#N/A,#N/A,FALSE,"PrcsD";#N/A,#N/A,FALSE,"TunnD";#N/A,#N/A,FALSE,"CivlD";#N/A,#N/A,FALSE,"NtwkD";#N/A,#N/A,FALSE,"EstgD";#N/A,#N/A,FALSE,"PEngD"}</definedName>
    <definedName name="iikl">{#N/A,#N/A,FALSE,"SumD";#N/A,#N/A,FALSE,"ElecD";#N/A,#N/A,FALSE,"MechD";#N/A,#N/A,FALSE,"GeotD";#N/A,#N/A,FALSE,"PrcsD";#N/A,#N/A,FALSE,"TunnD";#N/A,#N/A,FALSE,"CivlD";#N/A,#N/A,FALSE,"NtwkD";#N/A,#N/A,FALSE,"EstgD";#N/A,#N/A,FALSE,"PEngD"}</definedName>
    <definedName name="ikkkk">{#N/A,#N/A,FALSE,"SumD";#N/A,#N/A,FALSE,"ElecD";#N/A,#N/A,FALSE,"MechD";#N/A,#N/A,FALSE,"GeotD";#N/A,#N/A,FALSE,"PrcsD";#N/A,#N/A,FALSE,"TunnD";#N/A,#N/A,FALSE,"CivlD";#N/A,#N/A,FALSE,"NtwkD";#N/A,#N/A,FALSE,"EstgD";#N/A,#N/A,FALSE,"PEngD"}</definedName>
    <definedName name="ikkkkk">{#N/A,#N/A,FALSE,"SumD";#N/A,#N/A,FALSE,"ElecD";#N/A,#N/A,FALSE,"MechD";#N/A,#N/A,FALSE,"GeotD";#N/A,#N/A,FALSE,"PrcsD";#N/A,#N/A,FALSE,"TunnD";#N/A,#N/A,FALSE,"CivlD";#N/A,#N/A,FALSE,"NtwkD";#N/A,#N/A,FALSE,"EstgD";#N/A,#N/A,FALSE,"PEngD"}</definedName>
    <definedName name="iklo">{#N/A,#N/A,FALSE,"SumD";#N/A,#N/A,FALSE,"ElecD";#N/A,#N/A,FALSE,"MechD";#N/A,#N/A,FALSE,"GeotD";#N/A,#N/A,FALSE,"PrcsD";#N/A,#N/A,FALSE,"TunnD";#N/A,#N/A,FALSE,"CivlD";#N/A,#N/A,FALSE,"NtwkD";#N/A,#N/A,FALSE,"EstgD";#N/A,#N/A,FALSE,"PEngD"}</definedName>
    <definedName name="ILNI">#REF!</definedName>
    <definedName name="imp">#REF!</definedName>
    <definedName name="IMPLEM">#REF!</definedName>
    <definedName name="IMPRESSION">#REF!</definedName>
    <definedName name="Imprimir_área_IM">#REF!</definedName>
    <definedName name="INCIDENCIA">[109]POLINOMICA!$C$97:$D$176</definedName>
    <definedName name="incremental">#REF!,#REF!</definedName>
    <definedName name="Incremento">#REF!</definedName>
    <definedName name="IndCal">[61]RESUMEN!#REF!</definedName>
    <definedName name="INDICADOR">#REF!</definedName>
    <definedName name="Indicadores1">[16]A.SENSIBILIDAD!$D$99:$G$99</definedName>
    <definedName name="Indicadores2">[16]A.SENSIBILIDAD!$D$149:$G$149</definedName>
    <definedName name="Indicadoresa1">'[110]sensibilidad propoli'!$D$25:$G$25</definedName>
    <definedName name="Indicadoresp1">[111]sensibilidad.proliv!$D$25:$G$25</definedName>
    <definedName name="Indicadoresp2">[111]sensibilidad.proliv!$D$75:$G$75</definedName>
    <definedName name="indices">[112]INDICES!$A$1:$O$80</definedName>
    <definedName name="INI_CEMENTO">[34]A!$D$25</definedName>
    <definedName name="INI_CONCRETOS">[34]A!$D$34</definedName>
    <definedName name="INI_FORMALETA">[34]A!$D$31</definedName>
    <definedName name="INI_GRAVA">[34]A!$D$22</definedName>
    <definedName name="INI_OTROS">[34]A!$D$28</definedName>
    <definedName name="inicial" localSheetId="20">[43]inicial!$AT$53</definedName>
    <definedName name="inicial">[44]inicial!$AT$53</definedName>
    <definedName name="Inicio">#REF!</definedName>
    <definedName name="Inicio_atenciones">[113]Sensibilidad!$P$13</definedName>
    <definedName name="inicio_benef">[114]Sensibilidad!#REF!</definedName>
    <definedName name="inicio_benef1">[114]Sensibilidad!#REF!</definedName>
    <definedName name="inicio_benef2">[114]Sensibilidad!#REF!</definedName>
    <definedName name="Inicio_beneficiarios">[111]sensibilidad.proliv!$K$18</definedName>
    <definedName name="Inicio_beneficiariosa">'[110]sensibilidad propoli'!$K$18</definedName>
    <definedName name="inicio_beneficios">[115]Sens.agua!$D$36</definedName>
    <definedName name="inicio_inv">[114]Sensibilidad!#REF!</definedName>
    <definedName name="inicio_inv1">[114]Sensibilidad!#REF!</definedName>
    <definedName name="inicio_inv2">[114]Sensibilidad!#REF!</definedName>
    <definedName name="Inicio_inver">[113]Sensibilidad!$O$14</definedName>
    <definedName name="Inicio_invera">'[110]sensibilidad propoli'!$J$19</definedName>
    <definedName name="Inicio_invera1">'[110]sensibilidad propoli'!$C$12</definedName>
    <definedName name="Inicio_invera2">'[110]sensibilidad propoli'!$C$62</definedName>
    <definedName name="Inicio_inverp">[111]sensibilidad.proliv!$J$19</definedName>
    <definedName name="Inicio_inverp1">[111]sensibilidad.proliv!$C$12</definedName>
    <definedName name="Inicio_inverp2">[111]sensibilidad.proliv!$C$62</definedName>
    <definedName name="inicio_inversión">[115]Sens.agua!$C$37</definedName>
    <definedName name="Inicio_inversión1">[16]A.SENSIBILIDAD!$C$86</definedName>
    <definedName name="Inicio_inversión2">[16]A.SENSIBILIDAD!$C$136</definedName>
    <definedName name="Inicio1">#REF!</definedName>
    <definedName name="Inicio2">#REF!</definedName>
    <definedName name="Inidicadoresa2">'[110]sensibilidad propoli'!$D$75:$G$75</definedName>
    <definedName name="IniItems">#REF!</definedName>
    <definedName name="Inp__1st_Year_Lawyer_Costs_USD">[37]Input!$C$331</definedName>
    <definedName name="Inp__Admin_Local_Salary">[37]Input!$F$238</definedName>
    <definedName name="Inp__Admin_Specialist_Expat_Headcount">[37]Input!$C$237</definedName>
    <definedName name="Inp__Admin_Specialist_Expat_Salary">[37]Input!$F$237</definedName>
    <definedName name="Inp__Admin_Specialist_Local_Salary">[37]Input!$F$236</definedName>
    <definedName name="Inp__Airbridge_Fee_USD_per_Operation">[37]Input!$C$90</definedName>
    <definedName name="Inp__Airport_Liability_Ins_USD">[37]Input!$C$323</definedName>
    <definedName name="Inp__Avg_Aircraft_Maintenance_Fee__100_MTOW_USD">[37]Input!$C$118</definedName>
    <definedName name="Inp__Avg_Aircraft_Maintenance_Fee_10_35_MTOW_USD">[37]Input!$C$115</definedName>
    <definedName name="Inp__Avg_Aircraft_Maintenance_Fee_35_70_MTOW_USD">[37]Input!$C$116</definedName>
    <definedName name="Inp__Avg_Aircraft_Maintenance_Fee_70_100_MTOW_USD">[37]Input!$C$117</definedName>
    <definedName name="Inp__Avg_Bags_per_enplaned_transit_pax">[37]Input!$C$106</definedName>
    <definedName name="Inp__Avg_Time_Over_330_minutes_Hrs">[37]Input!$C$188</definedName>
    <definedName name="Inp__Bad_Debt_as_pct_total_revs">[37]Input!$C$354</definedName>
    <definedName name="Inp__Baggage_Reconciliation_Fee_USD_per_Enplaned_Transit_PAx">[37]Input!$C$111</definedName>
    <definedName name="Inp__Baggage_Reconciliation_System_Implementation_Year">[37]Input!$C$112</definedName>
    <definedName name="Inp__Baggage_Security_Fee_USD_per_enplanement_transit">[37]Input!$C$108</definedName>
    <definedName name="Inp__Baggage_Security_System_Implementation_Year">[37]Input!$C$109</definedName>
    <definedName name="Inp__Base_Salary_Adds_as_pct_base_salary">[37]Input!$C$254</definedName>
    <definedName name="Inp__Bond_Collateral_Flag">[37]Input!$C$343</definedName>
    <definedName name="Inp__Bonus_Award_Uplift_as_pct_base_salary">[37]Input!$C$255</definedName>
    <definedName name="Inp__Bus_Fee_USD_per_Operation">[37]Input!$C$91</definedName>
    <definedName name="Inp__Cargo_Aircraft_Weight__tonnes____Category_2">[37]Input!$B$174:$AR$174</definedName>
    <definedName name="Inp__Cargo_Aircraft_Weight__tonnes____Category_3">[37]Input!$B$175:$AR$175</definedName>
    <definedName name="Inp__Cargo_Aircraft_Weight__tonnes____Category_4">[37]Input!$B$176:$AR$176</definedName>
    <definedName name="Inp__Cargo_Aircraft_Weight__tonnes____Category_5">[37]Input!$B$177:$AR$177</definedName>
    <definedName name="Inp__Cargo_Tariff_USD_per_kilo">[37]Input!$C$96:$F$96</definedName>
    <definedName name="Inp__Concessionaire_Pct_Gross_Revs_Aircraft_Maintenance">[37]Input!$C$119</definedName>
    <definedName name="Inp__Dom_Aircraft_Weight__tonnes____Category_2">[37]Input!$B$168:$AR$168</definedName>
    <definedName name="Inp__Dom_Aircraft_Weight__tonnes____Category_3">[37]Input!$B$169:$AR$169</definedName>
    <definedName name="Inp__Dom_Aircraft_Weight__tonnes____Category_4">[37]Input!$B$170:$AR$170</definedName>
    <definedName name="Inp__Dom_Aircraft_Weight__tonnes____Category_5">[37]Input!$B$171:$AR$171</definedName>
    <definedName name="Inp__Dom_GH_Tariff_USD__100MT">[37]Input!$C$84</definedName>
    <definedName name="Inp__Dom_GH_Tariff_USD_10_35MT">[37]Input!$C$81</definedName>
    <definedName name="Inp__Dom_GH_Tariff_USD_35_70MT">[37]Input!$C$82</definedName>
    <definedName name="Inp__Dom_GH_Tariff_USD_70_100MT">[37]Input!$C$83</definedName>
    <definedName name="Inp__Domestic_Cargo__tonnes">[37]Input!$B$199:$AR$199</definedName>
    <definedName name="Inp__Electricity_Soles_MIllions_Post_Peru_Plaza">[37]Input!$C$315</definedName>
    <definedName name="Inp__Electronic_Data_Processing_Maintenance_Soles_Millions">[37]Input!$C$299</definedName>
    <definedName name="Inp__Employee_Travel__Entertainment_as_pct_base_personnel">[37]Input!$C$251</definedName>
    <definedName name="Inp__Employee_Travel__Entertainment_Cost_Cap_Soles_Millions">[37]Input!$C$252</definedName>
    <definedName name="Inp__Equipment_Maintenance_Soles_Millions">[37]Input!$C$300</definedName>
    <definedName name="Inp__Executive_Expat_Salary">[37]Input!$F$235</definedName>
    <definedName name="Inp__Executive_Headcount_Expat">[37]Input!$C$235</definedName>
    <definedName name="Inp__Executive_Local_Salary">[37]Input!$F$234</definedName>
    <definedName name="Inp__Expat_Executive_Phaseout_Year">[37]Input!$C$246</definedName>
    <definedName name="Inp__Expat_Relocation_Move_USD">[37]Input!$C$257</definedName>
    <definedName name="Inp__Fuel_Tariff_1">[37]Input!$C$102</definedName>
    <definedName name="Inp__Int_l_Aircraft_Weight__tonnes____Category_2">[37]Input!$B$162:$AR$162</definedName>
    <definedName name="Inp__Int_l_Aircraft_Weight__tonnes____Category_3">[37]Input!$B$163:$AR$163</definedName>
    <definedName name="Inp__Int_l_Aircraft_Weight__tonnes____Category_4">[37]Input!$B$164:$AR$164</definedName>
    <definedName name="Inp__Int_l_Aircraft_Weight__tonnes____Category_5">[37]Input!$B$165:$AR$165</definedName>
    <definedName name="Inp__Int_l_GH_Tariff_USD__100MT">[37]Input!$C$79</definedName>
    <definedName name="Inp__Int_l_GH_Tariff_USD_10_35MT">[37]Input!$C$76</definedName>
    <definedName name="Inp__Int_l_GH_Tariff_USD_35_70MT">[37]Input!$C$77</definedName>
    <definedName name="Inp__Int_l_GH_Tariff_USD_70_100MT">[37]Input!$C$78</definedName>
    <definedName name="Inp__International_Cargo__tonnes">[37]Input!$B$198:$AR$198</definedName>
    <definedName name="Inp__ISO_9000_Cost_USD">[37]Input!$C$332</definedName>
    <definedName name="Inp__ISO_9000_Cost_Year">[37]Input!$C$333</definedName>
    <definedName name="Inp__Local_Exec_Compensation_as_Pct_Expat">[37]Input!$C$247</definedName>
    <definedName name="Inp__Manual_Labor_Local_Salary">[37]Input!$F$243</definedName>
    <definedName name="Inp__Marketing___Public_Relations__as_pct_total_revenues">[37]Input!$B$321:$AR$321</definedName>
    <definedName name="Inp__Military_Aircraft_Weight__tonnes____Category_2">[37]Input!$B$179:$AR$179</definedName>
    <definedName name="Inp__Military_Flight_L_T_Tariff_as_pct_comm_tariff">[37]Input!$C$67</definedName>
    <definedName name="Inp__Model_Currency">[37]Input!$C$3</definedName>
    <definedName name="Inp__Night_Time_Tariff_Premium_as_pct_of_normal">[37]Input!$C$68</definedName>
    <definedName name="Inp__Number_of_Airbridges">[37]Input!$B$194:$AR$194</definedName>
    <definedName name="Inp__O_M_Reserve_Fund_as_pct_budget_inc">[37]Input!$C$358</definedName>
    <definedName name="Inp__Office_Maintenance_Soles_Millions">[37]Input!$C$301</definedName>
    <definedName name="Inp__Ongoing_CapEx_Drawdown_Period2_Years">[37]Input!$D$601</definedName>
    <definedName name="Inp__Ongoing_CapEx_Drawdown_Period3_Years">[37]Input!$E$601</definedName>
    <definedName name="Inp__Ongoing_CapEx_Funding_Start_Year1">[37]Input!$C$596</definedName>
    <definedName name="Inp__Ongoing_CapEx_Funding_Start_Year2">[37]Input!$D$596</definedName>
    <definedName name="Inp__Ongoing_CapEx_Funding_Start_Year3">[37]Input!$E$596</definedName>
    <definedName name="Inp__Ongoing_CapEx_Tenor1">[37]Input!$C$602</definedName>
    <definedName name="Inp__Ongoing_ISO_Compliance_Soles_Millions">[37]Input!$C$334</definedName>
    <definedName name="Inp__Operations_Local_Salary">[37]Input!$F$242</definedName>
    <definedName name="Inp__Operator_Fee_as_pct_Expats_supplied">[37]Input!$C$350</definedName>
    <definedName name="Inp__OpEx_Contingency_Pct">[37]Input!$C$353</definedName>
    <definedName name="Inp__OpEx_External_Consult_USDmm">[37]Input!$C$309</definedName>
    <definedName name="Inp__OpEx_General_Sensitivity_Factor">[37]Input!$B$673:$AR$673</definedName>
    <definedName name="Inp__OpEx_Internet_USDmm">[37]Input!$C$329</definedName>
    <definedName name="Inp__OpEx_IT_Supplies_USDmm">[37]Input!$C$328</definedName>
    <definedName name="Inp__OpEx_Office_Rent_USDmm">[37]Input!$C$312</definedName>
    <definedName name="Inp__OpEx_Server_Lease_Install_USDmm">[37]Input!$C$330</definedName>
    <definedName name="Inp__Ops_Specialist_Local_Salary">[37]Input!$F$240</definedName>
    <definedName name="Inp__OSITRAN_Regulatory_Fee_as_pct_revs">[37]Input!$C$355</definedName>
    <definedName name="Inp__Parking_Tariff__330_Pct_L_T">[37]Input!$C$73</definedName>
    <definedName name="Inp__Parking_Tariff_90_330_Pct_L_T">[37]Input!$C$72</definedName>
    <definedName name="Inp__Pct_Aircraft__330_minutes">[37]Input!$C$187</definedName>
    <definedName name="Inp__Pct_Aircraft_90_330_minutes">[37]Input!$C$186</definedName>
    <definedName name="Inp__Pct_Expat_Cost_Labor">[37]Input!$C$351</definedName>
    <definedName name="Inp__Pct_GH_Revs_Shared_Domestic">[37]Input!$C$87</definedName>
    <definedName name="Inp__Pct_GH_Revs_Shared_Int_l">[37]Input!$C$86</definedName>
    <definedName name="Inp__Pct_of_Dom_Flights_at_Night_Time_Tariff_Flights">[37]Input!$B$183:$AR$183</definedName>
    <definedName name="Inp__Pct_of_Intl_Flights_at_Night_Time_Tariff_Flights">[37]Input!$B$182:$AR$182</definedName>
    <definedName name="Inp__Pct_of_Landings_Requiring_Maintenance__100_MTOW">[37]Input!$B$212:$AR$212</definedName>
    <definedName name="Inp__Pct_of_Landings_Requiring_Maintenance_10_35_MTOW">[37]Input!$B$209:$AR$209</definedName>
    <definedName name="Inp__Pct_of_Landings_Requiring_Maintenance_35_70_MTOW">[37]Input!$B$210:$AR$210</definedName>
    <definedName name="Inp__Pct_of_Landings_Requiring_Maintenance_70_100_MTOW">[37]Input!$B$211:$AR$211</definedName>
    <definedName name="Inp__Pct_of_Operations_Using_Airbridges">[37]Input!$B$195:$AR$195</definedName>
    <definedName name="Inp__Pct_of_Operations_Using_Bus_Service">[37]Input!$B$191:$AR$191</definedName>
    <definedName name="Inp__Performance_Bond_Amt_US_million_Max">[37]Input!$C$340</definedName>
    <definedName name="Inp__Performance_Bond_Amt_US_million_Min">[37]Input!$C$341</definedName>
    <definedName name="Inp__Performance_Bond_Cost_as_pct_outstanding_Perf_Bond">[37]Input!$C$342</definedName>
    <definedName name="Inp__Property_Business_Interruption_Ins_pct_property_value">[37]Input!$C$324</definedName>
    <definedName name="Inp__Replacement_Value_2000_2014_USD">[37]Input!$C$325</definedName>
    <definedName name="Inp__Replacement_Value_2015_2040_USD">[37]Input!$C$326</definedName>
    <definedName name="Inp__Special_Consulting_Contract_Cost_USD">[37]Input!$C$336</definedName>
    <definedName name="Inp__Technician_Local_Salary">[37]Input!$F$241</definedName>
    <definedName name="Inp__Term_Special_Consulting_Contracts">[37]Input!$C$337</definedName>
    <definedName name="Inp__Training_Cost_as_pct_base_personnel">[37]Input!$C$249</definedName>
    <definedName name="Inp__Training_Cost_Cap_Soles_Millions">[37]Input!$C$250</definedName>
    <definedName name="Inp__Transportation__Storage_Soles_Millions">[37]Input!$C$305</definedName>
    <definedName name="Inp__Vehicle_Maintenance_Soles_Millions">[37]Input!$C$298</definedName>
    <definedName name="Inp__Yearly_Operator_Fee___US__millions">[37]Input!$B$348:$AR$348</definedName>
    <definedName name="Inp_concession_flag">[37]Input!$C$22:$AR$22</definedName>
    <definedName name="Inp_Funds_Drawdown_Start_Date">[37]Input!$C$445:$C$448</definedName>
    <definedName name="Inp_initial_FX_rate">[37]Input!$C$14</definedName>
    <definedName name="Inp_Tranche1_Drawdown_Start_Date">[37]Input!$C$445</definedName>
    <definedName name="Inp_Tranche2_Drawdown_Start_Date">[37]Input!$C$446</definedName>
    <definedName name="Inp_Tranche3_Drawdown_Start_Date">[37]Input!$C$447</definedName>
    <definedName name="Inp_VAT_tax1">[37]Input!$C$655</definedName>
    <definedName name="INPU">#REF!</definedName>
    <definedName name="INPUT">'[3]7422CW00'!#REF!</definedName>
    <definedName name="Input_An">#REF!</definedName>
    <definedName name="Input_Av">#REF!</definedName>
    <definedName name="INSUMO">'[116]Relacion de INSUMOS'!$A$12:$E$269</definedName>
    <definedName name="INSUMOS">#REF!</definedName>
    <definedName name="int">[74]Ampliad!$Z$55</definedName>
    <definedName name="Inv">#REF!</definedName>
    <definedName name="Inversión_Actual">#REF!</definedName>
    <definedName name="Inversiones">#REF!</definedName>
    <definedName name="InvInc_Equ">#REF!</definedName>
    <definedName name="InvInc_Mat">#REF!</definedName>
    <definedName name="ioooo">#REF!</definedName>
    <definedName name="IPC">#REF!</definedName>
    <definedName name="Iqx_cesarea_c_p3">#REF!</definedName>
    <definedName name="irma">#REF!</definedName>
    <definedName name="irma1">#REF!</definedName>
    <definedName name="IRMAgm">[117]PPTOALT1!$B$9:$I$30</definedName>
    <definedName name="Ix">'[76]DOBLE H1-Z4'!$C$211</definedName>
    <definedName name="Ix1f">#REF!</definedName>
    <definedName name="Iy">#REF!</definedName>
    <definedName name="Iz">'[76]DOBLE H1-Z4'!$C$212</definedName>
    <definedName name="Iz1f">#REF!</definedName>
    <definedName name="J">#REF!</definedName>
    <definedName name="jajajaja">#REF!</definedName>
    <definedName name="JG">#REF!</definedName>
    <definedName name="jh">{#N/A,#N/A,FALSE,"SumG";#N/A,#N/A,FALSE,"ElecG";#N/A,#N/A,FALSE,"MechG";#N/A,#N/A,FALSE,"GeotG";#N/A,#N/A,FALSE,"PrcsG";#N/A,#N/A,FALSE,"TunnG";#N/A,#N/A,FALSE,"CivlG";#N/A,#N/A,FALSE,"NtwkG";#N/A,#N/A,FALSE,"EstgG";#N/A,#N/A,FALSE,"PEngG"}</definedName>
    <definedName name="jjj">{#N/A,#N/A,FALSE,"SumG";#N/A,#N/A,FALSE,"ElecG";#N/A,#N/A,FALSE,"MechG";#N/A,#N/A,FALSE,"GeotG";#N/A,#N/A,FALSE,"PrcsG";#N/A,#N/A,FALSE,"TunnG";#N/A,#N/A,FALSE,"CivlG";#N/A,#N/A,FALSE,"NtwkG";#N/A,#N/A,FALSE,"EstgG";#N/A,#N/A,FALSE,"PEngG"}</definedName>
    <definedName name="jjjjj">{#N/A,#N/A,FALSE,"SumG";#N/A,#N/A,FALSE,"ElecG";#N/A,#N/A,FALSE,"MechG";#N/A,#N/A,FALSE,"GeotG";#N/A,#N/A,FALSE,"PrcsG";#N/A,#N/A,FALSE,"TunnG";#N/A,#N/A,FALSE,"CivlG";#N/A,#N/A,FALSE,"NtwkG";#N/A,#N/A,FALSE,"EstgG";#N/A,#N/A,FALSE,"PEngG"}</definedName>
    <definedName name="jjjjjjj">{#N/A,#N/A,FALSE,"SumG";#N/A,#N/A,FALSE,"ElecG";#N/A,#N/A,FALSE,"MechG";#N/A,#N/A,FALSE,"GeotG";#N/A,#N/A,FALSE,"PrcsG";#N/A,#N/A,FALSE,"TunnG";#N/A,#N/A,FALSE,"CivlG";#N/A,#N/A,FALSE,"NtwkG";#N/A,#N/A,FALSE,"EstgG";#N/A,#N/A,FALSE,"PEngG"}</definedName>
    <definedName name="jjjjuu">{#N/A,#N/A,FALSE,"SumG";#N/A,#N/A,FALSE,"ElecG";#N/A,#N/A,FALSE,"MechG";#N/A,#N/A,FALSE,"GeotG";#N/A,#N/A,FALSE,"PrcsG";#N/A,#N/A,FALSE,"TunnG";#N/A,#N/A,FALSE,"CivlG";#N/A,#N/A,FALSE,"NtwkG";#N/A,#N/A,FALSE,"EstgG";#N/A,#N/A,FALSE,"PEngG"}</definedName>
    <definedName name="JobClass">#REF!</definedName>
    <definedName name="JOBHR">#REF!</definedName>
    <definedName name="Jooooo">#REF!</definedName>
    <definedName name="JORNAL">#REF!</definedName>
    <definedName name="Jornalero">#REF!</definedName>
    <definedName name="JOSE">#REF!</definedName>
    <definedName name="jps">[118]EST_MOD!#REF!</definedName>
    <definedName name="jtj">{#N/A,#N/A,FALSE,"SumG";#N/A,#N/A,FALSE,"ElecG";#N/A,#N/A,FALSE,"MechG";#N/A,#N/A,FALSE,"GeotG";#N/A,#N/A,FALSE,"PrcsG";#N/A,#N/A,FALSE,"TunnG";#N/A,#N/A,FALSE,"CivlG";#N/A,#N/A,FALSE,"NtwkG";#N/A,#N/A,FALSE,"EstgG";#N/A,#N/A,FALSE,"PEngG"}</definedName>
    <definedName name="jun069p">#REF!</definedName>
    <definedName name="K">#REF!</definedName>
    <definedName name="KARLA">#REF!</definedName>
    <definedName name="KASAS">[106]Informacion!$H$26</definedName>
    <definedName name="kbal_">#REF!</definedName>
    <definedName name="Kh_04a">#REF!</definedName>
    <definedName name="Kh_04b">#REF!</definedName>
    <definedName name="kj">#REF!</definedName>
    <definedName name="kjhkj">{#N/A,#N/A,FALSE,"SumG";#N/A,#N/A,FALSE,"ElecG";#N/A,#N/A,FALSE,"MechG";#N/A,#N/A,FALSE,"GeotG";#N/A,#N/A,FALSE,"PrcsG";#N/A,#N/A,FALSE,"TunnG";#N/A,#N/A,FALSE,"CivlG";#N/A,#N/A,FALSE,"NtwkG";#N/A,#N/A,FALSE,"EstgG";#N/A,#N/A,FALSE,"PEngG"}</definedName>
    <definedName name="kjp">#REF!</definedName>
    <definedName name="kk">{#N/A,#N/A,FALSE,"SumD";#N/A,#N/A,FALSE,"ElecD";#N/A,#N/A,FALSE,"MechD";#N/A,#N/A,FALSE,"GeotD";#N/A,#N/A,FALSE,"PrcsD";#N/A,#N/A,FALSE,"TunnD";#N/A,#N/A,FALSE,"CivlD";#N/A,#N/A,FALSE,"NtwkD";#N/A,#N/A,FALSE,"EstgD";#N/A,#N/A,FALSE,"PEngD"}</definedName>
    <definedName name="kkk">{#N/A,#N/A,FALSE,"SumG";#N/A,#N/A,FALSE,"ElecG";#N/A,#N/A,FALSE,"MechG";#N/A,#N/A,FALSE,"GeotG";#N/A,#N/A,FALSE,"PrcsG";#N/A,#N/A,FALSE,"TunnG";#N/A,#N/A,FALSE,"CivlG";#N/A,#N/A,FALSE,"NtwkG";#N/A,#N/A,FALSE,"EstgG";#N/A,#N/A,FALSE,"PEngG"}</definedName>
    <definedName name="kkkk">{#N/A,#N/A,FALSE,"WBS 1.06";#N/A,#N/A,FALSE,"WBS 1.14";#N/A,#N/A,FALSE,"WBS 1.17";#N/A,#N/A,FALSE,"WBS 1.18"}</definedName>
    <definedName name="kons">[61]Hoja1!$C$1</definedName>
    <definedName name="Kp">#REF!</definedName>
    <definedName name="L.Sociales">#REF!</definedName>
    <definedName name="l_et_0">[78]Datos!$B$23:$M$25</definedName>
    <definedName name="l_et_1">[78]Datos!$B$23:$B$25</definedName>
    <definedName name="l_fa_0">[78]Datos!#REF!</definedName>
    <definedName name="l_fa_1">[78]Datos!#REF!</definedName>
    <definedName name="l_ft_0">[78]Datos!#REF!</definedName>
    <definedName name="l_ft_1">[78]Datos!#REF!</definedName>
    <definedName name="l_gf_0">[78]Datos!#REF!</definedName>
    <definedName name="l_gf_1">[78]Datos!#REF!</definedName>
    <definedName name="L_x">#REF!</definedName>
    <definedName name="L_x1f">#REF!</definedName>
    <definedName name="L_z">#REF!</definedName>
    <definedName name="L_z1f">#REF!</definedName>
    <definedName name="L1x_m">#REF!</definedName>
    <definedName name="LAB3_ce_c_p3">#REF!</definedName>
    <definedName name="LAB3_emer_c_p3">#REF!</definedName>
    <definedName name="LABOR_C">[119]Detail!#REF!</definedName>
    <definedName name="Labour">[47]Constants!$B$10</definedName>
    <definedName name="laca">#REF!</definedName>
    <definedName name="ladrillokk">#REF!</definedName>
    <definedName name="Landings_Growth_Factor">'[37]1. Time &amp; Esc'!$B$67:$AR$67</definedName>
    <definedName name="LAQArch">[55]Detail!#REF!</definedName>
    <definedName name="LAQConc">[55]Detail!#REF!</definedName>
    <definedName name="LAQElcond">[55]Detail!#REF!</definedName>
    <definedName name="LAQEleqt">[55]Detail!#REF!</definedName>
    <definedName name="LAQElwire">[55]Detail!#REF!</definedName>
    <definedName name="LAQExcav">[55]Detail!#REF!</definedName>
    <definedName name="LAQInstr">[55]Detail!#REF!</definedName>
    <definedName name="LAQMech">[55]Detail!#REF!</definedName>
    <definedName name="LAQPipe">[55]Detail!#REF!</definedName>
    <definedName name="LAQRfsid">[55]Detail!#REF!</definedName>
    <definedName name="LAQSite">[55]Detail!#REF!</definedName>
    <definedName name="LAQSteel">[55]Detail!#REF!</definedName>
    <definedName name="LAQTanks">[55]Detail!#REF!</definedName>
    <definedName name="LEVELS">[42]CALENDARIO!$A$45:$B$47</definedName>
    <definedName name="Leyes_Sociales">#REF!</definedName>
    <definedName name="lfx">#REF!</definedName>
    <definedName name="lfz">#REF!</definedName>
    <definedName name="Liqgas">[38]Rouhness!$A$42:$A$45</definedName>
    <definedName name="List2">[120]Rendimientos!$Z$15:$Z$423</definedName>
    <definedName name="LISTA">[121]Hoja1!$B$2:$C$372</definedName>
    <definedName name="Lista_de_Modelos">#REF!</definedName>
    <definedName name="LISTA_RECURSOS">'[31]Costo Directo'!$J$4:$Q$6320</definedName>
    <definedName name="LISTADO">#REF!</definedName>
    <definedName name="LISTO">[106]Informacion!$H$26</definedName>
    <definedName name="ListPC1">[120]Rendimientos!$B$15:$B$423</definedName>
    <definedName name="ListPC2">[120]Rendimientos!$C$15:$C$423</definedName>
    <definedName name="lk">#REF!</definedName>
    <definedName name="LKL">{#N/A,#N/A,FALSE,"SumG";#N/A,#N/A,FALSE,"ElecG";#N/A,#N/A,FALSE,"MechG";#N/A,#N/A,FALSE,"GeotG";#N/A,#N/A,FALSE,"PrcsG";#N/A,#N/A,FALSE,"TunnG";#N/A,#N/A,FALSE,"CivlG";#N/A,#N/A,FALSE,"NtwkG";#N/A,#N/A,FALSE,"EstgG";#N/A,#N/A,FALSE,"PEngG"}</definedName>
    <definedName name="ll">{#N/A,#N/A,FALSE,"SumG";#N/A,#N/A,FALSE,"ElecG";#N/A,#N/A,FALSE,"MechG";#N/A,#N/A,FALSE,"GeotG";#N/A,#N/A,FALSE,"PrcsG";#N/A,#N/A,FALSE,"TunnG";#N/A,#N/A,FALSE,"CivlG";#N/A,#N/A,FALSE,"NtwkG";#N/A,#N/A,FALSE,"EstgG";#N/A,#N/A,FALSE,"PEngG"}</definedName>
    <definedName name="llll">{#N/A,#N/A,FALSE,"SumG";#N/A,#N/A,FALSE,"ElecG";#N/A,#N/A,FALSE,"MechG";#N/A,#N/A,FALSE,"GeotG";#N/A,#N/A,FALSE,"PrcsG";#N/A,#N/A,FALSE,"TunnG";#N/A,#N/A,FALSE,"CivlG";#N/A,#N/A,FALSE,"NtwkG";#N/A,#N/A,FALSE,"EstgG";#N/A,#N/A,FALSE,"PEngG"}</definedName>
    <definedName name="llllkk">{#N/A,#N/A,FALSE,"Pricing";#N/A,#N/A,FALSE,"Summary";#N/A,#N/A,FALSE,"CompProd";#N/A,#N/A,FALSE,"CompJobhrs";#N/A,#N/A,FALSE,"Escalation";#N/A,#N/A,FALSE,"Contingency";#N/A,#N/A,FALSE,"GM";#N/A,#N/A,FALSE,"CompWage";#N/A,#N/A,FALSE,"costSum"}</definedName>
    <definedName name="lnlkken">#REF!</definedName>
    <definedName name="LO">#REF!</definedName>
    <definedName name="loik">{#N/A,#N/A,FALSE,"SumD";#N/A,#N/A,FALSE,"ElecD";#N/A,#N/A,FALSE,"MechD";#N/A,#N/A,FALSE,"GeotD";#N/A,#N/A,FALSE,"PrcsD";#N/A,#N/A,FALSE,"TunnD";#N/A,#N/A,FALSE,"CivlD";#N/A,#N/A,FALSE,"NtwkD";#N/A,#N/A,FALSE,"EstgD";#N/A,#N/A,FALSE,"PEngD"}</definedName>
    <definedName name="longitudmuro">#REF!</definedName>
    <definedName name="lu">'[87]Electricidad - Climatización'!#REF!</definedName>
    <definedName name="lucho1">#REF!</definedName>
    <definedName name="lucho2">#REF!</definedName>
    <definedName name="lucho3">#REF!</definedName>
    <definedName name="lucho4">#REF!</definedName>
    <definedName name="lucho5">#REF!</definedName>
    <definedName name="lucho6">#REF!</definedName>
    <definedName name="LUGAR">'[54]VAL ESTRUCTURAS '!#REF!</definedName>
    <definedName name="Luis" localSheetId="20">#REF!</definedName>
    <definedName name="Luis">#REF!</definedName>
    <definedName name="LUM_70">#REF!</definedName>
    <definedName name="LUSTO">[106]Informacion!$H$26</definedName>
    <definedName name="Lx">#REF!</definedName>
    <definedName name="Lx1_m">#REF!</definedName>
    <definedName name="Lx1f">#REF!</definedName>
    <definedName name="Lx1f_">#REF!</definedName>
    <definedName name="Lxi">#REF!</definedName>
    <definedName name="Ly">#REF!</definedName>
    <definedName name="Lyi">#REF!</definedName>
    <definedName name="LZ">#REF!</definedName>
    <definedName name="Lz1_m">#REF!</definedName>
    <definedName name="Lz1f">#REF!</definedName>
    <definedName name="Lz1f_">#REF!</definedName>
    <definedName name="M">'[62]Encofrado BVR Unispan'!$C$7</definedName>
    <definedName name="M_01">[122]Solicitud!#REF!</definedName>
    <definedName name="M_15">#REF!</definedName>
    <definedName name="M_16">[122]Solicitud!#REF!</definedName>
    <definedName name="M_17">[122]Solicitud!#REF!</definedName>
    <definedName name="M_18">[122]Solicitud!#REF!</definedName>
    <definedName name="M_19">[122]Solicitud!#REF!</definedName>
    <definedName name="M_20">[122]Solicitud!#REF!</definedName>
    <definedName name="M_21">[122]Solicitud!#REF!</definedName>
    <definedName name="M_22">[122]Solicitud!#REF!</definedName>
    <definedName name="M_23">[122]Solicitud!#REF!</definedName>
    <definedName name="M_24">[122]Solicitud!#REF!</definedName>
    <definedName name="M_9">#REF!</definedName>
    <definedName name="M_est._X">'[123]Footing Design'!#REF!</definedName>
    <definedName name="M_v_tot2">#REF!</definedName>
    <definedName name="ma">'[87]Electricidad - Climatización'!#REF!</definedName>
    <definedName name="MACRDEL">'[3]7422CW00'!#REF!</definedName>
    <definedName name="MACROS">#REF!</definedName>
    <definedName name="MACU">#REF!</definedName>
    <definedName name="Madera">#REF!</definedName>
    <definedName name="Maestro_1__Estructuras">#REF!</definedName>
    <definedName name="Maestro_2">#REF!</definedName>
    <definedName name="Maestro_Mayor_Estructuras">#REF!</definedName>
    <definedName name="Maestro_Obra_Gruesa">#REF!</definedName>
    <definedName name="Maestro_Terminación">#REF!</definedName>
    <definedName name="Maestro1__Cañerías_Piping">#REF!</definedName>
    <definedName name="MaestroMayor_Cañerías_Mecánica">#REF!</definedName>
    <definedName name="Major_Maintenance___Airfield">'[37]7 &amp; 8A. SandU'!$B$533:$AR$533</definedName>
    <definedName name="Major_Maintenance___Buildings">'[37]7 &amp; 8A. SandU'!$B$534:$AR$534</definedName>
    <definedName name="MANF10">#REF!</definedName>
    <definedName name="MANF11">#REF!</definedName>
    <definedName name="MANF13">#REF!</definedName>
    <definedName name="MANF14">#REF!</definedName>
    <definedName name="MANF15">#REF!</definedName>
    <definedName name="MANF16">#REF!</definedName>
    <definedName name="MANF17">#REF!</definedName>
    <definedName name="MANF18">#REF!</definedName>
    <definedName name="MANF19">#REF!</definedName>
    <definedName name="MANF20">#REF!</definedName>
    <definedName name="MANF21">#REF!</definedName>
    <definedName name="MANF22">#REF!</definedName>
    <definedName name="MANF23">#REF!</definedName>
    <definedName name="MANF24">#REF!</definedName>
    <definedName name="MANF25">#REF!</definedName>
    <definedName name="MANF60">#REF!</definedName>
    <definedName name="MANF70">#REF!</definedName>
    <definedName name="MANF80">#REF!</definedName>
    <definedName name="MANF89">#REF!</definedName>
    <definedName name="MANF90">#REF!</definedName>
    <definedName name="MANT1">#REF!</definedName>
    <definedName name="MANTEN">#REF!</definedName>
    <definedName name="Manual_An">#REF!</definedName>
    <definedName name="Manual_Av">#REF!</definedName>
    <definedName name="MARCOSMADERA">#REF!</definedName>
    <definedName name="MARCOSMETALICOS">#REF!</definedName>
    <definedName name="mario">#REF!</definedName>
    <definedName name="MARTES">#REF!</definedName>
    <definedName name="martillo">#REF!</definedName>
    <definedName name="martillohilti">#REF!</definedName>
    <definedName name="MARZO">#REF!</definedName>
    <definedName name="MASTER">#REF!</definedName>
    <definedName name="MAT">#REF!</definedName>
    <definedName name="mater">#REF!</definedName>
    <definedName name="mater1">#REF!</definedName>
    <definedName name="Material">[38]Material!#REF!</definedName>
    <definedName name="Materiales">[38]Material!$A$12:$A$25</definedName>
    <definedName name="MATF10">[22]Materiales!#REF!</definedName>
    <definedName name="MATF11">[22]Materiales!#REF!</definedName>
    <definedName name="MATF12">[22]Materiales!#REF!</definedName>
    <definedName name="MATF13">[22]Materiales!#REF!</definedName>
    <definedName name="MATF14">[22]Materiales!#REF!</definedName>
    <definedName name="MATF15">[22]Materiales!#REF!</definedName>
    <definedName name="MATF16">[22]Materiales!#REF!</definedName>
    <definedName name="MATF17">[22]Materiales!#REF!</definedName>
    <definedName name="MATF18">[22]Materiales!#REF!</definedName>
    <definedName name="MATF19">[22]Materiales!#REF!</definedName>
    <definedName name="MATF20">[22]Materiales!#REF!</definedName>
    <definedName name="MATF21">[22]Materiales!#REF!</definedName>
    <definedName name="MATF22">[22]Materiales!#REF!</definedName>
    <definedName name="MATF23">[22]Materiales!#REF!</definedName>
    <definedName name="MATF24">[22]Materiales!#REF!</definedName>
    <definedName name="MATF25">[22]Materiales!#REF!</definedName>
    <definedName name="MATF50">[22]Materiales!#REF!</definedName>
    <definedName name="MATF60">[22]Materiales!#REF!</definedName>
    <definedName name="MATF70">[22]Materiales!#REF!</definedName>
    <definedName name="MATF80">[22]Materiales!#REF!</definedName>
    <definedName name="MATF89">[22]Materiales!#REF!</definedName>
    <definedName name="MATF90">[22]Materiales!#REF!</definedName>
    <definedName name="mayo06">#REF!</definedName>
    <definedName name="MDC">#REF!</definedName>
    <definedName name="MDDH">#REF!</definedName>
    <definedName name="MDM">#REF!</definedName>
    <definedName name="Meact">#REF!</definedName>
    <definedName name="MED2f_c_p3">#REF!</definedName>
    <definedName name="MENU">#REF!</definedName>
    <definedName name="MENU1">'[3]7422CW00'!#REF!</definedName>
    <definedName name="MENU2">'[3]7422CW00'!#REF!</definedName>
    <definedName name="MENU3">'[3]7422CW00'!#REF!</definedName>
    <definedName name="MENU4">'[3]7422CW00'!#REF!</definedName>
    <definedName name="MENU5">'[3]7422CW00'!#REF!</definedName>
    <definedName name="MENU6">'[3]7422CW00'!#REF!</definedName>
    <definedName name="Mepas">#REF!</definedName>
    <definedName name="Mes">#REF!</definedName>
    <definedName name="MES_VALORIZACION">#REF!</definedName>
    <definedName name="Mest._Z">'[123]Footing Design'!#REF!</definedName>
    <definedName name="MET">#REF!</definedName>
    <definedName name="met_val_obra">#REF!</definedName>
    <definedName name="METRADO">'[124]RES,MET,ADI1'!#REF!</definedName>
    <definedName name="METRADO_ARQ">[125]ARQUITECTURA!$D$13:$J$434</definedName>
    <definedName name="METRADO_EST">[125]ESTRUCTURAS!$D$13:$J$340</definedName>
    <definedName name="METRADO_IE">[125]INST.ELECTRICAS!$D$13:$J$281</definedName>
    <definedName name="METRADO_IS">[125]INST.SANITARIAS!$D$13:$J$415</definedName>
    <definedName name="mezcladora">#REF!</definedName>
    <definedName name="MGG">#REF!</definedName>
    <definedName name="Mid_year_local_cost_factor_based_at_cost_est_date">'[37]1. Time &amp; Esc'!$B$28:$AR$28</definedName>
    <definedName name="Mid_Year_Real_Wage_Growth_Rate_Factor">'[37]1. Time &amp; Esc'!$B$32:$AR$32</definedName>
    <definedName name="Mid_year_US_cost_factor_based_at_cost_est_date">'[37]1. Time &amp; Esc'!$B$24:$AR$24</definedName>
    <definedName name="MIERCOLES">#REF!</definedName>
    <definedName name="MINSA_Aseg_NoPobre_p1">#REF!</definedName>
    <definedName name="MINSA_Aseg_NoPobre_p2">#REF!</definedName>
    <definedName name="MINSA_Aseg_NoPobre_p3">#REF!</definedName>
    <definedName name="MINSA_Aseg_Pobre_p1">#REF!</definedName>
    <definedName name="MINSA_Aseg_Pobre_p2">#REF!</definedName>
    <definedName name="MINSA_Aseg_Pobre_p3">#REF!</definedName>
    <definedName name="MINSA_NoAseg_NoPobre_p1">#REF!</definedName>
    <definedName name="MINSA_NoAseg_NoPobre_p2">#REF!</definedName>
    <definedName name="MINSA_NoAseg_NoPobre_p3">#REF!</definedName>
    <definedName name="MINSA_NoAseg_Pobre_p1">#REF!</definedName>
    <definedName name="MINSA_NoAseg_Pobre_p2">#REF!</definedName>
    <definedName name="MINSA_NoAseg_Pobre_p3">#REF!</definedName>
    <definedName name="mirko">#REF!</definedName>
    <definedName name="MIT">#REF!</definedName>
    <definedName name="mjnhgb">{#N/A,#N/A,FALSE,"Pricing";#N/A,#N/A,FALSE,"Summary";#N/A,#N/A,FALSE,"CompProd";#N/A,#N/A,FALSE,"CompJobhrs";#N/A,#N/A,FALSE,"Escalation";#N/A,#N/A,FALSE,"Contingency";#N/A,#N/A,FALSE,"GM";#N/A,#N/A,FALSE,"CompWage";#N/A,#N/A,FALSE,"costSum"}</definedName>
    <definedName name="MM">[50]FP!#REF!</definedName>
    <definedName name="MM_03">[126]Listas!$D$2:$D$27</definedName>
    <definedName name="MMG1_c_p3">#REF!</definedName>
    <definedName name="mmghg">{#N/A,#N/A,FALSE,"SumD";#N/A,#N/A,FALSE,"ElecD";#N/A,#N/A,FALSE,"MechD";#N/A,#N/A,FALSE,"GeotD";#N/A,#N/A,FALSE,"PrcsD";#N/A,#N/A,FALSE,"TunnD";#N/A,#N/A,FALSE,"CivlD";#N/A,#N/A,FALSE,"NtwkD";#N/A,#N/A,FALSE,"EstgD";#N/A,#N/A,FALSE,"PEngD"}</definedName>
    <definedName name="mmghgg">{#N/A,#N/A,FALSE,"SumD";#N/A,#N/A,FALSE,"ElecD";#N/A,#N/A,FALSE,"MechD";#N/A,#N/A,FALSE,"GeotD";#N/A,#N/A,FALSE,"PrcsD";#N/A,#N/A,FALSE,"TunnD";#N/A,#N/A,FALSE,"CivlD";#N/A,#N/A,FALSE,"NtwkD";#N/A,#N/A,FALSE,"EstgD";#N/A,#N/A,FALSE,"PEngD"}</definedName>
    <definedName name="mmm">{#N/A,#N/A,FALSE,"SumD";#N/A,#N/A,FALSE,"ElecD";#N/A,#N/A,FALSE,"MechD";#N/A,#N/A,FALSE,"GeotD";#N/A,#N/A,FALSE,"PrcsD";#N/A,#N/A,FALSE,"TunnD";#N/A,#N/A,FALSE,"CivlD";#N/A,#N/A,FALSE,"NtwkD";#N/A,#N/A,FALSE,"EstgD";#N/A,#N/A,FALSE,"PEngD"}</definedName>
    <definedName name="mmmm">{#N/A,#N/A,FALSE,"SumG";#N/A,#N/A,FALSE,"ElecG";#N/A,#N/A,FALSE,"MechG";#N/A,#N/A,FALSE,"GeotG";#N/A,#N/A,FALSE,"PrcsG";#N/A,#N/A,FALSE,"TunnG";#N/A,#N/A,FALSE,"CivlG";#N/A,#N/A,FALSE,"NtwkG";#N/A,#N/A,FALSE,"EstgG";#N/A,#N/A,FALSE,"PEngG"}</definedName>
    <definedName name="mmmmm">{#N/A,#N/A,FALSE,"SumG";#N/A,#N/A,FALSE,"ElecG";#N/A,#N/A,FALSE,"MechG";#N/A,#N/A,FALSE,"GeotG";#N/A,#N/A,FALSE,"PrcsG";#N/A,#N/A,FALSE,"TunnG";#N/A,#N/A,FALSE,"CivlG";#N/A,#N/A,FALSE,"NtwkG";#N/A,#N/A,FALSE,"EstgG";#N/A,#N/A,FALSE,"PEngG"}</definedName>
    <definedName name="mn">[78]Calculos!$D$5</definedName>
    <definedName name="MNI">#REF!</definedName>
    <definedName name="MO">'[127]PGR - PPTO'!$D$16</definedName>
    <definedName name="MOBRA">#REF!</definedName>
    <definedName name="MODALIDAD" localSheetId="20">#REF!</definedName>
    <definedName name="MODALIDAD">#REF!</definedName>
    <definedName name="Module_11">#REF!</definedName>
    <definedName name="Monedas">#REF!</definedName>
    <definedName name="MONTAJE">#REF!</definedName>
    <definedName name="MONTO" localSheetId="20">#REF!</definedName>
    <definedName name="MONTO">#REF!</definedName>
    <definedName name="Monto_Anticipo">#REF!</definedName>
    <definedName name="MONTO_PRES">[128]datos!$B$7</definedName>
    <definedName name="monto1">#REF!</definedName>
    <definedName name="Mov_Faena">#REF!</definedName>
    <definedName name="MP">[129]Hoja91!$D$3</definedName>
    <definedName name="MRH1_c_p3">#REF!</definedName>
    <definedName name="MRLART">[130]STRSUMM0!#REF!</definedName>
    <definedName name="MRSUPDET">[49]steel!#REF!</definedName>
    <definedName name="MTO">#REF!</definedName>
    <definedName name="Mtotal">#REF!</definedName>
    <definedName name="Mufx">#REF!</definedName>
    <definedName name="Mufz">#REF!</definedName>
    <definedName name="Mux_m">#REF!</definedName>
    <definedName name="Mux_ped">#REF!</definedName>
    <definedName name="Muz_m">#REF!</definedName>
    <definedName name="Muz_ped">#REF!</definedName>
    <definedName name="Muz_pedes">#REF!</definedName>
    <definedName name="Mv_total">#REF!</definedName>
    <definedName name="MWLOGO">"Picture 24"</definedName>
    <definedName name="Mx">#REF!</definedName>
    <definedName name="Mx_1">#REF!</definedName>
    <definedName name="Mx2_L2">'[131]Wind Loads'!$L$56</definedName>
    <definedName name="Mz">#REF!</definedName>
    <definedName name="Mz_1">#REF!</definedName>
    <definedName name="Mz1_L1">'[132]Wind Loads'!$I$27</definedName>
    <definedName name="Mz2_L2">'[131]Wind Loads'!$K$56</definedName>
    <definedName name="N">#REF!</definedName>
    <definedName name="N1_">#REF!</definedName>
    <definedName name="N2_">#REF!</definedName>
    <definedName name="N3_">#REF!</definedName>
    <definedName name="nacionalidad">#REF!</definedName>
    <definedName name="neon_prob_c_p3">#REF!</definedName>
    <definedName name="NEW">#REF!</definedName>
    <definedName name="nivel">[133]Base_datos!$C$3:$C$5</definedName>
    <definedName name="Nivel_1_p1">#REF!</definedName>
    <definedName name="Nivel_1_p2">#REF!</definedName>
    <definedName name="Nivel_2_p1">#REF!</definedName>
    <definedName name="Nivel_2_p2">#REF!</definedName>
    <definedName name="Nivel_2_p3">#REF!</definedName>
    <definedName name="Nivel_3_p1">#REF!</definedName>
    <definedName name="Nivel_3_p2">#REF!</definedName>
    <definedName name="nivel_de_insruccion">#REF!</definedName>
    <definedName name="Nn">#REF!</definedName>
    <definedName name="nnn">{#N/A,#N/A,FALSE,"SumD";#N/A,#N/A,FALSE,"ElecD";#N/A,#N/A,FALSE,"MechD";#N/A,#N/A,FALSE,"GeotD";#N/A,#N/A,FALSE,"PrcsD";#N/A,#N/A,FALSE,"TunnD";#N/A,#N/A,FALSE,"CivlD";#N/A,#N/A,FALSE,"NtwkD";#N/A,#N/A,FALSE,"EstgD";#N/A,#N/A,FALSE,"PEngD"}</definedName>
    <definedName name="nnnn">{#N/A,#N/A,FALSE,"SumD";#N/A,#N/A,FALSE,"ElecD";#N/A,#N/A,FALSE,"MechD";#N/A,#N/A,FALSE,"GeotD";#N/A,#N/A,FALSE,"PrcsD";#N/A,#N/A,FALSE,"TunnD";#N/A,#N/A,FALSE,"CivlD";#N/A,#N/A,FALSE,"NtwkD";#N/A,#N/A,FALSE,"EstgD";#N/A,#N/A,FALSE,"PEngD"}</definedName>
    <definedName name="nnnnn">{#N/A,#N/A,FALSE,"SumD";#N/A,#N/A,FALSE,"ElecD";#N/A,#N/A,FALSE,"MechD";#N/A,#N/A,FALSE,"GeotD";#N/A,#N/A,FALSE,"PrcsD";#N/A,#N/A,FALSE,"TunnD";#N/A,#N/A,FALSE,"CivlD";#N/A,#N/A,FALSE,"NtwkD";#N/A,#N/A,FALSE,"EstgD";#N/A,#N/A,FALSE,"PEngD"}</definedName>
    <definedName name="nnnnnnnn">{#N/A,#N/A,FALSE,"SumG";#N/A,#N/A,FALSE,"ElecG";#N/A,#N/A,FALSE,"MechG";#N/A,#N/A,FALSE,"GeotG";#N/A,#N/A,FALSE,"PrcsG";#N/A,#N/A,FALSE,"TunnG";#N/A,#N/A,FALSE,"CivlG";#N/A,#N/A,FALSE,"NtwkG";#N/A,#N/A,FALSE,"EstgG";#N/A,#N/A,FALSE,"PEngG"}</definedName>
    <definedName name="No_sis">[74]Ing!$G$89:$U$89</definedName>
    <definedName name="NoAcude_NoAseg_Pobre_p1">#REF!</definedName>
    <definedName name="NoAcude_NoAseg_Pobre_p2">#REF!</definedName>
    <definedName name="NoAcude_NoAseg_Pobre_p3">#REF!</definedName>
    <definedName name="NoAseg_NoPobre_p1">#REF!</definedName>
    <definedName name="NoAseg_NoPobre_p2">#REF!</definedName>
    <definedName name="NoAseg_NoPobre_p3">#REF!</definedName>
    <definedName name="NoAseg_Pobre_p1">#REF!</definedName>
    <definedName name="NoAseg_Pobre_p2">#REF!</definedName>
    <definedName name="NoAseg_Pobre_p3">#REF!</definedName>
    <definedName name="NOM">#REF!</definedName>
    <definedName name="Nombre">#REF!</definedName>
    <definedName name="Nombre_del_Proyecto">#REF!</definedName>
    <definedName name="NOMINA">#REF!</definedName>
    <definedName name="NOMSET">#REF!</definedName>
    <definedName name="NoPobre_p1">#REF!</definedName>
    <definedName name="NoPobre_p2">#REF!</definedName>
    <definedName name="NoPobre_p3">#REF!</definedName>
    <definedName name="NPAGE">[130]STRSUMM0!#REF!</definedName>
    <definedName name="NroCotiz">#REF!</definedName>
    <definedName name="Ns">#REF!</definedName>
    <definedName name="Nu">#REF!</definedName>
    <definedName name="NUEVAHOJA">#REF!</definedName>
    <definedName name="nuevatabla">#REF!</definedName>
    <definedName name="nuevatabla1">#REF!</definedName>
    <definedName name="NUMERO">#REF!</definedName>
    <definedName name="NUMLP">#REF!</definedName>
    <definedName name="nv">[134]Tablas!$I$4</definedName>
    <definedName name="ññññ">{#N/A,#N/A,FALSE,"SumD";#N/A,#N/A,FALSE,"ElecD";#N/A,#N/A,FALSE,"MechD";#N/A,#N/A,FALSE,"GeotD";#N/A,#N/A,FALSE,"PrcsD";#N/A,#N/A,FALSE,"TunnD";#N/A,#N/A,FALSE,"CivlD";#N/A,#N/A,FALSE,"NtwkD";#N/A,#N/A,FALSE,"EstgD";#N/A,#N/A,FALSE,"PEngD"}</definedName>
    <definedName name="ñññññ">#REF!</definedName>
    <definedName name="o">#REF!</definedName>
    <definedName name="O.84">#REF!</definedName>
    <definedName name="O.847">[74]Infra!$J$20</definedName>
    <definedName name="O.9">[74]PAPrrhh!$K$11</definedName>
    <definedName name="OBRA">'[90]Datos Generales'!$B$3</definedName>
    <definedName name="OBRA1">[69]DATOS!$B$3</definedName>
    <definedName name="ocupación">#REF!</definedName>
    <definedName name="ocupación_antes_del_penal">#REF!</definedName>
    <definedName name="OD">'[135]2843 DATA'!$C$1</definedName>
    <definedName name="ODCDesc">#REF!</definedName>
    <definedName name="OEL">#REF!</definedName>
    <definedName name="OEP">#REF!</definedName>
    <definedName name="of">#REF!</definedName>
    <definedName name="OFICINA">[45]Ratios!$D$54</definedName>
    <definedName name="OIOC">#REF!</definedName>
    <definedName name="OJO">[106]Informacion!$H$26</definedName>
    <definedName name="ol">#REF!</definedName>
    <definedName name="oooo">{#N/A,#N/A,FALSE,"SumG";#N/A,#N/A,FALSE,"ElecG";#N/A,#N/A,FALSE,"MechG";#N/A,#N/A,FALSE,"GeotG";#N/A,#N/A,FALSE,"PrcsG";#N/A,#N/A,FALSE,"TunnG";#N/A,#N/A,FALSE,"CivlG";#N/A,#N/A,FALSE,"NtwkG";#N/A,#N/A,FALSE,"EstgG";#N/A,#N/A,FALSE,"PEngG"}</definedName>
    <definedName name="op">#REF!</definedName>
    <definedName name="OPERA">#REF!</definedName>
    <definedName name="Operador_Maquinaria_Liviana">#REF!</definedName>
    <definedName name="Operador_Maquinaria_Pesada">#REF!</definedName>
    <definedName name="OPL">#REF!</definedName>
    <definedName name="OPP">#REF!</definedName>
    <definedName name="opt">[74]Opti!$I$50</definedName>
    <definedName name="OPTIONS">[136]Sheet1!#REF!</definedName>
    <definedName name="ORDINAL" localSheetId="20">#REF!</definedName>
    <definedName name="ORDINAL">#REF!</definedName>
    <definedName name="Other">[38]Accesorios!$B$424:$B$496</definedName>
    <definedName name="Others">[38]Accesorios!$B$424:$H$496</definedName>
    <definedName name="OTROS">[34]A!$D$64:$D$65</definedName>
    <definedName name="OUT">#REF!</definedName>
    <definedName name="Oxiginista">#REF!</definedName>
    <definedName name="OyM_04">[137]Inputs!$H$120</definedName>
    <definedName name="p">'[38]Pump Calcs'!$A$13:$IV$13</definedName>
    <definedName name="P.BASE">[69]DATOS!$B$6</definedName>
    <definedName name="P.CONTIN">#REF!</definedName>
    <definedName name="P.OFERTA">[69]DATOS!$B$7</definedName>
    <definedName name="P_15">#REF!</definedName>
    <definedName name="P_9">#REF!</definedName>
    <definedName name="P_EQUIP">[34]A!$D$91:$D$93</definedName>
    <definedName name="P_FORPU">[34]A!$D$87:$D$89</definedName>
    <definedName name="P_MACRO">[34]A!$D$83:$D$85</definedName>
    <definedName name="P_RESUMEN">[34]A!$D$78:$D$80</definedName>
    <definedName name="P1_i">#REF!</definedName>
    <definedName name="P1_i_femenina">#REF!</definedName>
    <definedName name="P1_i_femenina_P1">#REF!</definedName>
    <definedName name="P1_i_femenina_P2">#REF!</definedName>
    <definedName name="P1_i_femenina_P3">#REF!</definedName>
    <definedName name="P1_i_gestantes">#REF!</definedName>
    <definedName name="P1_i_gestantes_P1">#REF!</definedName>
    <definedName name="P1_i_gestantes_P2">#REF!</definedName>
    <definedName name="P1_i_gestantes_P3">#REF!</definedName>
    <definedName name="P10C1">#REF!</definedName>
    <definedName name="P1BC">[138]DEMANDA!$G$46</definedName>
    <definedName name="P1EF">[101]Dmda.!$K$67</definedName>
    <definedName name="P2_i">#REF!</definedName>
    <definedName name="P2EF">[101]Dmda.!$L$67</definedName>
    <definedName name="P2MC">[101]Dmda.!$H$67</definedName>
    <definedName name="P2NoQx">[138]DEMANDA!$F$70</definedName>
    <definedName name="P3_i">#REF!</definedName>
    <definedName name="P3EF">#REF!</definedName>
    <definedName name="P3MC">#REF!</definedName>
    <definedName name="P3NoQx">[139]Dmda.!#REF!</definedName>
    <definedName name="P3Qx">[139]Dmda.!#REF!</definedName>
    <definedName name="PA1_0">#REF!</definedName>
    <definedName name="PA1_0_M">#REF!</definedName>
    <definedName name="PA1_1N">#REF!</definedName>
    <definedName name="PA1_1N_M">#REF!</definedName>
    <definedName name="PA1_1NT">#REF!</definedName>
    <definedName name="PA1_1NT_M">#REF!</definedName>
    <definedName name="PA1_2">#REF!</definedName>
    <definedName name="PA1_2N">#REF!</definedName>
    <definedName name="PA1_3">#REF!</definedName>
    <definedName name="PA1_3N">#REF!</definedName>
    <definedName name="PA1_3NT">#REF!</definedName>
    <definedName name="PA2_0">#REF!</definedName>
    <definedName name="PA2_0_M">#REF!</definedName>
    <definedName name="PA2_1N">#REF!</definedName>
    <definedName name="PA2_1N_M">#REF!</definedName>
    <definedName name="PA2_1NT">#REF!</definedName>
    <definedName name="PA2_1NT_M">#REF!</definedName>
    <definedName name="PA2_2">#REF!</definedName>
    <definedName name="PA2_2N">#REF!</definedName>
    <definedName name="PA2_3">#REF!</definedName>
    <definedName name="PA2_3N">#REF!</definedName>
    <definedName name="PA2_3NT">#REF!</definedName>
    <definedName name="PA3_0">#REF!</definedName>
    <definedName name="PA3_0_M">#REF!</definedName>
    <definedName name="PA3_1N">#REF!</definedName>
    <definedName name="PA3_1N_M">#REF!</definedName>
    <definedName name="PA3_1NT">#REF!</definedName>
    <definedName name="PA3_1NT_M">#REF!</definedName>
    <definedName name="PA3_2">#REF!</definedName>
    <definedName name="PA3_2N">#REF!</definedName>
    <definedName name="PA3_3">#REF!</definedName>
    <definedName name="PA3_3N">#REF!</definedName>
    <definedName name="PA3_3NT">#REF!</definedName>
    <definedName name="paat_1">#REF!</definedName>
    <definedName name="PAAT_1_M">#REF!</definedName>
    <definedName name="PAG">#REF!</definedName>
    <definedName name="PAGE1">#REF!</definedName>
    <definedName name="Página1">#REF!</definedName>
    <definedName name="Página2">#REF!</definedName>
    <definedName name="Página3">#REF!</definedName>
    <definedName name="Pal_Workbook_GUID">"NP7ZCI7DZ3W56VA27ZC17292"</definedName>
    <definedName name="PalisadeReportWorkbookCreatedBy">"AtRisk"</definedName>
    <definedName name="PARTIDA">'[124]RES,MET,ADI1'!#REF!</definedName>
    <definedName name="Partidas">[93]Pto_Itemizado_S10!$I$3:$I$232</definedName>
    <definedName name="Pasajes">#REF!</definedName>
    <definedName name="Passenger_Growth_Factor">'[37]1. Time &amp; Esc'!$B$65:$AR$65</definedName>
    <definedName name="PAST_C">#REF!</definedName>
    <definedName name="PAST_C_BT">#REF!</definedName>
    <definedName name="PAST_C_MT">#REF!</definedName>
    <definedName name="PAST_M">#REF!</definedName>
    <definedName name="PAST_M_BT">#REF!</definedName>
    <definedName name="PAST_M_MT">#REF!</definedName>
    <definedName name="PAT">#REF!</definedName>
    <definedName name="PAT_1">#REF!</definedName>
    <definedName name="PAT_1_M">#REF!</definedName>
    <definedName name="PAT_2">#REF!</definedName>
    <definedName name="PAT_2_M">#REF!</definedName>
    <definedName name="PAT_2E">#REF!</definedName>
    <definedName name="PAT_2M">#REF!</definedName>
    <definedName name="pat_3">#REF!</definedName>
    <definedName name="PAT_3_M">#REF!</definedName>
    <definedName name="PAT_C">#REF!</definedName>
    <definedName name="PAT_M">#REF!</definedName>
    <definedName name="PAT1_c_p3">#REF!</definedName>
    <definedName name="PAT1_ce_eme_c_p3">#REF!</definedName>
    <definedName name="PAT1_Iq_c_p3">#REF!</definedName>
    <definedName name="PATIO">[45]Ratios!$D$227</definedName>
    <definedName name="PDX">#REF!</definedName>
    <definedName name="PE">'ACTAS Y SIAGIE'!$M$4:$M$101</definedName>
    <definedName name="pe_acero">#REF!</definedName>
    <definedName name="PEnf_Num_V">[137]Calculos!$J$189:$AD$189</definedName>
    <definedName name="pepe">[32]puni!$H$281</definedName>
    <definedName name="PER">'ACTAS Y SIAGIE'!$J$4:$J$101</definedName>
    <definedName name="perfil">#REF!</definedName>
    <definedName name="Perímetro_sótano">#REF!</definedName>
    <definedName name="Perímetro_tienda">#REF!</definedName>
    <definedName name="Periodos">[93]Calendario!$V$24</definedName>
    <definedName name="PERS.DESTACADO">'[140]INF.PERS.CONTRATADO'!$A$8:$O$74</definedName>
    <definedName name="Personnel_Growth_Factor">'[37]1. Time &amp; Esc'!$B$76:$AR$76</definedName>
    <definedName name="PESO">#REF!</definedName>
    <definedName name="PESO_COLUMNAS">#REF!</definedName>
    <definedName name="PESOPLANCHA">'[29]Viguetas 36 REAL'!$I$24</definedName>
    <definedName name="PESOS">#REF!</definedName>
    <definedName name="PetroPeru_Fuel_Tariff_PYF">'[37]1. Time &amp; Esc'!$B$8:$AR$8</definedName>
    <definedName name="pg_actual">#REF!</definedName>
    <definedName name="PicoEmp">'[141]Costo Indirecto'!$C$96</definedName>
    <definedName name="piedrag">#REF!</definedName>
    <definedName name="pint">'[3]7422CW00'!#REF!</definedName>
    <definedName name="pintura">'[3]7422CW00'!#REF!</definedName>
    <definedName name="pintyura">[130]STRSUMM0!#REF!</definedName>
    <definedName name="PIPE">#REF!</definedName>
    <definedName name="pipe1">#REF!</definedName>
    <definedName name="pirulo">[140]Comparativa!$L$34</definedName>
    <definedName name="pirulo2">[140]Comparativa!$F$1</definedName>
    <definedName name="PISCINA">[45]Ratios!$D$210</definedName>
    <definedName name="PIURA">#REF!</definedName>
    <definedName name="PLAN">#REF!</definedName>
    <definedName name="planilla">'[142]F17 A1'!$A$1:$I$42</definedName>
    <definedName name="PLANILLA___SEMANA_1">#REF!</definedName>
    <definedName name="PLANILLA___SEMANA_10">#REF!</definedName>
    <definedName name="PLANILLA___SEMANA_11">#REF!</definedName>
    <definedName name="PLANILLA___SEMANA_12">#REF!</definedName>
    <definedName name="PLANILLA___SEMANA_13">#REF!</definedName>
    <definedName name="PLANILLA___SEMANA_2">#REF!</definedName>
    <definedName name="PLANILLA___SEMANA_3">#REF!</definedName>
    <definedName name="PLANILLA___SEMANA_4">#REF!</definedName>
    <definedName name="PLANILLA___SEMANA_5">#REF!</definedName>
    <definedName name="PLANILLA___SEMANA_6">#REF!</definedName>
    <definedName name="PLANILLA___SEMANA_7">#REF!</definedName>
    <definedName name="PLANILLA___SEMANA_8">#REF!</definedName>
    <definedName name="PLANILLA___SEMANA_9">#REF!</definedName>
    <definedName name="planilla_01">#REF!</definedName>
    <definedName name="planilla_02">#REF!</definedName>
    <definedName name="planilla_03">#REF!</definedName>
    <definedName name="planilla_04">#REF!</definedName>
    <definedName name="planilla_05">#REF!</definedName>
    <definedName name="planilla_06">#REF!</definedName>
    <definedName name="planilla_07">#REF!</definedName>
    <definedName name="planilla_08">#REF!</definedName>
    <definedName name="Planilla_09">#REF!</definedName>
    <definedName name="Planilla_10">#REF!</definedName>
    <definedName name="Planilla_11">#REF!</definedName>
    <definedName name="Planilla_12">#REF!</definedName>
    <definedName name="Planilla_13">#REF!</definedName>
    <definedName name="Planilla_14">#REF!</definedName>
    <definedName name="Planilla_15">#REF!</definedName>
    <definedName name="Planilla_16">#REF!</definedName>
    <definedName name="Planilla_17">#REF!</definedName>
    <definedName name="Planilla_18">#REF!</definedName>
    <definedName name="Planilla_19">#REF!</definedName>
    <definedName name="Planilla_20">#REF!</definedName>
    <definedName name="Planilla_21">#REF!</definedName>
    <definedName name="Planilla_22">#REF!</definedName>
    <definedName name="Planilla_23">#REF!</definedName>
    <definedName name="Planilla_24">#REF!</definedName>
    <definedName name="Planilla_25">#REF!</definedName>
    <definedName name="Planilla_26">#REF!</definedName>
    <definedName name="Planilla_27">#REF!</definedName>
    <definedName name="Planilla_28">#REF!</definedName>
    <definedName name="Planilla_29">#REF!</definedName>
    <definedName name="Planilla_30">#REF!</definedName>
    <definedName name="Planilla_31">#REF!</definedName>
    <definedName name="Planilla_32">#REF!</definedName>
    <definedName name="Planilla_33">#REF!</definedName>
    <definedName name="Planilla_34">#REF!</definedName>
    <definedName name="Planilla_35">#REF!</definedName>
    <definedName name="Planilla_36">#REF!</definedName>
    <definedName name="Planilla_37">#REF!</definedName>
    <definedName name="Planilla_38">#REF!</definedName>
    <definedName name="Planilla_39">#REF!</definedName>
    <definedName name="Planilla_40">#REF!</definedName>
    <definedName name="Planilla_41">#REF!</definedName>
    <definedName name="Planilla_42">#REF!</definedName>
    <definedName name="Planilla_43">#REF!</definedName>
    <definedName name="Planilla_44">#REF!</definedName>
    <definedName name="Planilla_45">#REF!</definedName>
    <definedName name="Planilla_46">#REF!</definedName>
    <definedName name="Planilla_47">#REF!</definedName>
    <definedName name="Planilla_48">#REF!</definedName>
    <definedName name="Planilla_49">#REF!</definedName>
    <definedName name="Planilla_50">#REF!</definedName>
    <definedName name="PLAZO">[143]GG!$B$10</definedName>
    <definedName name="PMed_Num_V">[137]Calculos!$J$183:$AD$183</definedName>
    <definedName name="Pmerma">[73]Resumen!$G$1</definedName>
    <definedName name="pmf">#REF!</definedName>
    <definedName name="pob">#REF!</definedName>
    <definedName name="POBDPTO06">#REF!</definedName>
    <definedName name="Pobre_p1">#REF!</definedName>
    <definedName name="Pobre_p2">#REF!</definedName>
    <definedName name="Pobre_p3">#REF!</definedName>
    <definedName name="Pobste_Num_V">[137]Calculos!$J$188:$AD$188</definedName>
    <definedName name="Poc.Nac">#REF!</definedName>
    <definedName name="POLI">[45]Ratios!$D$192</definedName>
    <definedName name="por">#REF!</definedName>
    <definedName name="Por.Imp">#REF!</definedName>
    <definedName name="PORC_BATC">[101]Dmda.!$F$66</definedName>
    <definedName name="PORC_ENF">[101]Dmda.!$E$66</definedName>
    <definedName name="PORC_GESTP1">'[101]Pob. DIRESA 2013'!$AP$5</definedName>
    <definedName name="PORC_GESTP2">'[101]Pob. DIRESA 2013'!$AP$6</definedName>
    <definedName name="PORC_GESTP3">'[101]Pob. DIRESA 2013'!$AP$7</definedName>
    <definedName name="PORC_MINSA">[101]Dmda.!$D$66</definedName>
    <definedName name="PORTALINEA">#REF!</definedName>
    <definedName name="POSTES">#REF!</definedName>
    <definedName name="pp">#REF!</definedName>
    <definedName name="ppp">{#N/A,#N/A,FALSE,"SumD";#N/A,#N/A,FALSE,"ElecD";#N/A,#N/A,FALSE,"MechD";#N/A,#N/A,FALSE,"GeotD";#N/A,#N/A,FALSE,"PrcsD";#N/A,#N/A,FALSE,"TunnD";#N/A,#N/A,FALSE,"CivlD";#N/A,#N/A,FALSE,"NtwkD";#N/A,#N/A,FALSE,"EstgD";#N/A,#N/A,FALSE,"PEngD"}</definedName>
    <definedName name="ppropio_">[144]INDICE!#REF!</definedName>
    <definedName name="pptoalternativa2revisado">[145]PPTOALT1pref!$B$9:$I$68</definedName>
    <definedName name="PR3_0">#REF!</definedName>
    <definedName name="PR3_0_M">#REF!</definedName>
    <definedName name="PR3_1N">#REF!</definedName>
    <definedName name="PR3_1N_M">#REF!</definedName>
    <definedName name="PR3_1NT">#REF!</definedName>
    <definedName name="PR3_1NT_M">#REF!</definedName>
    <definedName name="PR3_2">#REF!</definedName>
    <definedName name="PR3_2N">#REF!</definedName>
    <definedName name="PR3_3">#REF!</definedName>
    <definedName name="PR3_3N">#REF!</definedName>
    <definedName name="PR3_3NT">#REF!</definedName>
    <definedName name="PRECIO">#REF!</definedName>
    <definedName name="PRECIO02">[146]PRECIO2!$A$1:$D$417</definedName>
    <definedName name="precios">'[147]Precios de insumos'!$A$1:$B$21</definedName>
    <definedName name="precor">'[148]Datos-No imprimir'!$A$14:$M$24</definedName>
    <definedName name="precorZ">#REF!</definedName>
    <definedName name="PRESUP.ADI1.TVI">'[36]RES,MET,ADI1'!#REF!</definedName>
    <definedName name="PRESUPUESTO">'[90]Datos Generales'!$B$1</definedName>
    <definedName name="Previo">#REF!</definedName>
    <definedName name="Previo_1">#REF!</definedName>
    <definedName name="Previo_2">#REF!</definedName>
    <definedName name="Previo_3">#REF!</definedName>
    <definedName name="Previo_4">#REF!</definedName>
    <definedName name="Previo_5">#REF!</definedName>
    <definedName name="Previo_6">#REF!</definedName>
    <definedName name="Previo_7">#REF!</definedName>
    <definedName name="Previo_8">#REF!</definedName>
    <definedName name="primaria" localSheetId="20">[43]primaria!$BB$26</definedName>
    <definedName name="primaria">[44]primaria!$BB$26</definedName>
    <definedName name="PRIMERA">#REF!</definedName>
    <definedName name="PrimerItem">#REF!</definedName>
    <definedName name="PRIMO">#REF!</definedName>
    <definedName name="PrimPorc">#REF!</definedName>
    <definedName name="PRINT_1">#REF!</definedName>
    <definedName name="Print_Area_MI">#REF!</definedName>
    <definedName name="PRINT_TITLES_MI">#REF!</definedName>
    <definedName name="PRINT1">'[3]7422CW00'!#REF!</definedName>
    <definedName name="PRINT2">'[3]7422CW00'!#REF!</definedName>
    <definedName name="PRIOR" localSheetId="20">#REF!</definedName>
    <definedName name="PRIOR">#REF!</definedName>
    <definedName name="PRO">'ACTAS Y SIAGIE'!$H$4:$H$101</definedName>
    <definedName name="Prob">#REF!</definedName>
    <definedName name="Prob_enf_P1">#REF!</definedName>
    <definedName name="Prob_enf_P2">#REF!</definedName>
    <definedName name="Prob_enf_P3">#REF!</definedName>
    <definedName name="PROGDES">#REF!</definedName>
    <definedName name="PROMOVIDOS">'ACTAS Y SIAGIE'!$H$4:$H$101</definedName>
    <definedName name="promp" localSheetId="20">[43]primaria!$AH$14</definedName>
    <definedName name="promp">[44]primaria!$AH$14</definedName>
    <definedName name="proms" localSheetId="20">[43]secundaria!$AE$13</definedName>
    <definedName name="proms">[44]secundaria!$AE$13</definedName>
    <definedName name="PROPIO">'[124]RES,MET,ADI1'!#REF!</definedName>
    <definedName name="Protec">#REF!</definedName>
    <definedName name="prov">#REF!</definedName>
    <definedName name="PROVC">#REF!</definedName>
    <definedName name="prove">#REF!</definedName>
    <definedName name="PROVINCIA" localSheetId="20">#REF!</definedName>
    <definedName name="PROVINCIA">#REF!</definedName>
    <definedName name="PROVINCIA_2">#REF!</definedName>
    <definedName name="PROVINCIA_3">#REF!</definedName>
    <definedName name="PROVINCIA_4">#REF!</definedName>
    <definedName name="PROVINCIA_5">#REF!</definedName>
    <definedName name="PROVINCIA_6">#REF!</definedName>
    <definedName name="PROVINCIA_7">#REF!</definedName>
    <definedName name="PROY">#REF!</definedName>
    <definedName name="PROY_INTERNO">#REF!</definedName>
    <definedName name="PROYECTISTA" localSheetId="20">#REF!</definedName>
    <definedName name="PROYECTISTA">#REF!</definedName>
    <definedName name="PRV_3">#REF!</definedName>
    <definedName name="PS1_0">#REF!</definedName>
    <definedName name="PS1_0_M">#REF!</definedName>
    <definedName name="PS1_1N">#REF!</definedName>
    <definedName name="PS1_1N_M">#REF!</definedName>
    <definedName name="PS1_1N_T">#REF!</definedName>
    <definedName name="PS1_1NT">#REF!</definedName>
    <definedName name="PS1_1NT_M">#REF!</definedName>
    <definedName name="PS1_2">#REF!</definedName>
    <definedName name="PS1_2N">#REF!</definedName>
    <definedName name="PS1_3">#REF!</definedName>
    <definedName name="PS1_3N">#REF!</definedName>
    <definedName name="PS1_3NT">#REF!</definedName>
    <definedName name="PSEC_0">#REF!</definedName>
    <definedName name="PSEC_0_M">#REF!</definedName>
    <definedName name="PSEC_0P">#REF!</definedName>
    <definedName name="PSEC_0P_M">#REF!</definedName>
    <definedName name="PSEC_1N">#REF!</definedName>
    <definedName name="PSEC_1N_M">#REF!</definedName>
    <definedName name="PSEC_1NP">#REF!</definedName>
    <definedName name="PSEC_2">#REF!</definedName>
    <definedName name="PSEC_2N">#REF!</definedName>
    <definedName name="PSEC_2NP">#REF!</definedName>
    <definedName name="PSEC_2P">#REF!</definedName>
    <definedName name="PSEC_3">#REF!</definedName>
    <definedName name="PSEC_3N">#REF!</definedName>
    <definedName name="PSEC_3NP">#REF!</definedName>
    <definedName name="PSEC_3P">#REF!</definedName>
    <definedName name="PSER_0">#REF!</definedName>
    <definedName name="PSER_0_M">#REF!</definedName>
    <definedName name="PSER_0P">#REF!</definedName>
    <definedName name="PSER_0P_M">#REF!</definedName>
    <definedName name="PSV_2">#REF!</definedName>
    <definedName name="PSV_2N">#REF!</definedName>
    <definedName name="PSV_3">#REF!</definedName>
    <definedName name="PSV_3N">#REF!</definedName>
    <definedName name="PSVE_2">#REF!</definedName>
    <definedName name="PSVE_3">#REF!</definedName>
    <definedName name="PT">[143]GG!$J$10</definedName>
    <definedName name="PTG">#REF!</definedName>
    <definedName name="PTH_2">#REF!</definedName>
    <definedName name="PTH_2N">#REF!</definedName>
    <definedName name="PTH_3">#REF!</definedName>
    <definedName name="PTH_3N">#REF!</definedName>
    <definedName name="PTH_3NT">#REF!</definedName>
    <definedName name="Ptotal">#REF!</definedName>
    <definedName name="PTV_0">#REF!</definedName>
    <definedName name="PTV_0_M">#REF!</definedName>
    <definedName name="PTV_1N">#REF!</definedName>
    <definedName name="PTV_1N_M">#REF!</definedName>
    <definedName name="PTV_1NT">#REF!</definedName>
    <definedName name="PTV_1NT_M">#REF!</definedName>
    <definedName name="PTV_2">#REF!</definedName>
    <definedName name="PTV_2N">#REF!</definedName>
    <definedName name="PTV_3">#REF!</definedName>
    <definedName name="PTV_3N">#REF!</definedName>
    <definedName name="PTV_3NT">#REF!</definedName>
    <definedName name="PU">[34]A!$D$11:$D$53</definedName>
    <definedName name="pu6mm">#REF!</definedName>
    <definedName name="pu8mm">#REF!</definedName>
    <definedName name="PUERPCOMP">[101]Estadística!$E$77</definedName>
    <definedName name="PUERTASALUMINIO">#REF!</definedName>
    <definedName name="punta">#REF!</definedName>
    <definedName name="PUNTODEINSERCION">#REF!</definedName>
    <definedName name="pvc">#REF!</definedName>
    <definedName name="PYF">[37]Input!$B$25:$AR$25</definedName>
    <definedName name="q">#REF!</definedName>
    <definedName name="q_1">#REF!</definedName>
    <definedName name="q_10">#REF!</definedName>
    <definedName name="q_11">#REF!</definedName>
    <definedName name="q_12">#REF!</definedName>
    <definedName name="q_13">#REF!</definedName>
    <definedName name="q_15">#REF!</definedName>
    <definedName name="q_2">#REF!</definedName>
    <definedName name="q_20">#REF!</definedName>
    <definedName name="q_9">#REF!</definedName>
    <definedName name="q10f">#REF!</definedName>
    <definedName name="q11f">#REF!</definedName>
    <definedName name="q12f">#REF!</definedName>
    <definedName name="q13f">#REF!</definedName>
    <definedName name="q1f">#REF!</definedName>
    <definedName name="q2f">#REF!</definedName>
    <definedName name="QAAQ">#REF!</definedName>
    <definedName name="qaz">{#N/A,#N/A,FALSE,"WBS 1.06";#N/A,#N/A,FALSE,"WBS 1.14";#N/A,#N/A,FALSE,"WBS 1.17";#N/A,#N/A,FALSE,"WBS 1.18"}</definedName>
    <definedName name="qd">#REF!</definedName>
    <definedName name="qmax">#REF!</definedName>
    <definedName name="qmax_m">#REF!</definedName>
    <definedName name="qnuevo">#REF!</definedName>
    <definedName name="qnuevo_m">#REF!</definedName>
    <definedName name="qnuevo1">#REF!</definedName>
    <definedName name="QQ">'[26]Sensib. IE-VACSN'!#REF!</definedName>
    <definedName name="qqaa">{#N/A,#N/A,FALSE,"SumG";#N/A,#N/A,FALSE,"ElecG";#N/A,#N/A,FALSE,"MechG";#N/A,#N/A,FALSE,"GeotG";#N/A,#N/A,FALSE,"PrcsG";#N/A,#N/A,FALSE,"TunnG";#N/A,#N/A,FALSE,"CivlG";#N/A,#N/A,FALSE,"NtwkG";#N/A,#N/A,FALSE,"EstgG";#N/A,#N/A,FALSE,"PEngG"}</definedName>
    <definedName name="QQQ">#REF!</definedName>
    <definedName name="QQQA">#REF!</definedName>
    <definedName name="qqqq">#REF!</definedName>
    <definedName name="QQQQQ">'[51]Sensib. IE-VACSN'!#REF!</definedName>
    <definedName name="QQQQQQ">'[26]Sensib. IE-VACSN'!#REF!</definedName>
    <definedName name="QQQQQQQQQQ">'[26]Sensib. IE-VACSN'!#REF!</definedName>
    <definedName name="QQQQQQQQQQQQQW">#REF!</definedName>
    <definedName name="qs">#REF!</definedName>
    <definedName name="qs_">#REF!</definedName>
    <definedName name="qsn">#REF!</definedName>
    <definedName name="qsnu">#REF!</definedName>
    <definedName name="qsnu_m">#REF!</definedName>
    <definedName name="QTIES">#REF!</definedName>
    <definedName name="QTY">#REF!</definedName>
    <definedName name="QTYBASE">#REF!</definedName>
    <definedName name="qu">#REF!</definedName>
    <definedName name="Quimilac">#REF!</definedName>
    <definedName name="Quimisolven">#REF!</definedName>
    <definedName name="QWDEQWDF">#REF!</definedName>
    <definedName name="qwerf">'[51]Sensib. IE-VACSN'!#REF!</definedName>
    <definedName name="qwqwqwq">#REF!</definedName>
    <definedName name="qwsd">{#N/A,#N/A,FALSE,"SumG";#N/A,#N/A,FALSE,"ElecG";#N/A,#N/A,FALSE,"MechG";#N/A,#N/A,FALSE,"GeotG";#N/A,#N/A,FALSE,"PrcsG";#N/A,#N/A,FALSE,"TunnG";#N/A,#N/A,FALSE,"CivlG";#N/A,#N/A,FALSE,"NtwkG";#N/A,#N/A,FALSE,"EstgG";#N/A,#N/A,FALSE,"PEngG"}</definedName>
    <definedName name="qwsdfcv">{#N/A,#N/A,FALSE,"SumG";#N/A,#N/A,FALSE,"ElecG";#N/A,#N/A,FALSE,"MechG";#N/A,#N/A,FALSE,"GeotG";#N/A,#N/A,FALSE,"PrcsG";#N/A,#N/A,FALSE,"TunnG";#N/A,#N/A,FALSE,"CivlG";#N/A,#N/A,FALSE,"NtwkG";#N/A,#N/A,FALSE,"EstgG";#N/A,#N/A,FALSE,"PEngG"}</definedName>
    <definedName name="qwssf">#REF!</definedName>
    <definedName name="qwweer">#REF!</definedName>
    <definedName name="r_costo">#REF!</definedName>
    <definedName name="r_costo_2">#REF!</definedName>
    <definedName name="r_difmarg">#REF!</definedName>
    <definedName name="r_fases">#REF!</definedName>
    <definedName name="r_venta">#REF!</definedName>
    <definedName name="r_venta_ed">[78]RO!$F$16</definedName>
    <definedName name="radio">#REF!</definedName>
    <definedName name="RAT_ICE1">[113]Sensibilidad!$P$28</definedName>
    <definedName name="RAT_ICEa">'[110]sensibilidad propoli'!$K$33</definedName>
    <definedName name="RAT_ICEp">[111]sensibilidad.proliv!$K$33</definedName>
    <definedName name="RBAH">#REF!</definedName>
    <definedName name="rClient">#REF!</definedName>
    <definedName name="rDate">#REF!</definedName>
    <definedName name="rDesc">#REF!</definedName>
    <definedName name="RECARGO">#REF!</definedName>
    <definedName name="RECORD">#REF!</definedName>
    <definedName name="RECPUB">#REF!</definedName>
    <definedName name="RECURSOS">#REF!</definedName>
    <definedName name="redencion_de_pena">#REF!</definedName>
    <definedName name="REEUMEN">'[149]PER,COM.PRO.ADI1'!#REF!</definedName>
    <definedName name="REFERENCIA_PLANO">#REF!</definedName>
    <definedName name="Refine">#REF!</definedName>
    <definedName name="Regulated_Dom_PAX_Tariff">'[37]1. Time &amp; Esc'!$B$41:$AR$41</definedName>
    <definedName name="Regulated_Int_l_PAX_Tariff">'[37]1. Time &amp; Esc'!$B$40:$AR$40</definedName>
    <definedName name="REL_EFECTIVO">[69]DATOS!$B$17</definedName>
    <definedName name="REL_PU">'[90]Relacion de PU'!$A$11:$F$115</definedName>
    <definedName name="RelEquip">#REF!</definedName>
    <definedName name="Relpar">#REF!</definedName>
    <definedName name="REM">#REF!</definedName>
    <definedName name="REMUNERACION">[150]Hoja1!$B$6:$M$28</definedName>
    <definedName name="REPORTE">[34]A!$D$9</definedName>
    <definedName name="REQ">#REF!</definedName>
    <definedName name="reqwert">[151]Input!$C$341</definedName>
    <definedName name="rEstimator">#REF!</definedName>
    <definedName name="Resultado2">#REF!</definedName>
    <definedName name="RESUMEN">#REF!</definedName>
    <definedName name="resumen1">#REF!</definedName>
    <definedName name="Ret">'ACTAS Y SIAGIE'!$L$4:$L$101</definedName>
    <definedName name="Retencion">#REF!</definedName>
    <definedName name="rf">#REF!</definedName>
    <definedName name="RF2EQ">#REF!</definedName>
    <definedName name="RF2GGS">#REF!</definedName>
    <definedName name="RF2MAT">#REF!</definedName>
    <definedName name="RF2MO">#REF!</definedName>
    <definedName name="RF2SCT">#REF!</definedName>
    <definedName name="RF2SUP">#REF!</definedName>
    <definedName name="RF2VEH">#REF!</definedName>
    <definedName name="rfgb">{#N/A,#N/A,FALSE,"SumG";#N/A,#N/A,FALSE,"ElecG";#N/A,#N/A,FALSE,"MechG";#N/A,#N/A,FALSE,"GeotG";#N/A,#N/A,FALSE,"PrcsG";#N/A,#N/A,FALSE,"TunnG";#N/A,#N/A,FALSE,"CivlG";#N/A,#N/A,FALSE,"NtwkG";#N/A,#N/A,FALSE,"EstgG";#N/A,#N/A,FALSE,"PEngG"}</definedName>
    <definedName name="RGRAL">#REF!</definedName>
    <definedName name="RGRL">#REF!</definedName>
    <definedName name="rho">'[38]Pump Calcs'!$A$6:$IV$6</definedName>
    <definedName name="RI">#REF!</definedName>
    <definedName name="RI_A">#REF!</definedName>
    <definedName name="RI_S">#REF!</definedName>
    <definedName name="RiskAfterRecalcMacro">""</definedName>
    <definedName name="RiskAfterSimMacro">""</definedName>
    <definedName name="RiskBeforeRecalcMacro">""</definedName>
    <definedName name="RiskBeforeSimMacro">""</definedName>
    <definedName name="RiskCollectDistributionSamples">2</definedName>
    <definedName name="RiskFixedSeed">1</definedName>
    <definedName name="RiskHasSettings">5</definedName>
    <definedName name="RiskMinimizeOnStart">FALSE</definedName>
    <definedName name="RiskMonitorConvergence">FALSE</definedName>
    <definedName name="RiskMultipleCPUSupportEnabled">TRUE</definedName>
    <definedName name="RiskNumIterations">10000</definedName>
    <definedName name="RiskNumSimulations">1</definedName>
    <definedName name="RiskPauseOnError">FALSE</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UpdateDisplay">FALSE</definedName>
    <definedName name="RiskUseDifferentSeedForEachSim">FALSE</definedName>
    <definedName name="RiskUseFixedSeed">FALSE</definedName>
    <definedName name="RiskUseMultipleCPUs">FALSE</definedName>
    <definedName name="RISP">'[3]7422CW00'!#REF!</definedName>
    <definedName name="rLocation">#REF!</definedName>
    <definedName name="RMAT">'[152]Relacion de Recursos'!$C$4:$D$10</definedName>
    <definedName name="RMATC">'[152]Relacion de Recursos'!$C$15:$D$31</definedName>
    <definedName name="RMCB">#REF!</definedName>
    <definedName name="RMO">'[152]Relacion de Recursos'!$C$49:$D$54</definedName>
    <definedName name="ro">#REF!</definedName>
    <definedName name="ro_m">#REF!</definedName>
    <definedName name="ROBolsa">{#N/A,#N/A,FALSE,"SumD";#N/A,#N/A,FALSE,"ElecD";#N/A,#N/A,FALSE,"MechD";#N/A,#N/A,FALSE,"GeotD";#N/A,#N/A,FALSE,"PrcsD";#N/A,#N/A,FALSE,"TunnD";#N/A,#N/A,FALSE,"CivlD";#N/A,#N/A,FALSE,"NtwkD";#N/A,#N/A,FALSE,"EstgD";#N/A,#N/A,FALSE,"PEngD"}</definedName>
    <definedName name="rodillo">#REF!</definedName>
    <definedName name="Round">[47]Constants!$B$7</definedName>
    <definedName name="rox">#REF!</definedName>
    <definedName name="ROxxx">#REF!</definedName>
    <definedName name="roz">[153]P9!#REF!</definedName>
    <definedName name="roz_m">#REF!</definedName>
    <definedName name="RPHA">#REF!</definedName>
    <definedName name="rProjectNo">#REF!</definedName>
    <definedName name="rqwr">{#N/A,#N/A,TRUE,"1842CWN0"}</definedName>
    <definedName name="RR">'ACTAS Y SIAGIE'!$I$4:$I$101</definedName>
    <definedName name="rrr">#REF!</definedName>
    <definedName name="rrrff">{#N/A,#N/A,FALSE,"SumG";#N/A,#N/A,FALSE,"ElecG";#N/A,#N/A,FALSE,"MechG";#N/A,#N/A,FALSE,"GeotG";#N/A,#N/A,FALSE,"PrcsG";#N/A,#N/A,FALSE,"TunnG";#N/A,#N/A,FALSE,"CivlG";#N/A,#N/A,FALSE,"NtwkG";#N/A,#N/A,FALSE,"EstgG";#N/A,#N/A,FALSE,"PEngG"}</definedName>
    <definedName name="RRRR">'[26]Sensib. IE-VACSN'!#REF!</definedName>
    <definedName name="rrrrrr">{#N/A,#N/A,FALSE,"SumD";#N/A,#N/A,FALSE,"ElecD";#N/A,#N/A,FALSE,"MechD";#N/A,#N/A,FALSE,"GeotD";#N/A,#N/A,FALSE,"PrcsD";#N/A,#N/A,FALSE,"TunnD";#N/A,#N/A,FALSE,"CivlD";#N/A,#N/A,FALSE,"NtwkD";#N/A,#N/A,FALSE,"EstgD";#N/A,#N/A,FALSE,"PEngD"}</definedName>
    <definedName name="rrrrrrr">{#N/A,#N/A,FALSE,"SumD";#N/A,#N/A,FALSE,"ElecD";#N/A,#N/A,FALSE,"MechD";#N/A,#N/A,FALSE,"GeotD";#N/A,#N/A,FALSE,"PrcsD";#N/A,#N/A,FALSE,"TunnD";#N/A,#N/A,FALSE,"CivlD";#N/A,#N/A,FALSE,"NtwkD";#N/A,#N/A,FALSE,"EstgD";#N/A,#N/A,FALSE,"PEngD"}</definedName>
    <definedName name="rs">'[154]Base Transformador'!#REF!</definedName>
    <definedName name="RTC">#REF!</definedName>
    <definedName name="RTHSRYJUX">[155]Input!$C$96:$F$96</definedName>
    <definedName name="RV">#REF!</definedName>
    <definedName name="RV_A">#REF!</definedName>
    <definedName name="RV_S">#REF!</definedName>
    <definedName name="rWorkWeek">#REF!</definedName>
    <definedName name="S">'[51]Sensib. IE-VACSN'!#REF!</definedName>
    <definedName name="s_1">#REF!</definedName>
    <definedName name="s_2">#REF!</definedName>
    <definedName name="s_c">#REF!</definedName>
    <definedName name="S1_2">#REF!</definedName>
    <definedName name="S2_2">#REF!</definedName>
    <definedName name="SAAFFGSD">[155]Input!$B$176:$AR$176</definedName>
    <definedName name="SAL">[34]A!$D$52</definedName>
    <definedName name="SALA">[45]Ratios!$D$105</definedName>
    <definedName name="Saldo">[156]Valorización!#REF!</definedName>
    <definedName name="SALUD" localSheetId="20" hidden="1">#REF!</definedName>
    <definedName name="SALUD">#REF!</definedName>
    <definedName name="SAMUEL">#REF!</definedName>
    <definedName name="say">#REF!</definedName>
    <definedName name="SBH">#REF!</definedName>
    <definedName name="SBM">#REF!</definedName>
    <definedName name="SBM_1">#REF!</definedName>
    <definedName name="SBM_1P">#REF!</definedName>
    <definedName name="SBM_2">#REF!</definedName>
    <definedName name="SBM_2P">#REF!</definedName>
    <definedName name="SC">#REF!</definedName>
    <definedName name="sd">{#N/A,#N/A,FALSE,"SumG";#N/A,#N/A,FALSE,"ElecG";#N/A,#N/A,FALSE,"MechG";#N/A,#N/A,FALSE,"GeotG";#N/A,#N/A,FALSE,"PrcsG";#N/A,#N/A,FALSE,"TunnG";#N/A,#N/A,FALSE,"CivlG";#N/A,#N/A,FALSE,"NtwkG";#N/A,#N/A,FALSE,"EstgG";#N/A,#N/A,FALSE,"PEngG"}</definedName>
    <definedName name="sdd">#REF!</definedName>
    <definedName name="sdfrtg">{#N/A,#N/A,FALSE,"SumG";#N/A,#N/A,FALSE,"ElecG";#N/A,#N/A,FALSE,"MechG";#N/A,#N/A,FALSE,"GeotG";#N/A,#N/A,FALSE,"PrcsG";#N/A,#N/A,FALSE,"TunnG";#N/A,#N/A,FALSE,"CivlG";#N/A,#N/A,FALSE,"NtwkG";#N/A,#N/A,FALSE,"EstgG";#N/A,#N/A,FALSE,"PEngG"}</definedName>
    <definedName name="SDSDSD">#REF!</definedName>
    <definedName name="sdsffg">{#N/A,#N/A,FALSE,"SumG";#N/A,#N/A,FALSE,"ElecG";#N/A,#N/A,FALSE,"MechG";#N/A,#N/A,FALSE,"GeotG";#N/A,#N/A,FALSE,"PrcsG";#N/A,#N/A,FALSE,"TunnG";#N/A,#N/A,FALSE,"CivlG";#N/A,#N/A,FALSE,"NtwkG";#N/A,#N/A,FALSE,"EstgG";#N/A,#N/A,FALSE,"PEngG"}</definedName>
    <definedName name="SE">#REF!</definedName>
    <definedName name="SECCION">'ACTAS Y SIAGIE'!$D$4:$D$101</definedName>
    <definedName name="Sect9.2_or_AppC">#REF!</definedName>
    <definedName name="secundaria" localSheetId="20">[43]secundaria!$AY$24</definedName>
    <definedName name="secundaria">[44]secundaria!$AY$24</definedName>
    <definedName name="SEGUNDA">#REF!</definedName>
    <definedName name="selectipo">#REF!</definedName>
    <definedName name="sellador">#REF!</definedName>
    <definedName name="sema1">#REF!</definedName>
    <definedName name="sema10">#REF!</definedName>
    <definedName name="sema11">#REF!</definedName>
    <definedName name="sema12">#REF!</definedName>
    <definedName name="sema13">#REF!</definedName>
    <definedName name="sema14">#REF!</definedName>
    <definedName name="sema15">#REF!</definedName>
    <definedName name="sema16">#REF!</definedName>
    <definedName name="sema17">#REF!</definedName>
    <definedName name="sema18">#REF!</definedName>
    <definedName name="sema19">#REF!</definedName>
    <definedName name="sema2">#REF!</definedName>
    <definedName name="sema20">#REF!</definedName>
    <definedName name="sema21">#REF!</definedName>
    <definedName name="sema22">#REF!</definedName>
    <definedName name="sema23">#REF!</definedName>
    <definedName name="sema24">#REF!</definedName>
    <definedName name="sema25">#REF!</definedName>
    <definedName name="sema26">#REF!</definedName>
    <definedName name="sema27">#REF!</definedName>
    <definedName name="sema28">#REF!</definedName>
    <definedName name="sema29">#REF!</definedName>
    <definedName name="sema3">#REF!</definedName>
    <definedName name="sema30">#REF!</definedName>
    <definedName name="sema31">#REF!</definedName>
    <definedName name="sema32">#REF!</definedName>
    <definedName name="sema33">#REF!</definedName>
    <definedName name="sema34">#REF!</definedName>
    <definedName name="sema35">#REF!</definedName>
    <definedName name="sema36">#REF!</definedName>
    <definedName name="sema37">#REF!</definedName>
    <definedName name="sema38">#REF!</definedName>
    <definedName name="sema39">#REF!</definedName>
    <definedName name="sema4">#REF!</definedName>
    <definedName name="sema40">#REF!</definedName>
    <definedName name="sema41">#REF!</definedName>
    <definedName name="sema42">#REF!</definedName>
    <definedName name="sema43">#REF!</definedName>
    <definedName name="sema44">#REF!</definedName>
    <definedName name="sema45">#REF!</definedName>
    <definedName name="sema46">#REF!</definedName>
    <definedName name="sema47">#REF!</definedName>
    <definedName name="sema48">#REF!</definedName>
    <definedName name="sema49">#REF!</definedName>
    <definedName name="sema5">#REF!</definedName>
    <definedName name="sema50">#REF!</definedName>
    <definedName name="sema6">#REF!</definedName>
    <definedName name="sema7">#REF!</definedName>
    <definedName name="sema8">#REF!</definedName>
    <definedName name="sema9">#REF!</definedName>
    <definedName name="Services2">{#N/A,#N/A,FALSE,"Pricing";#N/A,#N/A,FALSE,"Summary";#N/A,#N/A,FALSE,"CompProd";#N/A,#N/A,FALSE,"CompJobhrs";#N/A,#N/A,FALSE,"Escalation";#N/A,#N/A,FALSE,"Contingency";#N/A,#N/A,FALSE,"GM";#N/A,#N/A,FALSE,"CompWage";#N/A,#N/A,FALSE,"costSum"}</definedName>
    <definedName name="sfdag">#REF!</definedName>
    <definedName name="sffff">{#N/A,#N/A,FALSE,"SumD";#N/A,#N/A,FALSE,"ElecD";#N/A,#N/A,FALSE,"MechD";#N/A,#N/A,FALSE,"GeotD";#N/A,#N/A,FALSE,"PrcsD";#N/A,#N/A,FALSE,"TunnD";#N/A,#N/A,FALSE,"CivlD";#N/A,#N/A,FALSE,"NtwkD";#N/A,#N/A,FALSE,"EstgD";#N/A,#N/A,FALSE,"PEngD"}</definedName>
    <definedName name="SFsfaFDFEW">{#N/A,#N/A,TRUE,"1842CWN0"}</definedName>
    <definedName name="shape">#REF!</definedName>
    <definedName name="SHARED_FORMULA_0">#REF!</definedName>
    <definedName name="SHARED_FORMULA_1">#REF!</definedName>
    <definedName name="SHARED_FORMULA_10">#REF!</definedName>
    <definedName name="SHARED_FORMULA_11">#REF!</definedName>
    <definedName name="SHARED_FORMULA_12">#REF!</definedName>
    <definedName name="SHARED_FORMULA_13">#REF!</definedName>
    <definedName name="SHARED_FORMULA_14">#REF!</definedName>
    <definedName name="SHARED_FORMULA_15">#REF!</definedName>
    <definedName name="SHARED_FORMULA_16">#REF!</definedName>
    <definedName name="SHARED_FORMULA_17">#REF!</definedName>
    <definedName name="SHARED_FORMULA_18">#REF!</definedName>
    <definedName name="SHARED_FORMULA_19">#REF!</definedName>
    <definedName name="SHARED_FORMULA_2">#REF!</definedName>
    <definedName name="SHARED_FORMULA_20">#REF!</definedName>
    <definedName name="SHARED_FORMULA_21">#REF!</definedName>
    <definedName name="SHARED_FORMULA_22">#REF!</definedName>
    <definedName name="SHARED_FORMULA_23">#REF!</definedName>
    <definedName name="SHARED_FORMULA_24">#REF!</definedName>
    <definedName name="SHARED_FORMULA_25">#REF!</definedName>
    <definedName name="SHARED_FORMULA_26">#REF!</definedName>
    <definedName name="SHARED_FORMULA_27">#REF!</definedName>
    <definedName name="SHARED_FORMULA_28">#REF!</definedName>
    <definedName name="SHARED_FORMULA_29">#REF!</definedName>
    <definedName name="SHARED_FORMULA_3">#REF!</definedName>
    <definedName name="SHARED_FORMULA_30">#REF!</definedName>
    <definedName name="SHARED_FORMULA_31">#REF!</definedName>
    <definedName name="SHARED_FORMULA_32">#REF!</definedName>
    <definedName name="SHARED_FORMULA_33">#REF!</definedName>
    <definedName name="SHARED_FORMULA_34">#REF!</definedName>
    <definedName name="SHARED_FORMULA_35">#REF!</definedName>
    <definedName name="SHARED_FORMULA_36">#REF!</definedName>
    <definedName name="SHARED_FORMULA_37">#REF!</definedName>
    <definedName name="SHARED_FORMULA_4">#REF!</definedName>
    <definedName name="SHARED_FORMULA_5">#REF!</definedName>
    <definedName name="SHARED_FORMULA_6">#REF!</definedName>
    <definedName name="SHARED_FORMULA_7">#REF!</definedName>
    <definedName name="SHARED_FORMULA_8">#REF!</definedName>
    <definedName name="SHARED_FORMULA_9">#REF!</definedName>
    <definedName name="sharp">[38]tank1!$J$1:$J$4</definedName>
    <definedName name="Shear_c_1">#REF!</definedName>
    <definedName name="Shear_c_2">#REF!</definedName>
    <definedName name="Shear_Ratio">#REF!</definedName>
    <definedName name="Shear_s_2">#REF!</definedName>
    <definedName name="SHEE_INT">[49]steel!#REF!</definedName>
    <definedName name="sheet">#REF!</definedName>
    <definedName name="SHEET_KP">[49]steel!$C$7:$L$47</definedName>
    <definedName name="SHEET_MR">[49]steel!$C$7:$J$47</definedName>
    <definedName name="SHEET1">#REF!</definedName>
    <definedName name="SHEET10">#REF!</definedName>
    <definedName name="SHEET11">#REF!</definedName>
    <definedName name="SHEET12">#REF!</definedName>
    <definedName name="SHEET13">#REF!</definedName>
    <definedName name="SHEET14">#REF!</definedName>
    <definedName name="SHEET15">#REF!</definedName>
    <definedName name="SHEET16">#REF!</definedName>
    <definedName name="SHEET17">#REF!</definedName>
    <definedName name="SHEET18">#REF!</definedName>
    <definedName name="SHEET19">#REF!</definedName>
    <definedName name="SHEET2">#REF!</definedName>
    <definedName name="SHEET20">#REF!</definedName>
    <definedName name="SHEET21">#REF!</definedName>
    <definedName name="SHEET22">#REF!</definedName>
    <definedName name="SHEET23">#REF!</definedName>
    <definedName name="SHEET24">#REF!</definedName>
    <definedName name="SHEET25">#REF!</definedName>
    <definedName name="SHEET26">#REF!</definedName>
    <definedName name="SHEET3">#REF!</definedName>
    <definedName name="SHEET4">#REF!</definedName>
    <definedName name="SHEET5">#REF!</definedName>
    <definedName name="SHEET7">#REF!</definedName>
    <definedName name="SHEET8">#REF!</definedName>
    <definedName name="SHEET9">#REF!</definedName>
    <definedName name="sika1">#REF!</definedName>
    <definedName name="sikapiso40">#REF!</definedName>
    <definedName name="Simbolos">#REF!</definedName>
    <definedName name="SINGOLO">'[3]7422CW00'!#REF!</definedName>
    <definedName name="sinigv">[157]Infra!$J$20</definedName>
    <definedName name="Sinnombre">#REF!</definedName>
    <definedName name="SISTEMA1">#REF!</definedName>
    <definedName name="SISTEMA2">#REF!</definedName>
    <definedName name="situacion_juridica">#REF!</definedName>
    <definedName name="SizeCu">[38]CooperPipe!$A$1:$A$2</definedName>
    <definedName name="SizeCuT">[38]CooperTubing!$A$1:$A$3</definedName>
    <definedName name="SizeDuct">[38]Duct!$A$1:$A$3</definedName>
    <definedName name="SizeFRP">[38]FRPPipe!$A$1:$A$3</definedName>
    <definedName name="SizeHDPE">[38]pipeHDPE!$A$1:$A$11</definedName>
    <definedName name="SizePVC">[38]PipePVC!$A$1:$A$2</definedName>
    <definedName name="SizePVCP">[38]PipePVCPeru!$A$1:$A$8</definedName>
    <definedName name="SizeRu">[38]Hose!$A$1:$A$3</definedName>
    <definedName name="SizeRub">[38]Hose!$A$1:$B$10</definedName>
    <definedName name="Sizes">[38]CS!$A$1:$A$14</definedName>
    <definedName name="SizeSS">[38]SSteelPipe!$A$1:$A$4</definedName>
    <definedName name="SizeSteel">[38]CS!$A$1:$A$14</definedName>
    <definedName name="sjc" localSheetId="20">#REF!</definedName>
    <definedName name="sjc">#REF!</definedName>
    <definedName name="sji" localSheetId="20">[43]Población!$F$110</definedName>
    <definedName name="sji">[44]Población!$F$110</definedName>
    <definedName name="sjp" localSheetId="20">[43]Población!$F$111</definedName>
    <definedName name="sjp">[44]Población!$F$111</definedName>
    <definedName name="sjs" localSheetId="20">[43]Población!$F$112</definedName>
    <definedName name="sjs">[44]Población!$F$112</definedName>
    <definedName name="SM">#REF!</definedName>
    <definedName name="smi" localSheetId="20">[43]Población!#REF!</definedName>
    <definedName name="smi">[44]Población!#REF!</definedName>
    <definedName name="SMM_1">#REF!</definedName>
    <definedName name="SMM_1N">#REF!</definedName>
    <definedName name="SMM_1P">#REF!</definedName>
    <definedName name="SMM_2">#REF!</definedName>
    <definedName name="SMM_2N">#REF!</definedName>
    <definedName name="SMM_2P">#REF!</definedName>
    <definedName name="smp" localSheetId="20">[43]Población!#REF!</definedName>
    <definedName name="smp">[44]Población!#REF!</definedName>
    <definedName name="smpi" localSheetId="20">[66]Población!$F$229</definedName>
    <definedName name="smpi">[67]Población!$F$229</definedName>
    <definedName name="smpp" localSheetId="20">[66]Población!$F$230</definedName>
    <definedName name="smpp">[67]Población!$F$230</definedName>
    <definedName name="smps" localSheetId="20">[66]Población!$F$231</definedName>
    <definedName name="smps">[67]Población!$F$231</definedName>
    <definedName name="sms" localSheetId="20">[43]Población!#REF!</definedName>
    <definedName name="sms">[44]Población!#REF!</definedName>
    <definedName name="Sol">#REF!</definedName>
    <definedName name="Soldador_Calificado_6G">#REF!</definedName>
    <definedName name="Soldador_Plancha">#REF!</definedName>
    <definedName name="SOLES">#REF!</definedName>
    <definedName name="Sprinksize">#REF!</definedName>
    <definedName name="SQ">#REF!</definedName>
    <definedName name="SRX2b_c_p3">#REF!</definedName>
    <definedName name="ss">#REF!</definedName>
    <definedName name="SSHH">[158]Ratios!$D$20</definedName>
    <definedName name="SSS">#REF!</definedName>
    <definedName name="ssshhh">{#N/A,#N/A,FALSE,"SumG";#N/A,#N/A,FALSE,"ElecG";#N/A,#N/A,FALSE,"MechG";#N/A,#N/A,FALSE,"GeotG";#N/A,#N/A,FALSE,"PrcsG";#N/A,#N/A,FALSE,"TunnG";#N/A,#N/A,FALSE,"CivlG";#N/A,#N/A,FALSE,"NtwkG";#N/A,#N/A,FALSE,"EstgG";#N/A,#N/A,FALSE,"PEngG"}</definedName>
    <definedName name="ssss">#REF!</definedName>
    <definedName name="sssss">{#N/A,#N/A,FALSE,"SumD";#N/A,#N/A,FALSE,"ElecD";#N/A,#N/A,FALSE,"MechD";#N/A,#N/A,FALSE,"GeotD";#N/A,#N/A,FALSE,"PrcsD";#N/A,#N/A,FALSE,"TunnD";#N/A,#N/A,FALSE,"CivlD";#N/A,#N/A,FALSE,"NtwkD";#N/A,#N/A,FALSE,"EstgD";#N/A,#N/A,FALSE,"PEngD"}</definedName>
    <definedName name="SSSSSSSSSSSS">[159]p1!$D$39</definedName>
    <definedName name="ST_BLDG">'[3]7422CW00'!#REF!</definedName>
    <definedName name="ST_CW">'[3]7422CW00'!#REF!</definedName>
    <definedName name="STALO1">'[3]7422CW00'!#REF!</definedName>
    <definedName name="STAMPA">#REF!</definedName>
    <definedName name="STANU">'[3]7422CW00'!#REF!</definedName>
    <definedName name="START">#REF!</definedName>
    <definedName name="START1">'[3]7422CW00'!#REF!</definedName>
    <definedName name="STB">#REF!</definedName>
    <definedName name="STENU">'[3]7422CW00'!#REF!</definedName>
    <definedName name="Stl_Cap_Shear">#REF!</definedName>
    <definedName name="Stl_Cap_Tension">#REF!</definedName>
    <definedName name="STONU">'[3]7422CW00'!#REF!</definedName>
    <definedName name="Strategy">[137]Inputs!$H$4</definedName>
    <definedName name="StrategyChoices">#REF!</definedName>
    <definedName name="StrategyName">#REF!</definedName>
    <definedName name="STSUMM">'[3]7422CW00'!#REF!</definedName>
    <definedName name="SUBCF11">[22]Subcontratos!#REF!</definedName>
    <definedName name="SUBCF21">[22]Subcontratos!#REF!</definedName>
    <definedName name="SUBCF22">[22]Subcontratos!#REF!</definedName>
    <definedName name="SUBCF23">[22]Subcontratos!#REF!</definedName>
    <definedName name="SUBCF24">[22]Subcontratos!#REF!</definedName>
    <definedName name="SUBCF90">[22]Subcontratos!#REF!</definedName>
    <definedName name="SUBCON">#REF!</definedName>
    <definedName name="Sueld">[160]RRHH!$L$8:$L$29</definedName>
    <definedName name="SUELOS" localSheetId="20">#REF!</definedName>
    <definedName name="SUELOS">#REF!</definedName>
    <definedName name="SUMINISTRO">[34]A!$D$73</definedName>
    <definedName name="SUMM">[77]Direct_Lbr!#REF!</definedName>
    <definedName name="SUMMARY">#REF!</definedName>
    <definedName name="SUP_ART">[49]steel!#REF!</definedName>
    <definedName name="Superestructura">#REF!</definedName>
    <definedName name="SUPERVISOR">[161]DATOS!$B$11</definedName>
    <definedName name="Surf2">[134]Flota!$E$13</definedName>
    <definedName name="surflex">#REF!</definedName>
    <definedName name="SUSTENTO">#REF!</definedName>
    <definedName name="SUSTENTO6">#REF!</definedName>
    <definedName name="SUSTENTO7">#REF!</definedName>
    <definedName name="System">#REF!</definedName>
    <definedName name="T">'ACTAS Y SIAGIE'!$K$4:$K$101</definedName>
    <definedName name="t_año_1">[78]Calculos!$B$14</definedName>
    <definedName name="t_año_2">[78]Calculos!$B$15</definedName>
    <definedName name="t_año_3">[78]Calculos!$B$16</definedName>
    <definedName name="t_año_4">[78]Calculos!$B$17</definedName>
    <definedName name="t_año_5">[78]Calculos!$B$18</definedName>
    <definedName name="T_Calendario">[93]Calendario!$V$1:$V$3</definedName>
    <definedName name="T_CAMBIO">#REF!</definedName>
    <definedName name="T_dia">[93]Calendario!$W$6:$W$7</definedName>
    <definedName name="t_mes_1">[78]Calculos!$B$7</definedName>
    <definedName name="t_mes_2">[78]Calculos!$B$8</definedName>
    <definedName name="t_mes_3">[78]Calculos!$B$9</definedName>
    <definedName name="t_mes_4">[78]Calculos!$B$10</definedName>
    <definedName name="t_mes_5">[78]Calculos!$B$11</definedName>
    <definedName name="t_mes_6">[78]Calculos!$B$12</definedName>
    <definedName name="t_sald_año">[78]Calculos!$B$13</definedName>
    <definedName name="TA">[162]CFA!$I$4:$BM$8</definedName>
    <definedName name="tab_001">#REF!</definedName>
    <definedName name="tab_002">#REF!</definedName>
    <definedName name="tab_003">#REF!</definedName>
    <definedName name="tab_005r">#REF!</definedName>
    <definedName name="tab_005r1">#REF!</definedName>
    <definedName name="tab_07">#REF!</definedName>
    <definedName name="tab_08">[134]Tablas!$B$23:$G$32</definedName>
    <definedName name="tab_09">[134]Tablas!$B$37:$C$45</definedName>
    <definedName name="tab_10">[134]Tablas!$C$49:$F$51</definedName>
    <definedName name="tab_201">#REF!</definedName>
    <definedName name="TABLA">#REF!</definedName>
    <definedName name="TABLEKP">'[3]7422CW00'!#REF!</definedName>
    <definedName name="TABLEPRI">#REF!</definedName>
    <definedName name="Tac_ce_c_p3">#REF!</definedName>
    <definedName name="Tac_Cqx_c_p3">#REF!</definedName>
    <definedName name="Tac_hosp_c_p3">#REF!</definedName>
    <definedName name="Tac_Trauma_Shock_c_p3">#REF!</definedName>
    <definedName name="Tasa">#REF!</definedName>
    <definedName name="TaskDesc">#REF!</definedName>
    <definedName name="TASKS">[42]CALENDARIO!$A$21:$B$36</definedName>
    <definedName name="TAuxEnf_Num_V">[137]Calculos!$J$190:$AD$190</definedName>
    <definedName name="TB">#REF!</definedName>
    <definedName name="TC">#REF!</definedName>
    <definedName name="Tcam">[163]Forrado!$E$27</definedName>
    <definedName name="Tcambio">[73]Resumen!$I$1</definedName>
    <definedName name="TCI">[164]Demanda!$C$1</definedName>
    <definedName name="tcj">[165]BD!$Z$2</definedName>
    <definedName name="TD">#REF!</definedName>
    <definedName name="Te">'[166]Costos Infra y Eq'!$D$798</definedName>
    <definedName name="tecnopor">#REF!</definedName>
    <definedName name="tel">#REF!</definedName>
    <definedName name="Tenf_Num_V">[137]Calculos!$J$191:$AD$191</definedName>
    <definedName name="Tension_Ratio">#REF!</definedName>
    <definedName name="Teodolito">#REF!</definedName>
    <definedName name="TERA">#REF!</definedName>
    <definedName name="TERCERA">#REF!</definedName>
    <definedName name="test">{#N/A,#N/A,FALSE,"Pricing";#N/A,#N/A,FALSE,"Summary";#N/A,#N/A,FALSE,"CompProd";#N/A,#N/A,FALSE,"CompJobhrs";#N/A,#N/A,FALSE,"Escalation";#N/A,#N/A,FALSE,"Contingency";#N/A,#N/A,FALSE,"GM";#N/A,#N/A,FALSE,"CompWage";#N/A,#N/A,FALSE,"costSum"}</definedName>
    <definedName name="TGA">#REF!</definedName>
    <definedName name="tghy">{#N/A,#N/A,FALSE,"SumG";#N/A,#N/A,FALSE,"ElecG";#N/A,#N/A,FALSE,"MechG";#N/A,#N/A,FALSE,"GeotG";#N/A,#N/A,FALSE,"PrcsG";#N/A,#N/A,FALSE,"TunnG";#N/A,#N/A,FALSE,"CivlG";#N/A,#N/A,FALSE,"NtwkG";#N/A,#N/A,FALSE,"EstgG";#N/A,#N/A,FALSE,"PEngG"}</definedName>
    <definedName name="Thk">[38]CS!$A$1:$A$15</definedName>
    <definedName name="tiempo_de_reclusion">#REF!</definedName>
    <definedName name="tiempo_de_sentencia">#REF!</definedName>
    <definedName name="TIPCAMB">#REF!</definedName>
    <definedName name="TIPIFICACION">#REF!</definedName>
    <definedName name="TIPO">#REF!</definedName>
    <definedName name="tipo_de_delito">#REF!</definedName>
    <definedName name="tipo_de_libertades">#REF!</definedName>
    <definedName name="tipoc">#REF!</definedName>
    <definedName name="TipoCambio">[61]RESUMEN!$G$1</definedName>
    <definedName name="TIPOCE" localSheetId="20">#REF!</definedName>
    <definedName name="TIPOCE">#REF!</definedName>
    <definedName name="TipoCotiz">#REF!</definedName>
    <definedName name="TITLE">#REF!</definedName>
    <definedName name="TITLES_A_HRS">#REF!</definedName>
    <definedName name="TITULOS_A_IMPRIMIR">#REF!</definedName>
    <definedName name="TO_MAT">[34]A!$D$42</definedName>
    <definedName name="TOP_DIMS">#REF!</definedName>
    <definedName name="TOPOGRAFIA" localSheetId="20">#REF!</definedName>
    <definedName name="TOPOGRAFIA">#REF!</definedName>
    <definedName name="TOTAL">'ACTAS Y SIAGIE'!$G$4:$G$101</definedName>
    <definedName name="TOTAL_ELEMENTOS_SEGURIDAD">#REF!</definedName>
    <definedName name="TOTAL_EQUIPO_SOLDADOR">#REF!</definedName>
    <definedName name="Total_Fcst_Cargo_Landings">[37]Fcst!$B$39:$AR$39</definedName>
    <definedName name="Total_Fcst_Dom_Landings">[37]Fcst!$B$32:$AR$32</definedName>
    <definedName name="Total_Fcst_Int_l_Landings">[37]Fcst!$B$25:$AR$25</definedName>
    <definedName name="Total_Scheduled_Jobhours">#REF!</definedName>
    <definedName name="TOTAL1">[167]A:B!$C$1:$U$156</definedName>
    <definedName name="TOTSHE1">#REF!</definedName>
    <definedName name="TOTSHE10">#REF!</definedName>
    <definedName name="TOTSHE11">#REF!</definedName>
    <definedName name="TOTSHE12">#REF!</definedName>
    <definedName name="TOTSHE13">#REF!</definedName>
    <definedName name="TOTSHE14">#REF!</definedName>
    <definedName name="TOTSHE15">#REF!</definedName>
    <definedName name="TOTSHE16">#REF!</definedName>
    <definedName name="TOTSHE17">#REF!</definedName>
    <definedName name="TOTSHE18">#REF!</definedName>
    <definedName name="TOTSHE19">#REF!</definedName>
    <definedName name="TOTSHE2">#REF!</definedName>
    <definedName name="TOTSHE20">#REF!</definedName>
    <definedName name="TOTSHE21">#REF!</definedName>
    <definedName name="TOTSHE22">#REF!</definedName>
    <definedName name="TOTSHE23">#REF!</definedName>
    <definedName name="TOTSHE24">#REF!</definedName>
    <definedName name="TOTSHE25">#REF!</definedName>
    <definedName name="TOTSHE26">#REF!</definedName>
    <definedName name="TOTSHE3">#REF!</definedName>
    <definedName name="TOTSHE4">#REF!</definedName>
    <definedName name="TOTSHE5">#REF!</definedName>
    <definedName name="TOTSHE6">#REF!</definedName>
    <definedName name="TOTSHE7">#REF!</definedName>
    <definedName name="TOTSHE8">#REF!</definedName>
    <definedName name="TOTSHE9">#REF!</definedName>
    <definedName name="Tperdido">#REF!</definedName>
    <definedName name="TR">[143]GG!$H$93</definedName>
    <definedName name="TR4P">#REF!</definedName>
    <definedName name="TRAN">#REF!</definedName>
    <definedName name="TRANSLEI">[70]RO2655!#REF!</definedName>
    <definedName name="triplay">#REF!</definedName>
    <definedName name="TS_0">#REF!</definedName>
    <definedName name="TS_2">#REF!</definedName>
    <definedName name="TS_3">#REF!</definedName>
    <definedName name="TT">#REF!</definedName>
    <definedName name="ttggg">{#N/A,#N/A,FALSE,"SumD";#N/A,#N/A,FALSE,"ElecD";#N/A,#N/A,FALSE,"MechD";#N/A,#N/A,FALSE,"GeotD";#N/A,#N/A,FALSE,"PrcsD";#N/A,#N/A,FALSE,"TunnD";#N/A,#N/A,FALSE,"CivlD";#N/A,#N/A,FALSE,"NtwkD";#N/A,#N/A,FALSE,"EstgD";#N/A,#N/A,FALSE,"PEngD"}</definedName>
    <definedName name="TTT">[168]Presenta1!#REF!</definedName>
    <definedName name="tttggg">{#N/A,#N/A,FALSE,"SumD";#N/A,#N/A,FALSE,"ElecD";#N/A,#N/A,FALSE,"MechD";#N/A,#N/A,FALSE,"GeotD";#N/A,#N/A,FALSE,"PrcsD";#N/A,#N/A,FALSE,"TunnD";#N/A,#N/A,FALSE,"CivlD";#N/A,#N/A,FALSE,"NtwkD";#N/A,#N/A,FALSE,"EstgD";#N/A,#N/A,FALSE,"PEngD"}</definedName>
    <definedName name="Turnos">[93]Calendario!$V$12:$V$15</definedName>
    <definedName name="tyhhg">{#N/A,#N/A,FALSE,"SumD";#N/A,#N/A,FALSE,"ElecD";#N/A,#N/A,FALSE,"MechD";#N/A,#N/A,FALSE,"GeotD";#N/A,#N/A,FALSE,"PrcsD";#N/A,#N/A,FALSE,"TunnD";#N/A,#N/A,FALSE,"CivlD";#N/A,#N/A,FALSE,"NtwkD";#N/A,#N/A,FALSE,"EstgD";#N/A,#N/A,FALSE,"PEngD"}</definedName>
    <definedName name="Type">[38]fittings!$A$20:$A$102</definedName>
    <definedName name="u">#REF!</definedName>
    <definedName name="ubi">#REF!</definedName>
    <definedName name="UBICA">[169]DATOS!$B$14</definedName>
    <definedName name="UBICA_ACTUAL">#REF!</definedName>
    <definedName name="UBICACION">'[90]Datos Generales'!$B$2</definedName>
    <definedName name="Ubicación">#REF!</definedName>
    <definedName name="ubigeo">#REF!</definedName>
    <definedName name="uf">#REF!</definedName>
    <definedName name="uj">{#N/A,#N/A,FALSE,"SumG";#N/A,#N/A,FALSE,"ElecG";#N/A,#N/A,FALSE,"MechG";#N/A,#N/A,FALSE,"GeotG";#N/A,#N/A,FALSE,"PrcsG";#N/A,#N/A,FALSE,"TunnG";#N/A,#N/A,FALSE,"CivlG";#N/A,#N/A,FALSE,"NtwkG";#N/A,#N/A,FALSE,"EstgG";#N/A,#N/A,FALSE,"PEngG"}</definedName>
    <definedName name="ujjj">{#N/A,#N/A,FALSE,"SumD";#N/A,#N/A,FALSE,"ElecD";#N/A,#N/A,FALSE,"MechD";#N/A,#N/A,FALSE,"GeotD";#N/A,#N/A,FALSE,"PrcsD";#N/A,#N/A,FALSE,"TunnD";#N/A,#N/A,FALSE,"CivlD";#N/A,#N/A,FALSE,"NtwkD";#N/A,#N/A,FALSE,"EstgD";#N/A,#N/A,FALSE,"PEngD"}</definedName>
    <definedName name="UN_PRI">#REF!</definedName>
    <definedName name="UNIDAD">'[124]RES,MET,ADI1'!#REF!</definedName>
    <definedName name="UnidFlow">[38]conv!$A$30:$A$39</definedName>
    <definedName name="UnidLong">[38]conv!$A$17:$A$23</definedName>
    <definedName name="UnidLong1">[38]conv!$A$25:$B$27</definedName>
    <definedName name="UnidPre">[38]conv!$A$2:$A$14</definedName>
    <definedName name="UnidSP">[38]conv!$A$80:$A$110</definedName>
    <definedName name="us">#REF!</definedName>
    <definedName name="usd">#REF!</definedName>
    <definedName name="uss">#REF!</definedName>
    <definedName name="UT">'[170]RES F1'!$D$42</definedName>
    <definedName name="UTI">#REF!</definedName>
    <definedName name="UTILI">#REF!</definedName>
    <definedName name="Utilizacion">[93]Calendario!$V$28</definedName>
    <definedName name="uu">[102]RESUMEN!$G$18</definedName>
    <definedName name="uuii">{#N/A,#N/A,FALSE,"Pricing";#N/A,#N/A,FALSE,"Summary";#N/A,#N/A,FALSE,"CompProd";#N/A,#N/A,FALSE,"CompJobhrs";#N/A,#N/A,FALSE,"Escalation";#N/A,#N/A,FALSE,"Contingency";#N/A,#N/A,FALSE,"GM";#N/A,#N/A,FALSE,"CompWage";#N/A,#N/A,FALSE,"costSum"}</definedName>
    <definedName name="uuj">{#N/A,#N/A,FALSE,"SumG";#N/A,#N/A,FALSE,"ElecG";#N/A,#N/A,FALSE,"MechG";#N/A,#N/A,FALSE,"GeotG";#N/A,#N/A,FALSE,"PrcsG";#N/A,#N/A,FALSE,"TunnG";#N/A,#N/A,FALSE,"CivlG";#N/A,#N/A,FALSE,"NtwkG";#N/A,#N/A,FALSE,"EstgG";#N/A,#N/A,FALSE,"PEngG"}</definedName>
    <definedName name="uut">#REF!</definedName>
    <definedName name="uuujjj">{#N/A,#N/A,FALSE,"SumD";#N/A,#N/A,FALSE,"ElecD";#N/A,#N/A,FALSE,"MechD";#N/A,#N/A,FALSE,"GeotD";#N/A,#N/A,FALSE,"PrcsD";#N/A,#N/A,FALSE,"TunnD";#N/A,#N/A,FALSE,"CivlD";#N/A,#N/A,FALSE,"NtwkD";#N/A,#N/A,FALSE,"EstgD";#N/A,#N/A,FALSE,"PEngD"}</definedName>
    <definedName name="uuujjk">{#N/A,#N/A,FALSE,"SumD";#N/A,#N/A,FALSE,"ElecD";#N/A,#N/A,FALSE,"MechD";#N/A,#N/A,FALSE,"GeotD";#N/A,#N/A,FALSE,"PrcsD";#N/A,#N/A,FALSE,"TunnD";#N/A,#N/A,FALSE,"CivlD";#N/A,#N/A,FALSE,"NtwkD";#N/A,#N/A,FALSE,"EstgD";#N/A,#N/A,FALSE,"PEngD"}</definedName>
    <definedName name="v">#REF!</definedName>
    <definedName name="vac">[16]FLUJOS!$E$147</definedName>
    <definedName name="VACST1">[101]VACST!$D$85</definedName>
    <definedName name="VACST2">[101]VACST!$V$85</definedName>
    <definedName name="Val_01">#REF!</definedName>
    <definedName name="Val_02">#REF!</definedName>
    <definedName name="Val_03">#REF!</definedName>
    <definedName name="Val_04">#REF!</definedName>
    <definedName name="Val_05">#REF!</definedName>
    <definedName name="Val_06">#REF!</definedName>
    <definedName name="Val_07">#REF!</definedName>
    <definedName name="Val_08">#REF!</definedName>
    <definedName name="Val_09">#REF!</definedName>
    <definedName name="Val_10">#REF!</definedName>
    <definedName name="Val_11">#REF!</definedName>
    <definedName name="Val_12">#REF!</definedName>
    <definedName name="Val_13">#REF!</definedName>
    <definedName name="Val_14">#REF!</definedName>
    <definedName name="Val_15">#REF!</definedName>
    <definedName name="Val_16">#REF!</definedName>
    <definedName name="Val_17">#REF!</definedName>
    <definedName name="Val_18">#REF!</definedName>
    <definedName name="Val_19">#REF!</definedName>
    <definedName name="Val_20">#REF!</definedName>
    <definedName name="Val_21">#REF!</definedName>
    <definedName name="Val_22">#REF!</definedName>
    <definedName name="Val_23">#REF!</definedName>
    <definedName name="Val_24">#REF!</definedName>
    <definedName name="Val_25">#REF!</definedName>
    <definedName name="Val_26">#REF!</definedName>
    <definedName name="Val_27">#REF!</definedName>
    <definedName name="Val_28">#REF!</definedName>
    <definedName name="Val_29">#REF!</definedName>
    <definedName name="Val_30">#REF!</definedName>
    <definedName name="Val_31">#REF!</definedName>
    <definedName name="Val_32">#REF!</definedName>
    <definedName name="Val_33">#REF!</definedName>
    <definedName name="Val_34">#REF!</definedName>
    <definedName name="Val_35">#REF!</definedName>
    <definedName name="Val_36">#REF!</definedName>
    <definedName name="Val_37">#REF!</definedName>
    <definedName name="Val_38">#REF!</definedName>
    <definedName name="Val_39">#REF!</definedName>
    <definedName name="Val_40">#REF!</definedName>
    <definedName name="Val_41">#REF!</definedName>
    <definedName name="Val_42">#REF!</definedName>
    <definedName name="Val_43">#REF!</definedName>
    <definedName name="Val_44">#REF!</definedName>
    <definedName name="Val_45">#REF!</definedName>
    <definedName name="Val_46">#REF!</definedName>
    <definedName name="Val_47">#REF!</definedName>
    <definedName name="Val_48">#REF!</definedName>
    <definedName name="Val_49">#REF!</definedName>
    <definedName name="Val_50">#REF!</definedName>
    <definedName name="Val_51">#REF!</definedName>
    <definedName name="Val_52">#REF!</definedName>
    <definedName name="Val_53">#REF!</definedName>
    <definedName name="Val_54">#REF!</definedName>
    <definedName name="Val_55">#REF!</definedName>
    <definedName name="Val_56">#REF!</definedName>
    <definedName name="Val_57">#REF!</definedName>
    <definedName name="Val_58">#REF!</definedName>
    <definedName name="Val_59">#REF!</definedName>
    <definedName name="Val_60">#REF!</definedName>
    <definedName name="Val_Acum">#REF!</definedName>
    <definedName name="Valor_afecto">#REF!</definedName>
    <definedName name="Valor_Contrato">#REF!</definedName>
    <definedName name="Valor_no_Afect.">#REF!</definedName>
    <definedName name="Valorizacion">[93]Calendario!$V$34</definedName>
    <definedName name="Valve">[38]Accesorios!$B$144:$B$359</definedName>
    <definedName name="Valves">[38]Accesorios!$B$144:$H$359</definedName>
    <definedName name="VANITORIOS">#REF!</definedName>
    <definedName name="VANOS">#REF!</definedName>
    <definedName name="vans">[115]Sens.agua!$D$51</definedName>
    <definedName name="vans1">[114]Sensibilidad!#REF!</definedName>
    <definedName name="vans2">#REF!</definedName>
    <definedName name="Var_atenciones">[113]Sensibilidad!$P$31</definedName>
    <definedName name="var_benef">#REF!</definedName>
    <definedName name="var_benef1">[114]Sensibilidad!#REF!</definedName>
    <definedName name="var_benef2">#REF!</definedName>
    <definedName name="Var_beneficiarios">[171]sensibilidad.proliv!$K$36</definedName>
    <definedName name="Var_beneficiariosa">'[110]sensibilidad propoli'!$K$36</definedName>
    <definedName name="var_beneficios">[115]Sens.agua!$D$55</definedName>
    <definedName name="Var_bi">#REF!</definedName>
    <definedName name="Var_inver">[113]Sensibilidad!$P$32</definedName>
    <definedName name="var_inver2">#REF!</definedName>
    <definedName name="Var_inverA">#REF!</definedName>
    <definedName name="Var_invera2">'[110]sensibilidad propoli'!$G$57</definedName>
    <definedName name="Var_inverp">[111]sensibilidad.proliv!$K$37</definedName>
    <definedName name="Var_inverp1">[171]sensibilidad.proliv!$G$7</definedName>
    <definedName name="Var_inverp2">[171]sensibilidad.proliv!$G$57</definedName>
    <definedName name="var_inversión">[115]Sens.agua!$D$54</definedName>
    <definedName name="Var_inversión1">[16]A.SENSIBILIDAD!$G$81</definedName>
    <definedName name="Var_inversión2">[16]A.SENSIBILIDAD!$G$131</definedName>
    <definedName name="Var_ped_bi">#REF!</definedName>
    <definedName name="Var_ped_x">#REF!</definedName>
    <definedName name="Var_ped_z">#REF!</definedName>
    <definedName name="Var_pedz">#REF!</definedName>
    <definedName name="Varillas_ped">#REF!</definedName>
    <definedName name="Varillasx">#REF!</definedName>
    <definedName name="Varillasx_m">#REF!</definedName>
    <definedName name="Varillasz">#REF!</definedName>
    <definedName name="Varillasz_m">#REF!</definedName>
    <definedName name="VE">#REF!</definedName>
    <definedName name="VENTANAS">#REF!</definedName>
    <definedName name="Ver">[93]Calendario!$V$19:$V$20</definedName>
    <definedName name="vestidor">[158]Ratios!$D$37</definedName>
    <definedName name="vfh">'[3]7422CW00'!#REF!</definedName>
    <definedName name="VI">#REF!</definedName>
    <definedName name="vibradora">#REF!</definedName>
    <definedName name="vigas">#REF!</definedName>
    <definedName name="viuda">'[104]LIMA-CANTA'!#REF!</definedName>
    <definedName name="Vn">#REF!</definedName>
    <definedName name="VNI">#REF!</definedName>
    <definedName name="VNIM">#REF!</definedName>
    <definedName name="VOLVO">#REF!</definedName>
    <definedName name="Vu">#REF!</definedName>
    <definedName name="vvvv">{#N/A,#N/A,FALSE,"SumD";#N/A,#N/A,FALSE,"ElecD";#N/A,#N/A,FALSE,"MechD";#N/A,#N/A,FALSE,"GeotD";#N/A,#N/A,FALSE,"PrcsD";#N/A,#N/A,FALSE,"TunnD";#N/A,#N/A,FALSE,"CivlD";#N/A,#N/A,FALSE,"NtwkD";#N/A,#N/A,FALSE,"EstgD";#N/A,#N/A,FALSE,"PEngD"}</definedName>
    <definedName name="vvvvvv">{#N/A,#N/A,FALSE,"SumD";#N/A,#N/A,FALSE,"ElecD";#N/A,#N/A,FALSE,"MechD";#N/A,#N/A,FALSE,"GeotD";#N/A,#N/A,FALSE,"PrcsD";#N/A,#N/A,FALSE,"TunnD";#N/A,#N/A,FALSE,"CivlD";#N/A,#N/A,FALSE,"NtwkD";#N/A,#N/A,FALSE,"EstgD";#N/A,#N/A,FALSE,"PEngD"}</definedName>
    <definedName name="w">'[104]LIMA-CANTA'!#REF!</definedName>
    <definedName name="wal">#REF!</definedName>
    <definedName name="we">{#N/A,#N/A,FALSE,"SumG";#N/A,#N/A,FALSE,"ElecG";#N/A,#N/A,FALSE,"MechG";#N/A,#N/A,FALSE,"GeotG";#N/A,#N/A,FALSE,"PrcsG";#N/A,#N/A,FALSE,"TunnG";#N/A,#N/A,FALSE,"CivlG";#N/A,#N/A,FALSE,"NtwkG";#N/A,#N/A,FALSE,"EstgG";#N/A,#N/A,FALSE,"PEngG"}</definedName>
    <definedName name="wedf">{#N/A,#N/A,FALSE,"SumG";#N/A,#N/A,FALSE,"ElecG";#N/A,#N/A,FALSE,"MechG";#N/A,#N/A,FALSE,"GeotG";#N/A,#N/A,FALSE,"PrcsG";#N/A,#N/A,FALSE,"TunnG";#N/A,#N/A,FALSE,"CivlG";#N/A,#N/A,FALSE,"NtwkG";#N/A,#N/A,FALSE,"EstgG";#N/A,#N/A,FALSE,"PEngG"}</definedName>
    <definedName name="wedrf">{#N/A,#N/A,FALSE,"SumG";#N/A,#N/A,FALSE,"ElecG";#N/A,#N/A,FALSE,"MechG";#N/A,#N/A,FALSE,"GeotG";#N/A,#N/A,FALSE,"PrcsG";#N/A,#N/A,FALSE,"TunnG";#N/A,#N/A,FALSE,"CivlG";#N/A,#N/A,FALSE,"NtwkG";#N/A,#N/A,FALSE,"EstgG";#N/A,#N/A,FALSE,"PEngG"}</definedName>
    <definedName name="WEEK">[107]CALENDARIO!$A$2:$C$8</definedName>
    <definedName name="WEFRQWCFQ">#REF!</definedName>
    <definedName name="weq">{#N/A,#N/A,FALSE,"SumD";#N/A,#N/A,FALSE,"ElecD";#N/A,#N/A,FALSE,"MechD";#N/A,#N/A,FALSE,"GeotD";#N/A,#N/A,FALSE,"PrcsD";#N/A,#N/A,FALSE,"TunnD";#N/A,#N/A,FALSE,"CivlD";#N/A,#N/A,FALSE,"NtwkD";#N/A,#N/A,FALSE,"EstgD";#N/A,#N/A,FALSE,"PEngD"}</definedName>
    <definedName name="WK">[42]CALENDARIO!$E$2:$F$733</definedName>
    <definedName name="WPCN8">#REF!</definedName>
    <definedName name="WPCN9">#REF!</definedName>
    <definedName name="wqqqeee">{#N/A,#N/A,FALSE,"SumG";#N/A,#N/A,FALSE,"ElecG";#N/A,#N/A,FALSE,"MechG";#N/A,#N/A,FALSE,"GeotG";#N/A,#N/A,FALSE,"PrcsG";#N/A,#N/A,FALSE,"TunnG";#N/A,#N/A,FALSE,"CivlG";#N/A,#N/A,FALSE,"NtwkG";#N/A,#N/A,FALSE,"EstgG";#N/A,#N/A,FALSE,"PEngG"}</definedName>
    <definedName name="wra">'[104]LIMA-CANTA'!#REF!</definedName>
    <definedName name="wrn.all.">{#N/A,#N/A,FALSE,"Pricing";#N/A,#N/A,FALSE,"Summary";#N/A,#N/A,FALSE,"CompProd";#N/A,#N/A,FALSE,"CompJobhrs";#N/A,#N/A,FALSE,"Escalation";#N/A,#N/A,FALSE,"Contingency";#N/A,#N/A,FALSE,"GM";#N/A,#N/A,FALSE,"CompWage";#N/A,#N/A,FALSE,"costSum"}</definedName>
    <definedName name="wrn.civil._.works.">{#N/A,#N/A,TRUE,"1842CWN0"}</definedName>
    <definedName name="wrn.COST_SHEETS.">{#N/A,#N/A,FALSE,"WBS 1.06";#N/A,#N/A,FALSE,"WBS 1.14";#N/A,#N/A,FALSE,"WBS 1.17";#N/A,#N/A,FALSE,"WBS 1.18"}</definedName>
    <definedName name="wrn.FORMATOS.">{#N/A,#N/A,FALSE,"Formato No.2 ";#N/A,#N/A,FALSE,"Formato No.3A";#N/A,#N/A,FALSE,"Formato No. 3B";#N/A,#N/A,FALSE,"Formato No. 3C";#N/A,#N/A,FALSE,"Formato No. 4A";#N/A,#N/A,FALSE,"Formato No. 4B";#N/A,#N/A,FALSE,"Formato No. 4C (1)";#N/A,#N/A,FALSE,"Formato No. 4C (2)";#N/A,#N/A,FALSE,"Formato No. 4D";#N/A,#N/A,FALSE,"Formato No. 7 ";#N/A,#N/A,FALSE,"Formato No. 8";#N/A,#N/A,FALSE,"Formato No. 9";#N/A,#N/A,FALSE,"Formato No. 10";#N/A,#N/A,FALSE,"Formato No. 11";#N/A,#N/A,FALSE,"Formato No. 12";#N/A,#N/A,FALSE,"Formato No. 13";#N/A,#N/A,FALSE,"Formato No. 14";#N/A,#N/A,FALSE,"Formato No. 15 ";#N/A,#N/A,FALSE,"Formato No. 16";#N/A,#N/A,FALSE,"Formato No. 17";#N/A,#N/A,FALSE,"Formato No. 18";#N/A,#N/A,FALSE,"Formato No. 19"}</definedName>
    <definedName name="wrn.GERENCIA.">{#N/A,#N/A,TRUE,"INGENIERIA";#N/A,#N/A,TRUE,"COMPRAS";#N/A,#N/A,TRUE,"DIRECCION";#N/A,#N/A,TRUE,"RESUMEN"}</definedName>
    <definedName name="wrn.INFORME._.No.._.30.">{#N/A,#N/A,FALSE,"DET-CAMB.";#N/A,#N/A,FALSE,"PRESUP.";#N/A,#N/A,FALSE,"RESUMEN";#N/A,#N/A,FALSE,"CT";#N/A,#N/A,FALSE,"PD";#N/A,#N/A,FALSE,"PR"}</definedName>
    <definedName name="wrn.precios.">{"CONCABL1.1",#N/A,FALSE,"1.1.1a1.1.3 ACSR";"AISL1.2",#N/A,FALSE,"1.1.1a1.1.3 ACSR";"torr1.1.3",#N/A,FALSE,"1.1.1a1.1.3 ACSR";"cm1.2",#N/A,FALSE,"1.2 ACSR";"cm2.2",#N/A,FALSE,"1.2 ACSR";#N/A,#N/A,FALSE,"1.3 ACSR";#N/A,#N/A,FALSE,"2.1.1A2.1.3 ACAR";"ac2.1",#N/A,FALSE,"1.2 ACAR";"ac2.2",#N/A,FALSE,"1.2 ACAR";#N/A,#N/A,FALSE,"2.3 ACAR"}</definedName>
    <definedName name="wrn.PrintallD.">{#N/A,#N/A,FALSE,"SumD";#N/A,#N/A,FALSE,"ElecD";#N/A,#N/A,FALSE,"MechD";#N/A,#N/A,FALSE,"GeotD";#N/A,#N/A,FALSE,"PrcsD";#N/A,#N/A,FALSE,"TunnD";#N/A,#N/A,FALSE,"CivlD";#N/A,#N/A,FALSE,"NtwkD";#N/A,#N/A,FALSE,"EstgD";#N/A,#N/A,FALSE,"PEngD"}</definedName>
    <definedName name="wrn.PrintallG.">{#N/A,#N/A,FALSE,"SumG";#N/A,#N/A,FALSE,"ElecG";#N/A,#N/A,FALSE,"MechG";#N/A,#N/A,FALSE,"GeotG";#N/A,#N/A,FALSE,"PrcsG";#N/A,#N/A,FALSE,"TunnG";#N/A,#N/A,FALSE,"CivlG";#N/A,#N/A,FALSE,"NtwkG";#N/A,#N/A,FALSE,"EstgG";#N/A,#N/A,FALSE,"PEngG"}</definedName>
    <definedName name="wsd">{#N/A,#N/A,FALSE,"SumG";#N/A,#N/A,FALSE,"ElecG";#N/A,#N/A,FALSE,"MechG";#N/A,#N/A,FALSE,"GeotG";#N/A,#N/A,FALSE,"PrcsG";#N/A,#N/A,FALSE,"TunnG";#N/A,#N/A,FALSE,"CivlG";#N/A,#N/A,FALSE,"NtwkG";#N/A,#N/A,FALSE,"EstgG";#N/A,#N/A,FALSE,"PEngG"}</definedName>
    <definedName name="WSQ">#REF!</definedName>
    <definedName name="WSW">#REF!</definedName>
    <definedName name="WSWSS">#REF!</definedName>
    <definedName name="ww">#REF!</definedName>
    <definedName name="wwss">{#N/A,#N/A,FALSE,"SumD";#N/A,#N/A,FALSE,"ElecD";#N/A,#N/A,FALSE,"MechD";#N/A,#N/A,FALSE,"GeotD";#N/A,#N/A,FALSE,"PrcsD";#N/A,#N/A,FALSE,"TunnD";#N/A,#N/A,FALSE,"CivlD";#N/A,#N/A,FALSE,"NtwkD";#N/A,#N/A,FALSE,"EstgD";#N/A,#N/A,FALSE,"PEngD"}</definedName>
    <definedName name="wwww">#REF!</definedName>
    <definedName name="wwwww">{#N/A,#N/A,FALSE,"SumD";#N/A,#N/A,FALSE,"ElecD";#N/A,#N/A,FALSE,"MechD";#N/A,#N/A,FALSE,"GeotD";#N/A,#N/A,FALSE,"PrcsD";#N/A,#N/A,FALSE,"TunnD";#N/A,#N/A,FALSE,"CivlD";#N/A,#N/A,FALSE,"NtwkD";#N/A,#N/A,FALSE,"EstgD";#N/A,#N/A,FALSE,"PEngD"}</definedName>
    <definedName name="WWWWWWWWWWWWWWWW">[172]Hoja3!#REF!</definedName>
    <definedName name="X">#REF!</definedName>
    <definedName name="xa">#REF!</definedName>
    <definedName name="xb">#REF!</definedName>
    <definedName name="xc">#REF!</definedName>
    <definedName name="xd">#REF!</definedName>
    <definedName name="xf">#REF!</definedName>
    <definedName name="xGraph11">'[104]LIMA-CANTA'!#REF!</definedName>
    <definedName name="xie">[57]xie!$A$2:$B$383</definedName>
    <definedName name="XPRINT">#REF!</definedName>
    <definedName name="XPRINT2">#REF!</definedName>
    <definedName name="XPRINT3">#REF!</definedName>
    <definedName name="XPRINT4">#REF!</definedName>
    <definedName name="xx">[173]Población!$F$229</definedName>
    <definedName name="XXX">#REF!</definedName>
    <definedName name="XXXX">#REF!</definedName>
    <definedName name="XXXXX">#REF!</definedName>
    <definedName name="XXXXXXXX">#REF!</definedName>
    <definedName name="Y">#REF!</definedName>
    <definedName name="year">[37]Input!$C$21:$AR$21</definedName>
    <definedName name="Year_Index">[37]Input!$A$20:$AR$20</definedName>
    <definedName name="yute">#REF!</definedName>
    <definedName name="yuui">{#N/A,#N/A,FALSE,"SumD";#N/A,#N/A,FALSE,"ElecD";#N/A,#N/A,FALSE,"MechD";#N/A,#N/A,FALSE,"GeotD";#N/A,#N/A,FALSE,"PrcsD";#N/A,#N/A,FALSE,"TunnD";#N/A,#N/A,FALSE,"CivlD";#N/A,#N/A,FALSE,"NtwkD";#N/A,#N/A,FALSE,"EstgD";#N/A,#N/A,FALSE,"PEngD"}</definedName>
    <definedName name="yyhhhh">{#N/A,#N/A,FALSE,"Pricing";#N/A,#N/A,FALSE,"Summary";#N/A,#N/A,FALSE,"CompProd";#N/A,#N/A,FALSE,"CompJobhrs";#N/A,#N/A,FALSE,"Escalation";#N/A,#N/A,FALSE,"Contingency";#N/A,#N/A,FALSE,"GM";#N/A,#N/A,FALSE,"CompWage";#N/A,#N/A,FALSE,"costSum"}</definedName>
    <definedName name="yyyhhh">{#N/A,#N/A,FALSE,"SumG";#N/A,#N/A,FALSE,"ElecG";#N/A,#N/A,FALSE,"MechG";#N/A,#N/A,FALSE,"GeotG";#N/A,#N/A,FALSE,"PrcsG";#N/A,#N/A,FALSE,"TunnG";#N/A,#N/A,FALSE,"CivlG";#N/A,#N/A,FALSE,"NtwkG";#N/A,#N/A,FALSE,"EstgG";#N/A,#N/A,FALSE,"PEngG"}</definedName>
    <definedName name="yyyyyhh">{#N/A,#N/A,FALSE,"SumG";#N/A,#N/A,FALSE,"ElecG";#N/A,#N/A,FALSE,"MechG";#N/A,#N/A,FALSE,"GeotG";#N/A,#N/A,FALSE,"PrcsG";#N/A,#N/A,FALSE,"TunnG";#N/A,#N/A,FALSE,"CivlG";#N/A,#N/A,FALSE,"NtwkG";#N/A,#N/A,FALSE,"EstgG";#N/A,#N/A,FALSE,"PEngG"}</definedName>
    <definedName name="Z_15">#REF!</definedName>
    <definedName name="Z_9">#REF!</definedName>
    <definedName name="ZANJAS">#REF!</definedName>
    <definedName name="Zapatas">{#N/A,#N/A,TRUE,"INGENIERIA";#N/A,#N/A,TRUE,"COMPRAS";#N/A,#N/A,TRUE,"DIRECCION";#N/A,#N/A,TRUE,"RESUMEN"}</definedName>
    <definedName name="ZETA">#REF!</definedName>
    <definedName name="Zprecor">#REF!</definedName>
    <definedName name="zse">{#N/A,#N/A,FALSE,"SumG";#N/A,#N/A,FALSE,"ElecG";#N/A,#N/A,FALSE,"MechG";#N/A,#N/A,FALSE,"GeotG";#N/A,#N/A,FALSE,"PrcsG";#N/A,#N/A,FALSE,"TunnG";#N/A,#N/A,FALSE,"CivlG";#N/A,#N/A,FALSE,"NtwkG";#N/A,#N/A,FALSE,"EstgG";#N/A,#N/A,FALSE,"PEngG"}</definedName>
    <definedName name="zz">{#N/A,#N/A,FALSE,"SumD";#N/A,#N/A,FALSE,"ElecD";#N/A,#N/A,FALSE,"MechD";#N/A,#N/A,FALSE,"GeotD";#N/A,#N/A,FALSE,"PrcsD";#N/A,#N/A,FALSE,"TunnD";#N/A,#N/A,FALSE,"CivlD";#N/A,#N/A,FALSE,"NtwkD";#N/A,#N/A,FALSE,"EstgD";#N/A,#N/A,FALSE,"PEngD"}</definedName>
    <definedName name="zzz">#REF!</definedName>
    <definedName name="zzzz">{#N/A,#N/A,FALSE,"SumG";#N/A,#N/A,FALSE,"ElecG";#N/A,#N/A,FALSE,"MechG";#N/A,#N/A,FALSE,"GeotG";#N/A,#N/A,FALSE,"PrcsG";#N/A,#N/A,FALSE,"TunnG";#N/A,#N/A,FALSE,"CivlG";#N/A,#N/A,FALSE,"NtwkG";#N/A,#N/A,FALSE,"EstgG";#N/A,#N/A,FALSE,"PEngG"}</definedName>
    <definedName name="zzzzzz">{#N/A,#N/A,FALSE,"SumD";#N/A,#N/A,FALSE,"ElecD";#N/A,#N/A,FALSE,"MechD";#N/A,#N/A,FALSE,"GeotD";#N/A,#N/A,FALSE,"PrcsD";#N/A,#N/A,FALSE,"TunnD";#N/A,#N/A,FALSE,"CivlD";#N/A,#N/A,FALSE,"NtwkD";#N/A,#N/A,FALSE,"EstgD";#N/A,#N/A,FALSE,"PEngD"}</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4" i="28" l="1"/>
  <c r="E33" i="28"/>
  <c r="E32" i="28"/>
  <c r="E31" i="28"/>
  <c r="E30" i="28"/>
  <c r="O102" i="12"/>
  <c r="O101" i="12"/>
  <c r="O90" i="12"/>
  <c r="O100" i="12"/>
  <c r="O99" i="12"/>
  <c r="O98" i="12"/>
  <c r="O97" i="12"/>
  <c r="O96" i="12"/>
  <c r="O95" i="12"/>
  <c r="O94" i="12"/>
  <c r="O93" i="12"/>
  <c r="O92" i="12"/>
  <c r="O91" i="12"/>
  <c r="N20" i="11"/>
  <c r="N21" i="11"/>
  <c r="N22" i="11"/>
  <c r="N23" i="11"/>
  <c r="N19" i="11"/>
  <c r="I106" i="33" l="1"/>
  <c r="L106" i="33" s="1"/>
  <c r="L105" i="33"/>
  <c r="L103" i="33"/>
  <c r="I102" i="33"/>
  <c r="L102" i="33" s="1"/>
  <c r="L98" i="33"/>
  <c r="I95" i="33"/>
  <c r="L95" i="33" s="1"/>
  <c r="K94" i="33"/>
  <c r="I94" i="33"/>
  <c r="L94" i="33" s="1"/>
  <c r="L93" i="33"/>
  <c r="L88" i="33"/>
  <c r="L83" i="33"/>
  <c r="L79" i="33"/>
  <c r="L78" i="33"/>
  <c r="L68" i="33"/>
  <c r="L63" i="33"/>
  <c r="I59" i="33"/>
  <c r="L59" i="33" s="1"/>
  <c r="I57" i="33"/>
  <c r="L57" i="33" s="1"/>
  <c r="I56" i="33"/>
  <c r="L56" i="33" s="1"/>
  <c r="L53" i="33"/>
  <c r="L50" i="33"/>
  <c r="K48" i="33"/>
  <c r="L48" i="33" s="1"/>
  <c r="I44" i="33"/>
  <c r="I46" i="33" s="1"/>
  <c r="L46" i="33" s="1"/>
  <c r="L39" i="33"/>
  <c r="L34" i="33"/>
  <c r="L27" i="33"/>
  <c r="L18" i="33"/>
  <c r="K12" i="33"/>
  <c r="L12" i="33" s="1"/>
  <c r="F8" i="33"/>
  <c r="M7" i="33"/>
  <c r="J70" i="33" s="1"/>
  <c r="I5" i="33"/>
  <c r="H75" i="33" s="1"/>
  <c r="I75" i="33" s="1"/>
  <c r="O34" i="9"/>
  <c r="P34" i="9"/>
  <c r="Q34" i="9"/>
  <c r="R34" i="9" s="1"/>
  <c r="S34" i="9" s="1"/>
  <c r="T34" i="9" s="1"/>
  <c r="U34" i="9" s="1"/>
  <c r="V34" i="9" s="1"/>
  <c r="N34" i="9"/>
  <c r="AC29" i="20"/>
  <c r="AD29" i="20" s="1"/>
  <c r="AE29" i="20" s="1"/>
  <c r="AF29" i="20" s="1"/>
  <c r="AG29" i="20" s="1"/>
  <c r="AH29" i="20" s="1"/>
  <c r="AI29" i="20" s="1"/>
  <c r="AJ29" i="20" s="1"/>
  <c r="AB29" i="20"/>
  <c r="AJ24" i="20"/>
  <c r="AI24" i="20"/>
  <c r="AH24" i="20"/>
  <c r="AG24" i="20"/>
  <c r="AF24" i="20"/>
  <c r="AE24" i="20"/>
  <c r="AD24" i="20"/>
  <c r="AC24" i="20"/>
  <c r="AB24" i="20"/>
  <c r="AA24" i="20"/>
  <c r="AB18" i="20"/>
  <c r="AC18" i="20" s="1"/>
  <c r="AD18" i="20" s="1"/>
  <c r="AE18" i="20" s="1"/>
  <c r="AF18" i="20" s="1"/>
  <c r="AG18" i="20" s="1"/>
  <c r="AH18" i="20" s="1"/>
  <c r="AI18" i="20" s="1"/>
  <c r="AJ18" i="20" s="1"/>
  <c r="AC7" i="20"/>
  <c r="AD7" i="20" s="1"/>
  <c r="AE7" i="20" s="1"/>
  <c r="AF7" i="20" s="1"/>
  <c r="AG7" i="20" s="1"/>
  <c r="AH7" i="20" s="1"/>
  <c r="AI7" i="20" s="1"/>
  <c r="AJ7" i="20" s="1"/>
  <c r="AB7" i="20"/>
  <c r="Q29" i="20"/>
  <c r="R29" i="20" s="1"/>
  <c r="S29" i="20" s="1"/>
  <c r="T29" i="20" s="1"/>
  <c r="U29" i="20" s="1"/>
  <c r="V29" i="20" s="1"/>
  <c r="W29" i="20" s="1"/>
  <c r="X29" i="20" s="1"/>
  <c r="P29" i="20"/>
  <c r="X24" i="20"/>
  <c r="W24" i="20"/>
  <c r="V24" i="20"/>
  <c r="U24" i="20"/>
  <c r="T24" i="20"/>
  <c r="S24" i="20"/>
  <c r="R24" i="20"/>
  <c r="Q24" i="20"/>
  <c r="P24" i="20"/>
  <c r="O24" i="20"/>
  <c r="T18" i="20"/>
  <c r="U18" i="20" s="1"/>
  <c r="V18" i="20" s="1"/>
  <c r="W18" i="20" s="1"/>
  <c r="X18" i="20" s="1"/>
  <c r="P18" i="20"/>
  <c r="Q18" i="20" s="1"/>
  <c r="R18" i="20" s="1"/>
  <c r="S18" i="20" s="1"/>
  <c r="Q7" i="20"/>
  <c r="R7" i="20" s="1"/>
  <c r="S7" i="20" s="1"/>
  <c r="T7" i="20" s="1"/>
  <c r="U7" i="20" s="1"/>
  <c r="V7" i="20" s="1"/>
  <c r="W7" i="20" s="1"/>
  <c r="X7" i="20" s="1"/>
  <c r="P7" i="20"/>
  <c r="K96" i="33" l="1"/>
  <c r="L96" i="33" s="1"/>
  <c r="L44" i="33"/>
  <c r="H74" i="33"/>
  <c r="I6" i="33"/>
  <c r="I74" i="33"/>
  <c r="J74" i="33" s="1"/>
  <c r="C44" i="7" l="1" a="1"/>
  <c r="C44" i="7" s="1"/>
  <c r="J115" i="7"/>
  <c r="J114" i="7"/>
  <c r="K13" i="29" l="1"/>
  <c r="K12" i="29"/>
  <c r="J12" i="29"/>
  <c r="J8" i="29"/>
  <c r="J9" i="29"/>
  <c r="J10" i="29"/>
  <c r="J11" i="29"/>
  <c r="J7" i="29"/>
  <c r="F49" i="27"/>
  <c r="E75" i="25"/>
  <c r="E21" i="25"/>
  <c r="E20" i="25"/>
  <c r="E19" i="25"/>
  <c r="E18" i="25"/>
  <c r="E17" i="25"/>
  <c r="E15" i="25"/>
  <c r="E14" i="25"/>
  <c r="E13" i="25"/>
  <c r="E12" i="25"/>
  <c r="E11" i="25"/>
  <c r="E10" i="25"/>
  <c r="E9" i="25"/>
  <c r="D43" i="20"/>
  <c r="E43" i="20"/>
  <c r="F43" i="20"/>
  <c r="G43" i="20"/>
  <c r="H43" i="20"/>
  <c r="I43" i="20"/>
  <c r="J43" i="20"/>
  <c r="K43" i="20"/>
  <c r="L43" i="20"/>
  <c r="C43" i="20"/>
  <c r="D42" i="20"/>
  <c r="E42" i="20"/>
  <c r="F42" i="20"/>
  <c r="G42" i="20"/>
  <c r="H42" i="20"/>
  <c r="I42" i="20"/>
  <c r="J42" i="20"/>
  <c r="K42" i="20"/>
  <c r="L42" i="20"/>
  <c r="C42" i="20"/>
  <c r="D38" i="20"/>
  <c r="E38" i="20" s="1"/>
  <c r="F38" i="20" s="1"/>
  <c r="G38" i="20" s="1"/>
  <c r="H38" i="20" s="1"/>
  <c r="I38" i="20" s="1"/>
  <c r="J38" i="20" s="1"/>
  <c r="K38" i="20" s="1"/>
  <c r="L38" i="20" s="1"/>
  <c r="D29" i="20"/>
  <c r="E29" i="20" s="1"/>
  <c r="F29" i="20" s="1"/>
  <c r="G29" i="20" s="1"/>
  <c r="H29" i="20" s="1"/>
  <c r="I29" i="20" s="1"/>
  <c r="J29" i="20" s="1"/>
  <c r="K29" i="20" s="1"/>
  <c r="L29" i="20" s="1"/>
  <c r="L24" i="20"/>
  <c r="K24" i="20"/>
  <c r="J24" i="20"/>
  <c r="I24" i="20"/>
  <c r="H24" i="20"/>
  <c r="G24" i="20"/>
  <c r="F24" i="20"/>
  <c r="E24" i="20"/>
  <c r="D24" i="20"/>
  <c r="C24" i="20"/>
  <c r="D18" i="20"/>
  <c r="E18" i="20" s="1"/>
  <c r="F18" i="20" s="1"/>
  <c r="G18" i="20" s="1"/>
  <c r="H18" i="20" s="1"/>
  <c r="I18" i="20" s="1"/>
  <c r="J18" i="20" s="1"/>
  <c r="K18" i="20" s="1"/>
  <c r="L18" i="20" s="1"/>
  <c r="C86" i="31"/>
  <c r="D84" i="31"/>
  <c r="E84" i="31"/>
  <c r="F84" i="31"/>
  <c r="G84" i="31"/>
  <c r="H84" i="31"/>
  <c r="I84" i="31"/>
  <c r="J84" i="31"/>
  <c r="K84" i="31"/>
  <c r="L84" i="31"/>
  <c r="M84" i="31"/>
  <c r="C84" i="31"/>
  <c r="D82" i="31"/>
  <c r="E82" i="31"/>
  <c r="F82" i="31"/>
  <c r="G82" i="31"/>
  <c r="H82" i="31"/>
  <c r="I82" i="31"/>
  <c r="J82" i="31"/>
  <c r="K82" i="31"/>
  <c r="L82" i="31"/>
  <c r="M82" i="31"/>
  <c r="C82" i="31"/>
  <c r="C79" i="31"/>
  <c r="E76" i="31"/>
  <c r="F76" i="31" s="1"/>
  <c r="G76" i="31" s="1"/>
  <c r="H76" i="31" s="1"/>
  <c r="I76" i="31" s="1"/>
  <c r="J76" i="31" s="1"/>
  <c r="K76" i="31" s="1"/>
  <c r="L76" i="31" s="1"/>
  <c r="M76" i="31" s="1"/>
  <c r="F77" i="31"/>
  <c r="G77" i="31" s="1"/>
  <c r="H77" i="31" s="1"/>
  <c r="I77" i="31" s="1"/>
  <c r="J77" i="31" s="1"/>
  <c r="K77" i="31" s="1"/>
  <c r="L77" i="31" s="1"/>
  <c r="M77" i="31" s="1"/>
  <c r="E66" i="31"/>
  <c r="F66" i="31" s="1"/>
  <c r="G66" i="31" s="1"/>
  <c r="H66" i="31" s="1"/>
  <c r="I66" i="31" s="1"/>
  <c r="J66" i="31" s="1"/>
  <c r="K66" i="31" s="1"/>
  <c r="L66" i="31" s="1"/>
  <c r="M66" i="31" s="1"/>
  <c r="E65" i="31"/>
  <c r="F65" i="31" s="1"/>
  <c r="G65" i="31" s="1"/>
  <c r="H65" i="31" s="1"/>
  <c r="I65" i="31" s="1"/>
  <c r="J65" i="31" s="1"/>
  <c r="K65" i="31" s="1"/>
  <c r="L65" i="31" s="1"/>
  <c r="M65" i="31" s="1"/>
  <c r="E64" i="31"/>
  <c r="F64" i="31" s="1"/>
  <c r="G64" i="31" s="1"/>
  <c r="H64" i="31" s="1"/>
  <c r="I64" i="31" s="1"/>
  <c r="J64" i="31" s="1"/>
  <c r="K64" i="31" s="1"/>
  <c r="L64" i="31" s="1"/>
  <c r="M64" i="31" s="1"/>
  <c r="E63" i="31"/>
  <c r="F63" i="31" s="1"/>
  <c r="G63" i="31" s="1"/>
  <c r="H63" i="31" s="1"/>
  <c r="I63" i="31" s="1"/>
  <c r="J63" i="31" s="1"/>
  <c r="K63" i="31" s="1"/>
  <c r="L63" i="31" s="1"/>
  <c r="M63" i="31" s="1"/>
  <c r="E61" i="31"/>
  <c r="F61" i="31" s="1"/>
  <c r="G61" i="31" s="1"/>
  <c r="H61" i="31" s="1"/>
  <c r="I61" i="31" s="1"/>
  <c r="J61" i="31" s="1"/>
  <c r="K61" i="31" s="1"/>
  <c r="L61" i="31" s="1"/>
  <c r="M61" i="31" s="1"/>
  <c r="E60" i="31"/>
  <c r="F60" i="31" s="1"/>
  <c r="G60" i="31" s="1"/>
  <c r="H60" i="31" s="1"/>
  <c r="I60" i="31" s="1"/>
  <c r="J60" i="31" s="1"/>
  <c r="K60" i="31" s="1"/>
  <c r="L60" i="31" s="1"/>
  <c r="M60" i="31" s="1"/>
  <c r="E59" i="31"/>
  <c r="F59" i="31" s="1"/>
  <c r="G59" i="31" s="1"/>
  <c r="H59" i="31" s="1"/>
  <c r="I59" i="31" s="1"/>
  <c r="J59" i="31" s="1"/>
  <c r="K59" i="31" s="1"/>
  <c r="L59" i="31" s="1"/>
  <c r="M59" i="31" s="1"/>
  <c r="E58" i="31"/>
  <c r="F58" i="31" s="1"/>
  <c r="G58" i="31" s="1"/>
  <c r="H58" i="31" s="1"/>
  <c r="I58" i="31" s="1"/>
  <c r="J58" i="31" s="1"/>
  <c r="K58" i="31" s="1"/>
  <c r="L58" i="31" s="1"/>
  <c r="M58" i="31" s="1"/>
  <c r="E42" i="31"/>
  <c r="F42" i="31" s="1"/>
  <c r="G42" i="31" s="1"/>
  <c r="H42" i="31" s="1"/>
  <c r="I42" i="31" s="1"/>
  <c r="J42" i="31" s="1"/>
  <c r="K42" i="31" s="1"/>
  <c r="L42" i="31" s="1"/>
  <c r="M42" i="31" s="1"/>
  <c r="E43" i="31"/>
  <c r="F43" i="31" s="1"/>
  <c r="G43" i="31" s="1"/>
  <c r="H43" i="31" s="1"/>
  <c r="I43" i="31" s="1"/>
  <c r="J43" i="31" s="1"/>
  <c r="K43" i="31" s="1"/>
  <c r="L43" i="31" s="1"/>
  <c r="M43" i="31" s="1"/>
  <c r="E44" i="31"/>
  <c r="F44" i="31" s="1"/>
  <c r="G44" i="31" s="1"/>
  <c r="H44" i="31" s="1"/>
  <c r="I44" i="31" s="1"/>
  <c r="J44" i="31" s="1"/>
  <c r="K44" i="31" s="1"/>
  <c r="L44" i="31" s="1"/>
  <c r="M44" i="31" s="1"/>
  <c r="E45" i="31"/>
  <c r="F45" i="31" s="1"/>
  <c r="G45" i="31" s="1"/>
  <c r="H45" i="31" s="1"/>
  <c r="I45" i="31" s="1"/>
  <c r="J45" i="31" s="1"/>
  <c r="K45" i="31" s="1"/>
  <c r="L45" i="31" s="1"/>
  <c r="M45" i="31" s="1"/>
  <c r="E46" i="31"/>
  <c r="F46" i="31" s="1"/>
  <c r="G46" i="31" s="1"/>
  <c r="H46" i="31" s="1"/>
  <c r="I46" i="31" s="1"/>
  <c r="J46" i="31" s="1"/>
  <c r="K46" i="31" s="1"/>
  <c r="L46" i="31" s="1"/>
  <c r="M46" i="31" s="1"/>
  <c r="E47" i="31"/>
  <c r="F47" i="31" s="1"/>
  <c r="G47" i="31" s="1"/>
  <c r="H47" i="31" s="1"/>
  <c r="I47" i="31" s="1"/>
  <c r="J47" i="31" s="1"/>
  <c r="K47" i="31" s="1"/>
  <c r="L47" i="31" s="1"/>
  <c r="M47" i="31" s="1"/>
  <c r="E48" i="31"/>
  <c r="F48" i="31" s="1"/>
  <c r="G48" i="31" s="1"/>
  <c r="H48" i="31" s="1"/>
  <c r="I48" i="31" s="1"/>
  <c r="J48" i="31" s="1"/>
  <c r="K48" i="31" s="1"/>
  <c r="L48" i="31" s="1"/>
  <c r="M48" i="31" s="1"/>
  <c r="E49" i="31"/>
  <c r="F49" i="31" s="1"/>
  <c r="G49" i="31" s="1"/>
  <c r="H49" i="31" s="1"/>
  <c r="I49" i="31" s="1"/>
  <c r="J49" i="31" s="1"/>
  <c r="K49" i="31" s="1"/>
  <c r="L49" i="31" s="1"/>
  <c r="M49" i="31" s="1"/>
  <c r="E50" i="31"/>
  <c r="F50" i="31" s="1"/>
  <c r="G50" i="31" s="1"/>
  <c r="H50" i="31" s="1"/>
  <c r="I50" i="31" s="1"/>
  <c r="J50" i="31" s="1"/>
  <c r="K50" i="31" s="1"/>
  <c r="L50" i="31" s="1"/>
  <c r="M50" i="31" s="1"/>
  <c r="E51" i="31"/>
  <c r="F51" i="31" s="1"/>
  <c r="G51" i="31" s="1"/>
  <c r="H51" i="31" s="1"/>
  <c r="I51" i="31" s="1"/>
  <c r="J51" i="31" s="1"/>
  <c r="K51" i="31" s="1"/>
  <c r="L51" i="31" s="1"/>
  <c r="M51" i="31" s="1"/>
  <c r="E52" i="31"/>
  <c r="F52" i="31" s="1"/>
  <c r="G52" i="31" s="1"/>
  <c r="H52" i="31" s="1"/>
  <c r="I52" i="31" s="1"/>
  <c r="J52" i="31" s="1"/>
  <c r="K52" i="31" s="1"/>
  <c r="L52" i="31" s="1"/>
  <c r="M52" i="31" s="1"/>
  <c r="E53" i="31"/>
  <c r="F53" i="31" s="1"/>
  <c r="G53" i="31" s="1"/>
  <c r="H53" i="31" s="1"/>
  <c r="I53" i="31" s="1"/>
  <c r="J53" i="31" s="1"/>
  <c r="K53" i="31" s="1"/>
  <c r="L53" i="31" s="1"/>
  <c r="M53" i="31" s="1"/>
  <c r="E54" i="31"/>
  <c r="F54" i="31" s="1"/>
  <c r="G54" i="31" s="1"/>
  <c r="H54" i="31" s="1"/>
  <c r="I54" i="31" s="1"/>
  <c r="J54" i="31" s="1"/>
  <c r="K54" i="31" s="1"/>
  <c r="L54" i="31" s="1"/>
  <c r="M54" i="31" s="1"/>
  <c r="E55" i="31"/>
  <c r="F55" i="31" s="1"/>
  <c r="G55" i="31" s="1"/>
  <c r="H55" i="31" s="1"/>
  <c r="I55" i="31" s="1"/>
  <c r="J55" i="31" s="1"/>
  <c r="K55" i="31" s="1"/>
  <c r="L55" i="31" s="1"/>
  <c r="M55" i="31" s="1"/>
  <c r="E56" i="31"/>
  <c r="F56" i="31" s="1"/>
  <c r="G56" i="31" s="1"/>
  <c r="H56" i="31" s="1"/>
  <c r="I56" i="31" s="1"/>
  <c r="J56" i="31" s="1"/>
  <c r="K56" i="31" s="1"/>
  <c r="L56" i="31" s="1"/>
  <c r="M56" i="31" s="1"/>
  <c r="E41" i="31"/>
  <c r="F41" i="31" s="1"/>
  <c r="G41" i="31" s="1"/>
  <c r="H41" i="31" s="1"/>
  <c r="I41" i="31" s="1"/>
  <c r="J41" i="31" s="1"/>
  <c r="K41" i="31" s="1"/>
  <c r="L41" i="31" s="1"/>
  <c r="M41" i="31" s="1"/>
  <c r="E10" i="31"/>
  <c r="F10" i="31" s="1"/>
  <c r="G10" i="31" s="1"/>
  <c r="H10" i="31" s="1"/>
  <c r="I10" i="31" s="1"/>
  <c r="J10" i="31" s="1"/>
  <c r="K10" i="31" s="1"/>
  <c r="L10" i="31" s="1"/>
  <c r="M10" i="31" s="1"/>
  <c r="B37" i="31"/>
  <c r="B36" i="31"/>
  <c r="B26" i="31"/>
  <c r="B27" i="31"/>
  <c r="B28" i="31"/>
  <c r="B29" i="31"/>
  <c r="B30" i="31"/>
  <c r="B31" i="31"/>
  <c r="B32" i="31"/>
  <c r="B33" i="31"/>
  <c r="B34" i="31"/>
  <c r="B35" i="31"/>
  <c r="B25" i="31"/>
  <c r="C24" i="31"/>
  <c r="D24" i="31" s="1"/>
  <c r="E24" i="31" s="1"/>
  <c r="F24" i="31" s="1"/>
  <c r="G24" i="31" s="1"/>
  <c r="H24" i="31" s="1"/>
  <c r="I24" i="31" s="1"/>
  <c r="J24" i="31" s="1"/>
  <c r="K24" i="31" s="1"/>
  <c r="L24" i="31" s="1"/>
  <c r="M24" i="31" s="1"/>
  <c r="C23" i="31"/>
  <c r="D23" i="31" s="1"/>
  <c r="E23" i="31" s="1"/>
  <c r="F23" i="31" s="1"/>
  <c r="G23" i="31" s="1"/>
  <c r="H23" i="31" s="1"/>
  <c r="I23" i="31" s="1"/>
  <c r="J23" i="31" s="1"/>
  <c r="K23" i="31" s="1"/>
  <c r="L23" i="31" s="1"/>
  <c r="M23" i="31" s="1"/>
  <c r="C22" i="31"/>
  <c r="D22" i="31" s="1"/>
  <c r="E22" i="31" s="1"/>
  <c r="F22" i="31" s="1"/>
  <c r="G22" i="31" s="1"/>
  <c r="H22" i="31" s="1"/>
  <c r="I22" i="31" s="1"/>
  <c r="J22" i="31" s="1"/>
  <c r="K22" i="31" s="1"/>
  <c r="L22" i="31" s="1"/>
  <c r="M22" i="31" s="1"/>
  <c r="C21" i="31"/>
  <c r="D21" i="31" s="1"/>
  <c r="E21" i="31" s="1"/>
  <c r="F21" i="31" s="1"/>
  <c r="G21" i="31" s="1"/>
  <c r="H21" i="31" s="1"/>
  <c r="I21" i="31" s="1"/>
  <c r="J21" i="31" s="1"/>
  <c r="K21" i="31" s="1"/>
  <c r="L21" i="31" s="1"/>
  <c r="M21" i="31" s="1"/>
  <c r="C20" i="31"/>
  <c r="D20" i="31" s="1"/>
  <c r="E20" i="31" s="1"/>
  <c r="F20" i="31" s="1"/>
  <c r="G20" i="31" s="1"/>
  <c r="H20" i="31" s="1"/>
  <c r="I20" i="31" s="1"/>
  <c r="J20" i="31" s="1"/>
  <c r="K20" i="31" s="1"/>
  <c r="L20" i="31" s="1"/>
  <c r="M20" i="31" s="1"/>
  <c r="C19" i="31"/>
  <c r="D19" i="31" s="1"/>
  <c r="E19" i="31" s="1"/>
  <c r="F19" i="31" s="1"/>
  <c r="G19" i="31" s="1"/>
  <c r="H19" i="31" s="1"/>
  <c r="I19" i="31" s="1"/>
  <c r="J19" i="31" s="1"/>
  <c r="K19" i="31" s="1"/>
  <c r="L19" i="31" s="1"/>
  <c r="M19" i="31" s="1"/>
  <c r="C18" i="31"/>
  <c r="D18" i="31" s="1"/>
  <c r="E18" i="31" s="1"/>
  <c r="F18" i="31" s="1"/>
  <c r="G18" i="31" s="1"/>
  <c r="H18" i="31" s="1"/>
  <c r="I18" i="31" s="1"/>
  <c r="J18" i="31" s="1"/>
  <c r="K18" i="31" s="1"/>
  <c r="L18" i="31" s="1"/>
  <c r="M18" i="31" s="1"/>
  <c r="C17" i="31"/>
  <c r="D17" i="31" s="1"/>
  <c r="E17" i="31" s="1"/>
  <c r="F17" i="31" s="1"/>
  <c r="G17" i="31" s="1"/>
  <c r="H17" i="31" s="1"/>
  <c r="I17" i="31" s="1"/>
  <c r="J17" i="31" s="1"/>
  <c r="K17" i="31" s="1"/>
  <c r="L17" i="31" s="1"/>
  <c r="M17" i="31" s="1"/>
  <c r="C16" i="31"/>
  <c r="D16" i="31" s="1"/>
  <c r="E16" i="31" s="1"/>
  <c r="F16" i="31" s="1"/>
  <c r="G16" i="31" s="1"/>
  <c r="H16" i="31" s="1"/>
  <c r="I16" i="31" s="1"/>
  <c r="J16" i="31" s="1"/>
  <c r="K16" i="31" s="1"/>
  <c r="L16" i="31" s="1"/>
  <c r="M16" i="31" s="1"/>
  <c r="C15" i="31"/>
  <c r="D15" i="31" s="1"/>
  <c r="E15" i="31" s="1"/>
  <c r="F15" i="31" s="1"/>
  <c r="G15" i="31" s="1"/>
  <c r="H15" i="31" s="1"/>
  <c r="I15" i="31" s="1"/>
  <c r="J15" i="31" s="1"/>
  <c r="K15" i="31" s="1"/>
  <c r="L15" i="31" s="1"/>
  <c r="M15" i="31" s="1"/>
  <c r="C14" i="31"/>
  <c r="D14" i="31" s="1"/>
  <c r="E14" i="31" s="1"/>
  <c r="F14" i="31" s="1"/>
  <c r="G14" i="31" s="1"/>
  <c r="H14" i="31" s="1"/>
  <c r="I14" i="31" s="1"/>
  <c r="J14" i="31" s="1"/>
  <c r="K14" i="31" s="1"/>
  <c r="L14" i="31" s="1"/>
  <c r="M14" i="31" s="1"/>
  <c r="C13" i="31"/>
  <c r="D13" i="31" s="1"/>
  <c r="E13" i="31" s="1"/>
  <c r="F13" i="31" s="1"/>
  <c r="G13" i="31" s="1"/>
  <c r="H13" i="31" s="1"/>
  <c r="I13" i="31" s="1"/>
  <c r="J13" i="31" s="1"/>
  <c r="K13" i="31" s="1"/>
  <c r="L13" i="31" s="1"/>
  <c r="M13" i="31" s="1"/>
  <c r="C12" i="31"/>
  <c r="D12" i="31" s="1"/>
  <c r="E12" i="31" s="1"/>
  <c r="F12" i="31" s="1"/>
  <c r="G12" i="31" s="1"/>
  <c r="H12" i="31" s="1"/>
  <c r="I12" i="31" s="1"/>
  <c r="J12" i="31" s="1"/>
  <c r="K12" i="31" s="1"/>
  <c r="L12" i="31" s="1"/>
  <c r="M12" i="31" s="1"/>
  <c r="B13" i="31"/>
  <c r="B14" i="31"/>
  <c r="B15" i="31"/>
  <c r="B16" i="31"/>
  <c r="B17" i="31"/>
  <c r="B18" i="31"/>
  <c r="B19" i="31"/>
  <c r="B20" i="31"/>
  <c r="B21" i="31"/>
  <c r="B22" i="31"/>
  <c r="B23" i="31"/>
  <c r="B24" i="31"/>
  <c r="B12" i="31"/>
  <c r="F106" i="12" l="1"/>
  <c r="G106" i="12" s="1"/>
  <c r="H106" i="12" s="1"/>
  <c r="I106" i="12" s="1"/>
  <c r="J106" i="12" s="1"/>
  <c r="K106" i="12" s="1"/>
  <c r="L106" i="12" s="1"/>
  <c r="M106" i="12" s="1"/>
  <c r="N106" i="12" s="1"/>
  <c r="E108" i="12"/>
  <c r="D108" i="12"/>
  <c r="E107" i="12"/>
  <c r="D107" i="12"/>
  <c r="D110" i="12" s="1"/>
  <c r="C68" i="12"/>
  <c r="I52" i="12"/>
  <c r="N52" i="12" s="1"/>
  <c r="S52" i="12" s="1"/>
  <c r="X52" i="12" s="1"/>
  <c r="AC52" i="12" s="1"/>
  <c r="AH52" i="12" s="1"/>
  <c r="AM52" i="12" s="1"/>
  <c r="AR52" i="12" s="1"/>
  <c r="AW52" i="12" s="1"/>
  <c r="J52" i="12"/>
  <c r="O52" i="12" s="1"/>
  <c r="T52" i="12" s="1"/>
  <c r="Y52" i="12" s="1"/>
  <c r="AD52" i="12" s="1"/>
  <c r="AI52" i="12" s="1"/>
  <c r="AN52" i="12" s="1"/>
  <c r="AS52" i="12" s="1"/>
  <c r="AX52" i="12" s="1"/>
  <c r="K52" i="12"/>
  <c r="L52" i="12"/>
  <c r="P52" i="12"/>
  <c r="U52" i="12" s="1"/>
  <c r="Z52" i="12" s="1"/>
  <c r="AE52" i="12" s="1"/>
  <c r="AJ52" i="12" s="1"/>
  <c r="AO52" i="12" s="1"/>
  <c r="AT52" i="12" s="1"/>
  <c r="AY52" i="12" s="1"/>
  <c r="Q52" i="12"/>
  <c r="V52" i="12"/>
  <c r="AA52" i="12"/>
  <c r="AF52" i="12" s="1"/>
  <c r="AK52" i="12" s="1"/>
  <c r="AP52" i="12" s="1"/>
  <c r="AU52" i="12" s="1"/>
  <c r="AZ52" i="12" s="1"/>
  <c r="H52" i="12"/>
  <c r="M52" i="12" s="1"/>
  <c r="R52" i="12" s="1"/>
  <c r="W52" i="12" s="1"/>
  <c r="AB52" i="12" s="1"/>
  <c r="AG52" i="12" s="1"/>
  <c r="AL52" i="12" s="1"/>
  <c r="AQ52" i="12" s="1"/>
  <c r="AV52" i="12" s="1"/>
  <c r="F605" i="30"/>
  <c r="G605" i="30"/>
  <c r="H605" i="30"/>
  <c r="I605" i="30"/>
  <c r="J605" i="30"/>
  <c r="K605" i="30"/>
  <c r="L605" i="30" s="1"/>
  <c r="M605" i="30" s="1"/>
  <c r="E606" i="30"/>
  <c r="F606" i="30"/>
  <c r="G606" i="30"/>
  <c r="H606" i="30"/>
  <c r="I606" i="30"/>
  <c r="J606" i="30"/>
  <c r="K606" i="30"/>
  <c r="L606" i="30"/>
  <c r="M606" i="30"/>
  <c r="D607" i="30"/>
  <c r="D612" i="30" s="1"/>
  <c r="E607" i="30"/>
  <c r="E612" i="30" s="1"/>
  <c r="F607" i="30"/>
  <c r="F612" i="30" s="1"/>
  <c r="G607" i="30"/>
  <c r="H607" i="30"/>
  <c r="I607" i="30"/>
  <c r="J607" i="30"/>
  <c r="K607" i="30"/>
  <c r="L607" i="30"/>
  <c r="M607" i="30"/>
  <c r="D608" i="30"/>
  <c r="N608" i="30" s="1"/>
  <c r="E608" i="30"/>
  <c r="F608" i="30"/>
  <c r="G608" i="30"/>
  <c r="H608" i="30"/>
  <c r="I608" i="30"/>
  <c r="J608" i="30"/>
  <c r="K608" i="30"/>
  <c r="L608" i="30"/>
  <c r="M608" i="30"/>
  <c r="D609" i="30"/>
  <c r="E609" i="30"/>
  <c r="F609" i="30"/>
  <c r="G609" i="30"/>
  <c r="H609" i="30"/>
  <c r="I609" i="30"/>
  <c r="J609" i="30"/>
  <c r="K609" i="30"/>
  <c r="L609" i="30"/>
  <c r="M609" i="30"/>
  <c r="N609" i="30"/>
  <c r="O609" i="30"/>
  <c r="P609" i="30"/>
  <c r="D610" i="30"/>
  <c r="N610" i="30" s="1"/>
  <c r="E610" i="30"/>
  <c r="F610" i="30"/>
  <c r="G610" i="30"/>
  <c r="H610" i="30"/>
  <c r="I610" i="30"/>
  <c r="J610" i="30"/>
  <c r="K610" i="30"/>
  <c r="L610" i="30"/>
  <c r="M610" i="30"/>
  <c r="D611" i="30"/>
  <c r="E611" i="30"/>
  <c r="F611" i="30"/>
  <c r="G611" i="30"/>
  <c r="H611" i="30"/>
  <c r="I611" i="30"/>
  <c r="J611" i="30"/>
  <c r="K611" i="30"/>
  <c r="L611" i="30"/>
  <c r="M611" i="30"/>
  <c r="N611" i="30"/>
  <c r="O611" i="30" s="1"/>
  <c r="G612" i="30"/>
  <c r="H612" i="30"/>
  <c r="I612" i="30"/>
  <c r="J612" i="30"/>
  <c r="K612" i="30"/>
  <c r="L612" i="30"/>
  <c r="M612" i="30"/>
  <c r="E89" i="12" l="1"/>
  <c r="O610" i="30"/>
  <c r="P610" i="30"/>
  <c r="O608" i="30"/>
  <c r="P608" i="30"/>
  <c r="N607" i="30"/>
  <c r="P611" i="30"/>
  <c r="O607" i="30" l="1"/>
  <c r="O612" i="30" s="1"/>
  <c r="P607" i="30"/>
  <c r="P612" i="30" s="1"/>
  <c r="N612" i="30"/>
  <c r="I555" i="30" l="1"/>
  <c r="L555" i="30" s="1"/>
  <c r="L554" i="30"/>
  <c r="L552" i="30"/>
  <c r="I551" i="30"/>
  <c r="L551" i="30" s="1"/>
  <c r="L547" i="30"/>
  <c r="I544" i="30"/>
  <c r="L544" i="30" s="1"/>
  <c r="K543" i="30"/>
  <c r="I543" i="30"/>
  <c r="L543" i="30" s="1"/>
  <c r="L542" i="30"/>
  <c r="L537" i="30"/>
  <c r="L532" i="30"/>
  <c r="L528" i="30"/>
  <c r="L527" i="30"/>
  <c r="L517" i="30"/>
  <c r="L512" i="30"/>
  <c r="I508" i="30"/>
  <c r="L508" i="30" s="1"/>
  <c r="I506" i="30"/>
  <c r="L506" i="30" s="1"/>
  <c r="I505" i="30"/>
  <c r="L505" i="30" s="1"/>
  <c r="L502" i="30"/>
  <c r="L499" i="30"/>
  <c r="K497" i="30"/>
  <c r="L497" i="30" s="1"/>
  <c r="I493" i="30"/>
  <c r="I495" i="30" s="1"/>
  <c r="L495" i="30" s="1"/>
  <c r="L488" i="30"/>
  <c r="L483" i="30"/>
  <c r="L476" i="30"/>
  <c r="L467" i="30"/>
  <c r="L461" i="30"/>
  <c r="K461" i="30"/>
  <c r="F457" i="30"/>
  <c r="M456" i="30"/>
  <c r="J519" i="30" s="1"/>
  <c r="I454" i="30"/>
  <c r="H524" i="30" s="1"/>
  <c r="I524" i="30" s="1"/>
  <c r="H446" i="30"/>
  <c r="H442" i="30"/>
  <c r="J436" i="30"/>
  <c r="H435" i="30"/>
  <c r="J434" i="30"/>
  <c r="H434" i="30"/>
  <c r="B416" i="30"/>
  <c r="G412" i="30"/>
  <c r="H412" i="30" s="1"/>
  <c r="H411" i="30"/>
  <c r="I411" i="30" s="1"/>
  <c r="G411" i="30"/>
  <c r="I407" i="30"/>
  <c r="B405" i="30"/>
  <c r="B397" i="30"/>
  <c r="H390" i="30"/>
  <c r="H388" i="30"/>
  <c r="H387" i="30"/>
  <c r="B384" i="30"/>
  <c r="J378" i="30"/>
  <c r="J377" i="30"/>
  <c r="J376" i="30"/>
  <c r="J375" i="30"/>
  <c r="J374" i="30"/>
  <c r="J373" i="30"/>
  <c r="J372" i="30"/>
  <c r="J371" i="30"/>
  <c r="J370" i="30"/>
  <c r="J369" i="30"/>
  <c r="J368" i="30"/>
  <c r="J367" i="30"/>
  <c r="J366" i="30"/>
  <c r="J365" i="30"/>
  <c r="J364" i="30"/>
  <c r="J363" i="30"/>
  <c r="J362" i="30"/>
  <c r="J361" i="30"/>
  <c r="J360" i="30"/>
  <c r="J359" i="30"/>
  <c r="J358" i="30"/>
  <c r="J357" i="30"/>
  <c r="J356" i="30"/>
  <c r="J355" i="30"/>
  <c r="J354" i="30"/>
  <c r="J353" i="30"/>
  <c r="J352" i="30"/>
  <c r="J351" i="30"/>
  <c r="J350" i="30"/>
  <c r="J349" i="30"/>
  <c r="J348" i="30"/>
  <c r="J347" i="30"/>
  <c r="J346" i="30"/>
  <c r="J345" i="30"/>
  <c r="J344" i="30"/>
  <c r="J343" i="30"/>
  <c r="J342" i="30"/>
  <c r="J341" i="30"/>
  <c r="J340" i="30"/>
  <c r="J339" i="30"/>
  <c r="J338" i="30"/>
  <c r="J337" i="30"/>
  <c r="J336" i="30"/>
  <c r="J335" i="30"/>
  <c r="J334" i="30"/>
  <c r="J333" i="30"/>
  <c r="J332" i="30"/>
  <c r="J331" i="30"/>
  <c r="J330" i="30"/>
  <c r="J329" i="30"/>
  <c r="J328" i="30"/>
  <c r="J327" i="30"/>
  <c r="J326" i="30"/>
  <c r="J325" i="30"/>
  <c r="J324" i="30"/>
  <c r="J323" i="30"/>
  <c r="J322" i="30"/>
  <c r="J321" i="30"/>
  <c r="J320" i="30"/>
  <c r="J319" i="30"/>
  <c r="J318" i="30"/>
  <c r="J317" i="30"/>
  <c r="J316" i="30"/>
  <c r="J315" i="30"/>
  <c r="J314" i="30"/>
  <c r="J313" i="30"/>
  <c r="J312" i="30"/>
  <c r="J311" i="30"/>
  <c r="J310" i="30"/>
  <c r="J309" i="30"/>
  <c r="J308" i="30"/>
  <c r="J307" i="30"/>
  <c r="J306" i="30"/>
  <c r="J305" i="30"/>
  <c r="J304" i="30"/>
  <c r="J303" i="30"/>
  <c r="J302" i="30"/>
  <c r="J301" i="30"/>
  <c r="J300" i="30"/>
  <c r="J299" i="30"/>
  <c r="J298" i="30"/>
  <c r="J297" i="30"/>
  <c r="J296" i="30"/>
  <c r="J295" i="30"/>
  <c r="J294" i="30"/>
  <c r="J293" i="30"/>
  <c r="J292" i="30"/>
  <c r="J291" i="30"/>
  <c r="J290" i="30"/>
  <c r="J289" i="30"/>
  <c r="J288" i="30"/>
  <c r="J287" i="30"/>
  <c r="J286" i="30"/>
  <c r="J285" i="30"/>
  <c r="J284" i="30"/>
  <c r="J283" i="30"/>
  <c r="J282" i="30"/>
  <c r="J281" i="30"/>
  <c r="J280" i="30"/>
  <c r="J279" i="30"/>
  <c r="J278" i="30"/>
  <c r="J277" i="30"/>
  <c r="J276" i="30"/>
  <c r="J275" i="30"/>
  <c r="J274" i="30"/>
  <c r="J273" i="30"/>
  <c r="J272" i="30"/>
  <c r="J271" i="30"/>
  <c r="J270" i="30"/>
  <c r="J269" i="30"/>
  <c r="J268" i="30"/>
  <c r="J267" i="30"/>
  <c r="J266" i="30"/>
  <c r="J265" i="30"/>
  <c r="J264" i="30"/>
  <c r="J263" i="30"/>
  <c r="J262" i="30"/>
  <c r="J261" i="30"/>
  <c r="J260" i="30"/>
  <c r="J259" i="30"/>
  <c r="J258" i="30"/>
  <c r="J257" i="30"/>
  <c r="J256" i="30"/>
  <c r="J255" i="30"/>
  <c r="J254" i="30"/>
  <c r="J253" i="30"/>
  <c r="J252" i="30"/>
  <c r="J251" i="30"/>
  <c r="J250" i="30"/>
  <c r="J249" i="30"/>
  <c r="J248" i="30"/>
  <c r="J247" i="30"/>
  <c r="J246" i="30"/>
  <c r="J245" i="30"/>
  <c r="J244" i="30"/>
  <c r="J243" i="30"/>
  <c r="J242" i="30"/>
  <c r="J241" i="30"/>
  <c r="J240" i="30"/>
  <c r="J239" i="30"/>
  <c r="J238" i="30"/>
  <c r="J237" i="30"/>
  <c r="J236" i="30"/>
  <c r="J235" i="30"/>
  <c r="J234" i="30"/>
  <c r="J233" i="30"/>
  <c r="J232" i="30"/>
  <c r="J231" i="30"/>
  <c r="J230" i="30"/>
  <c r="J229" i="30"/>
  <c r="J228" i="30"/>
  <c r="J227" i="30"/>
  <c r="J226" i="30"/>
  <c r="J225" i="30"/>
  <c r="J224" i="30"/>
  <c r="J223" i="30"/>
  <c r="J222" i="30"/>
  <c r="J221" i="30"/>
  <c r="J220" i="30"/>
  <c r="J219" i="30"/>
  <c r="J218" i="30"/>
  <c r="J217" i="30"/>
  <c r="J216" i="30"/>
  <c r="J215" i="30"/>
  <c r="J214" i="30"/>
  <c r="J213" i="30"/>
  <c r="J212" i="30"/>
  <c r="J211" i="30"/>
  <c r="J210" i="30"/>
  <c r="J209" i="30"/>
  <c r="J208" i="30"/>
  <c r="J207" i="30"/>
  <c r="J206" i="30"/>
  <c r="J205" i="30"/>
  <c r="J204" i="30"/>
  <c r="J203" i="30"/>
  <c r="J202" i="30"/>
  <c r="J201" i="30"/>
  <c r="J200" i="30"/>
  <c r="J199" i="30"/>
  <c r="J198" i="30"/>
  <c r="J197" i="30"/>
  <c r="J196" i="30"/>
  <c r="J195" i="30"/>
  <c r="J194" i="30"/>
  <c r="J193" i="30"/>
  <c r="J192" i="30"/>
  <c r="J191" i="30"/>
  <c r="J190" i="30"/>
  <c r="J189" i="30"/>
  <c r="J188" i="30"/>
  <c r="J187" i="30"/>
  <c r="J186" i="30"/>
  <c r="J185" i="30"/>
  <c r="J184" i="30"/>
  <c r="J183" i="30"/>
  <c r="J182" i="30"/>
  <c r="J181" i="30"/>
  <c r="J180" i="30"/>
  <c r="J179" i="30"/>
  <c r="J178" i="30"/>
  <c r="J177" i="30"/>
  <c r="J176" i="30"/>
  <c r="J175" i="30"/>
  <c r="J174" i="30"/>
  <c r="J173" i="30"/>
  <c r="J172" i="30"/>
  <c r="J171" i="30"/>
  <c r="J170" i="30"/>
  <c r="J169" i="30"/>
  <c r="J168" i="30"/>
  <c r="J167" i="30"/>
  <c r="J166" i="30"/>
  <c r="J165" i="30"/>
  <c r="J164" i="30"/>
  <c r="J163" i="30"/>
  <c r="J162" i="30"/>
  <c r="J161" i="30"/>
  <c r="J160" i="30"/>
  <c r="J159" i="30"/>
  <c r="J158" i="30"/>
  <c r="J157" i="30"/>
  <c r="J156" i="30"/>
  <c r="J155" i="30"/>
  <c r="J154" i="30"/>
  <c r="J153" i="30"/>
  <c r="J152" i="30"/>
  <c r="J151" i="30"/>
  <c r="J150" i="30"/>
  <c r="J149" i="30"/>
  <c r="J148" i="30"/>
  <c r="J147" i="30"/>
  <c r="J146" i="30"/>
  <c r="J145" i="30"/>
  <c r="J144" i="30"/>
  <c r="J143" i="30"/>
  <c r="J142" i="30"/>
  <c r="J141" i="30"/>
  <c r="J140" i="30"/>
  <c r="J139" i="30"/>
  <c r="J138" i="30"/>
  <c r="J137" i="30"/>
  <c r="J136" i="30"/>
  <c r="J135" i="30"/>
  <c r="J134" i="30"/>
  <c r="J133" i="30"/>
  <c r="J132" i="30"/>
  <c r="J131" i="30"/>
  <c r="J130" i="30"/>
  <c r="J129" i="30"/>
  <c r="J128" i="30"/>
  <c r="J127" i="30"/>
  <c r="J126" i="30"/>
  <c r="J125" i="30"/>
  <c r="J124" i="30"/>
  <c r="J123" i="30"/>
  <c r="J122" i="30"/>
  <c r="J121" i="30"/>
  <c r="J120" i="30"/>
  <c r="J119" i="30"/>
  <c r="J118" i="30"/>
  <c r="J117" i="30"/>
  <c r="J116" i="30"/>
  <c r="J115" i="30"/>
  <c r="J114" i="30"/>
  <c r="J113" i="30"/>
  <c r="J112" i="30"/>
  <c r="J111" i="30"/>
  <c r="J110" i="30"/>
  <c r="J109" i="30"/>
  <c r="J108" i="30"/>
  <c r="J107" i="30"/>
  <c r="J106" i="30"/>
  <c r="J105" i="30"/>
  <c r="J104" i="30"/>
  <c r="J103" i="30"/>
  <c r="J102" i="30"/>
  <c r="J101" i="30"/>
  <c r="J100" i="30"/>
  <c r="J99" i="30"/>
  <c r="J98" i="30"/>
  <c r="J97" i="30"/>
  <c r="J96" i="30"/>
  <c r="J95" i="30"/>
  <c r="J94" i="30"/>
  <c r="J93" i="30"/>
  <c r="J92" i="30"/>
  <c r="J91" i="30"/>
  <c r="J90" i="30"/>
  <c r="J89" i="30"/>
  <c r="J88" i="30"/>
  <c r="J87" i="30"/>
  <c r="J86" i="30"/>
  <c r="J85" i="30"/>
  <c r="J84" i="30"/>
  <c r="J83" i="30"/>
  <c r="J82" i="30"/>
  <c r="J81" i="30"/>
  <c r="J80" i="30"/>
  <c r="J79" i="30"/>
  <c r="J78" i="30"/>
  <c r="J77" i="30"/>
  <c r="J76" i="30"/>
  <c r="J75" i="30"/>
  <c r="J74" i="30"/>
  <c r="J73" i="30"/>
  <c r="J72" i="30"/>
  <c r="J71" i="30"/>
  <c r="J70" i="30"/>
  <c r="J69" i="30"/>
  <c r="J68" i="30"/>
  <c r="J67" i="30"/>
  <c r="J66" i="30"/>
  <c r="J65" i="30"/>
  <c r="J64" i="30"/>
  <c r="J63" i="30"/>
  <c r="J62" i="30"/>
  <c r="J61" i="30"/>
  <c r="J60" i="30"/>
  <c r="J59" i="30"/>
  <c r="J58" i="30"/>
  <c r="J57" i="30"/>
  <c r="J56" i="30"/>
  <c r="J55" i="30"/>
  <c r="G11" i="30"/>
  <c r="F11" i="30"/>
  <c r="G10" i="30"/>
  <c r="H57" i="7"/>
  <c r="E18" i="11"/>
  <c r="F18" i="11" s="1"/>
  <c r="G18" i="11" s="1"/>
  <c r="H18" i="11" s="1"/>
  <c r="I18" i="11" s="1"/>
  <c r="J18" i="11" s="1"/>
  <c r="K18" i="11" s="1"/>
  <c r="L18" i="11" s="1"/>
  <c r="M18" i="11" s="1"/>
  <c r="F5" i="11"/>
  <c r="G5" i="11" s="1"/>
  <c r="H5" i="11" s="1"/>
  <c r="I5" i="11" s="1"/>
  <c r="J5" i="11" s="1"/>
  <c r="K5" i="11" s="1"/>
  <c r="L5" i="11" s="1"/>
  <c r="M5" i="11" s="1"/>
  <c r="E5" i="11"/>
  <c r="H43" i="9"/>
  <c r="H44" i="9"/>
  <c r="H45" i="9"/>
  <c r="H46" i="9"/>
  <c r="H47" i="9"/>
  <c r="H35" i="9"/>
  <c r="C32" i="9"/>
  <c r="C33" i="9"/>
  <c r="C34" i="9"/>
  <c r="C35" i="9"/>
  <c r="H89" i="7"/>
  <c r="H90" i="7"/>
  <c r="H91" i="7"/>
  <c r="H92" i="7"/>
  <c r="H88" i="7"/>
  <c r="M87" i="7"/>
  <c r="N87" i="7" s="1"/>
  <c r="O87" i="7" s="1"/>
  <c r="P87" i="7" s="1"/>
  <c r="Q87" i="7" s="1"/>
  <c r="R87" i="7" s="1"/>
  <c r="S87" i="7" s="1"/>
  <c r="T87" i="7" s="1"/>
  <c r="U87" i="7" s="1"/>
  <c r="V87" i="7" s="1"/>
  <c r="D87" i="7"/>
  <c r="E87" i="7"/>
  <c r="F87" i="7"/>
  <c r="G87" i="7"/>
  <c r="K87" i="7"/>
  <c r="L87" i="7"/>
  <c r="H81" i="7"/>
  <c r="O76" i="7"/>
  <c r="P76" i="7" s="1"/>
  <c r="Q76" i="7" s="1"/>
  <c r="R76" i="7" s="1"/>
  <c r="S76" i="7" s="1"/>
  <c r="T76" i="7" s="1"/>
  <c r="U76" i="7" s="1"/>
  <c r="V76" i="7" s="1"/>
  <c r="H63" i="7"/>
  <c r="H51" i="7"/>
  <c r="H69" i="7"/>
  <c r="H68" i="7"/>
  <c r="H70" i="7" s="1"/>
  <c r="H62" i="7"/>
  <c r="H67" i="7"/>
  <c r="H61" i="7"/>
  <c r="H55" i="7"/>
  <c r="H49" i="7"/>
  <c r="H43" i="7"/>
  <c r="L7" i="7" a="1"/>
  <c r="L7" i="7" s="1"/>
  <c r="D36" i="7"/>
  <c r="D35" i="7"/>
  <c r="D34" i="7"/>
  <c r="D33" i="7"/>
  <c r="D32" i="7"/>
  <c r="B36" i="7"/>
  <c r="B35" i="7"/>
  <c r="B34" i="7"/>
  <c r="B33" i="7"/>
  <c r="B32" i="7"/>
  <c r="G164" i="8"/>
  <c r="G166" i="8"/>
  <c r="G165" i="8"/>
  <c r="G163" i="8"/>
  <c r="G162" i="8"/>
  <c r="E166" i="8"/>
  <c r="E165" i="8"/>
  <c r="E164" i="8"/>
  <c r="E163" i="8"/>
  <c r="E162" i="8"/>
  <c r="G155" i="8"/>
  <c r="G156" i="8" s="1"/>
  <c r="G157" i="8" s="1"/>
  <c r="G158" i="8" s="1"/>
  <c r="E29" i="4"/>
  <c r="E30" i="4"/>
  <c r="E31" i="4"/>
  <c r="E32" i="4"/>
  <c r="E33" i="4"/>
  <c r="F3" i="29"/>
  <c r="D122" i="8"/>
  <c r="D130" i="8" s="1"/>
  <c r="D138" i="8" s="1"/>
  <c r="D146" i="8" s="1"/>
  <c r="F46" i="27"/>
  <c r="F44" i="27"/>
  <c r="F43" i="27"/>
  <c r="F45" i="27" s="1"/>
  <c r="L493" i="30" l="1"/>
  <c r="H523" i="30"/>
  <c r="I455" i="30"/>
  <c r="K545" i="30"/>
  <c r="L545" i="30" s="1"/>
  <c r="I523" i="30"/>
  <c r="J523" i="30" s="1"/>
  <c r="H64" i="7"/>
  <c r="H80" i="7" s="1"/>
  <c r="H34" i="9" s="1"/>
  <c r="F48" i="27"/>
  <c r="F47" i="27"/>
  <c r="C33" i="4"/>
  <c r="C32" i="4"/>
  <c r="C31" i="4"/>
  <c r="C30" i="4"/>
  <c r="C29" i="4"/>
  <c r="B47" i="4"/>
  <c r="B14" i="29" s="1"/>
  <c r="B46" i="4"/>
  <c r="B13" i="29" s="1"/>
  <c r="D6" i="25"/>
  <c r="C6" i="25"/>
  <c r="D6" i="28"/>
  <c r="C6" i="28"/>
  <c r="S108" i="28"/>
  <c r="R108" i="28"/>
  <c r="Q108" i="28"/>
  <c r="P108" i="28"/>
  <c r="O108" i="28"/>
  <c r="N108" i="28"/>
  <c r="M108" i="28"/>
  <c r="L108" i="28"/>
  <c r="K108" i="28"/>
  <c r="J108" i="28"/>
  <c r="I108" i="28"/>
  <c r="H108" i="28"/>
  <c r="K102" i="28"/>
  <c r="L102" i="28" s="1"/>
  <c r="M102" i="28" s="1"/>
  <c r="N102" i="28" s="1"/>
  <c r="O102" i="28" s="1"/>
  <c r="P102" i="28" s="1"/>
  <c r="Q102" i="28" s="1"/>
  <c r="R102" i="28" s="1"/>
  <c r="S102" i="28" s="1"/>
  <c r="T102" i="28" s="1"/>
  <c r="D102" i="28"/>
  <c r="E102" i="28" s="1"/>
  <c r="F102" i="28" s="1"/>
  <c r="G102" i="28" s="1"/>
  <c r="B87" i="28"/>
  <c r="B88" i="28" s="1"/>
  <c r="D79" i="28"/>
  <c r="D78" i="28"/>
  <c r="F77" i="28"/>
  <c r="C69" i="28"/>
  <c r="F79" i="28" s="1"/>
  <c r="C68" i="28"/>
  <c r="C67" i="28"/>
  <c r="C66" i="28"/>
  <c r="F76" i="28" s="1"/>
  <c r="C65" i="28"/>
  <c r="F75" i="28" s="1"/>
  <c r="J64" i="28"/>
  <c r="J63" i="28"/>
  <c r="J62" i="28"/>
  <c r="C62" i="28"/>
  <c r="C61" i="28"/>
  <c r="J60" i="28"/>
  <c r="C60" i="28"/>
  <c r="D77" i="28" s="1"/>
  <c r="J59" i="28"/>
  <c r="C59" i="28"/>
  <c r="D76" i="28" s="1"/>
  <c r="J58" i="28"/>
  <c r="C58" i="28"/>
  <c r="D75" i="28" s="1"/>
  <c r="J56" i="28"/>
  <c r="J55" i="28"/>
  <c r="J54" i="28"/>
  <c r="C20" i="28"/>
  <c r="C21" i="28" s="1"/>
  <c r="C22" i="28" s="1"/>
  <c r="C23" i="28" s="1"/>
  <c r="C24" i="28" s="1"/>
  <c r="C25" i="28" s="1"/>
  <c r="C26" i="28" s="1"/>
  <c r="C27" i="28" s="1"/>
  <c r="C28" i="28" s="1"/>
  <c r="B17" i="28"/>
  <c r="B18" i="28" s="1"/>
  <c r="B19" i="28" s="1"/>
  <c r="B20" i="28" s="1"/>
  <c r="B21" i="28" s="1"/>
  <c r="B22" i="28" s="1"/>
  <c r="B23" i="28" s="1"/>
  <c r="B24" i="28" s="1"/>
  <c r="B25" i="28" s="1"/>
  <c r="B26" i="28" s="1"/>
  <c r="B27" i="28" s="1"/>
  <c r="B28" i="28" s="1"/>
  <c r="D6" i="4"/>
  <c r="C6" i="4"/>
  <c r="G297" i="3"/>
  <c r="D297" i="3"/>
  <c r="S108" i="25"/>
  <c r="R108" i="25"/>
  <c r="Q108" i="25"/>
  <c r="P108" i="25"/>
  <c r="O108" i="25"/>
  <c r="N108" i="25"/>
  <c r="M108" i="25"/>
  <c r="L108" i="25"/>
  <c r="K108" i="25"/>
  <c r="J108" i="25"/>
  <c r="I108" i="25"/>
  <c r="H108" i="25"/>
  <c r="K102" i="25"/>
  <c r="L102" i="25" s="1"/>
  <c r="M102" i="25" s="1"/>
  <c r="N102" i="25" s="1"/>
  <c r="O102" i="25" s="1"/>
  <c r="P102" i="25" s="1"/>
  <c r="Q102" i="25" s="1"/>
  <c r="R102" i="25" s="1"/>
  <c r="S102" i="25" s="1"/>
  <c r="T102" i="25" s="1"/>
  <c r="D102" i="25"/>
  <c r="E102" i="25" s="1"/>
  <c r="F102" i="25" s="1"/>
  <c r="G102" i="25" s="1"/>
  <c r="B88" i="25"/>
  <c r="B87" i="25"/>
  <c r="C69" i="25"/>
  <c r="F79" i="25" s="1"/>
  <c r="C68" i="25"/>
  <c r="F78" i="25" s="1"/>
  <c r="C67" i="25"/>
  <c r="F77" i="25" s="1"/>
  <c r="C66" i="25"/>
  <c r="F76" i="25" s="1"/>
  <c r="C65" i="25"/>
  <c r="F75" i="25" s="1"/>
  <c r="C62" i="25"/>
  <c r="D79" i="25" s="1"/>
  <c r="C61" i="25"/>
  <c r="D78" i="25" s="1"/>
  <c r="J60" i="25"/>
  <c r="C60" i="25"/>
  <c r="D77" i="25" s="1"/>
  <c r="J59" i="25"/>
  <c r="C59" i="25"/>
  <c r="D76" i="25" s="1"/>
  <c r="J58" i="25"/>
  <c r="C58" i="25"/>
  <c r="J56" i="25"/>
  <c r="J55" i="25"/>
  <c r="J54" i="25"/>
  <c r="C20" i="25"/>
  <c r="C21" i="25" s="1"/>
  <c r="C22" i="25" s="1"/>
  <c r="C23" i="25" s="1"/>
  <c r="C24" i="25" s="1"/>
  <c r="C25" i="25" s="1"/>
  <c r="C26" i="25" s="1"/>
  <c r="C27" i="25" s="1"/>
  <c r="C28" i="25" s="1"/>
  <c r="B17" i="25"/>
  <c r="B18" i="25" s="1"/>
  <c r="B19" i="25" s="1"/>
  <c r="B20" i="25" s="1"/>
  <c r="B21" i="25" s="1"/>
  <c r="B22" i="25" s="1"/>
  <c r="B23" i="25" s="1"/>
  <c r="B24" i="25" s="1"/>
  <c r="B25" i="25" s="1"/>
  <c r="B26" i="25" s="1"/>
  <c r="B27" i="25" s="1"/>
  <c r="B28" i="25" s="1"/>
  <c r="F124" i="3"/>
  <c r="E168" i="3"/>
  <c r="F4" i="25" l="1"/>
  <c r="F4" i="28"/>
  <c r="D67" i="28"/>
  <c r="E77" i="28" s="1"/>
  <c r="D68" i="28"/>
  <c r="E78" i="28" s="1"/>
  <c r="J40" i="4"/>
  <c r="E6" i="4"/>
  <c r="E9" i="4" s="1"/>
  <c r="D60" i="28"/>
  <c r="C77" i="28" s="1"/>
  <c r="F4" i="4"/>
  <c r="D61" i="28"/>
  <c r="C78" i="28" s="1"/>
  <c r="G78" i="28" s="1"/>
  <c r="F87" i="28" s="1"/>
  <c r="D62" i="28"/>
  <c r="C79" i="28" s="1"/>
  <c r="E10" i="4"/>
  <c r="D59" i="28"/>
  <c r="C76" i="28" s="1"/>
  <c r="F78" i="28"/>
  <c r="D58" i="28"/>
  <c r="C75" i="28" s="1"/>
  <c r="C80" i="28" s="1"/>
  <c r="D80" i="28" s="1"/>
  <c r="B89" i="28"/>
  <c r="D69" i="28"/>
  <c r="E79" i="28" s="1"/>
  <c r="D65" i="28"/>
  <c r="E75" i="28" s="1"/>
  <c r="E6" i="28"/>
  <c r="E24" i="28" s="1"/>
  <c r="D66" i="28"/>
  <c r="E76" i="28" s="1"/>
  <c r="D60" i="25"/>
  <c r="C77" i="25" s="1"/>
  <c r="D58" i="25"/>
  <c r="C75" i="25" s="1"/>
  <c r="D67" i="25"/>
  <c r="E77" i="25" s="1"/>
  <c r="G77" i="25" s="1"/>
  <c r="M86" i="25" s="1"/>
  <c r="D62" i="25"/>
  <c r="C79" i="25" s="1"/>
  <c r="D61" i="25"/>
  <c r="C78" i="25" s="1"/>
  <c r="D65" i="25"/>
  <c r="B89" i="25"/>
  <c r="D75" i="25"/>
  <c r="D69" i="25"/>
  <c r="E79" i="25" s="1"/>
  <c r="E6" i="25"/>
  <c r="E23" i="25" s="1"/>
  <c r="E16" i="25"/>
  <c r="D68" i="25"/>
  <c r="E78" i="25" s="1"/>
  <c r="D59" i="25"/>
  <c r="C76" i="25" s="1"/>
  <c r="E26" i="25"/>
  <c r="D66" i="25"/>
  <c r="E76" i="25" s="1"/>
  <c r="D7" i="20"/>
  <c r="E7" i="20" s="1"/>
  <c r="F7" i="20" s="1"/>
  <c r="G7" i="20" s="1"/>
  <c r="H7" i="20" s="1"/>
  <c r="I7" i="20" s="1"/>
  <c r="J7" i="20" s="1"/>
  <c r="K7" i="20" s="1"/>
  <c r="L7" i="20" s="1"/>
  <c r="K26" i="17"/>
  <c r="L26" i="17" s="1"/>
  <c r="M26" i="17" s="1"/>
  <c r="N26" i="17" s="1"/>
  <c r="O26" i="17" s="1"/>
  <c r="P26" i="17" s="1"/>
  <c r="Q26" i="17" s="1"/>
  <c r="R26" i="17" s="1"/>
  <c r="S26" i="17" s="1"/>
  <c r="T26" i="17" s="1"/>
  <c r="E26" i="17"/>
  <c r="F26" i="17" s="1"/>
  <c r="G26" i="17" s="1"/>
  <c r="D26" i="17"/>
  <c r="S19" i="17"/>
  <c r="R19" i="17"/>
  <c r="Q19" i="17"/>
  <c r="P19" i="17"/>
  <c r="O19" i="17"/>
  <c r="N19" i="17"/>
  <c r="M19" i="17"/>
  <c r="L19" i="17"/>
  <c r="K19" i="17"/>
  <c r="J19" i="17"/>
  <c r="I19" i="17"/>
  <c r="H19" i="17"/>
  <c r="B19" i="17"/>
  <c r="B24" i="17" s="1"/>
  <c r="S18" i="17"/>
  <c r="R18" i="17"/>
  <c r="Q18" i="17"/>
  <c r="P18" i="17"/>
  <c r="O18" i="17"/>
  <c r="N18" i="17"/>
  <c r="M18" i="17"/>
  <c r="L18" i="17"/>
  <c r="K18" i="17"/>
  <c r="J18" i="17"/>
  <c r="I18" i="17"/>
  <c r="H18" i="17"/>
  <c r="B18" i="17"/>
  <c r="B23" i="17" s="1"/>
  <c r="S17" i="17"/>
  <c r="R17" i="17"/>
  <c r="Q17" i="17"/>
  <c r="P17" i="17"/>
  <c r="O17" i="17"/>
  <c r="N17" i="17"/>
  <c r="M17" i="17"/>
  <c r="L17" i="17"/>
  <c r="K17" i="17"/>
  <c r="J17" i="17"/>
  <c r="I17" i="17"/>
  <c r="H17" i="17"/>
  <c r="B17" i="17"/>
  <c r="B22" i="17" s="1"/>
  <c r="S16" i="17"/>
  <c r="R16" i="17"/>
  <c r="Q16" i="17"/>
  <c r="P16" i="17"/>
  <c r="O16" i="17"/>
  <c r="N16" i="17"/>
  <c r="M16" i="17"/>
  <c r="L16" i="17"/>
  <c r="K16" i="17"/>
  <c r="J16" i="17"/>
  <c r="I16" i="17"/>
  <c r="H16" i="17"/>
  <c r="B16" i="17"/>
  <c r="B21" i="17" s="1"/>
  <c r="S15" i="17"/>
  <c r="R15" i="17"/>
  <c r="Q15" i="17"/>
  <c r="P15" i="17"/>
  <c r="O15" i="17"/>
  <c r="N15" i="17"/>
  <c r="M15" i="17"/>
  <c r="L15" i="17"/>
  <c r="K15" i="17"/>
  <c r="J15" i="17"/>
  <c r="I15" i="17"/>
  <c r="H15" i="17"/>
  <c r="B15" i="17"/>
  <c r="B20" i="17" s="1"/>
  <c r="R14" i="17"/>
  <c r="S14" i="17" s="1"/>
  <c r="T14" i="17" s="1"/>
  <c r="L14" i="17"/>
  <c r="M14" i="17" s="1"/>
  <c r="N14" i="17" s="1"/>
  <c r="O14" i="17" s="1"/>
  <c r="P14" i="17" s="1"/>
  <c r="Q14" i="17" s="1"/>
  <c r="K14" i="17"/>
  <c r="D14" i="17"/>
  <c r="E14" i="17" s="1"/>
  <c r="F14" i="17" s="1"/>
  <c r="G14" i="17" s="1"/>
  <c r="J337" i="13"/>
  <c r="H337" i="13"/>
  <c r="J336" i="13"/>
  <c r="H336" i="13"/>
  <c r="H335" i="13"/>
  <c r="J335" i="13" s="1"/>
  <c r="J334" i="13"/>
  <c r="H334" i="13"/>
  <c r="H333" i="13"/>
  <c r="J333" i="13" s="1"/>
  <c r="J332" i="13"/>
  <c r="H332" i="13"/>
  <c r="J331" i="13"/>
  <c r="H331" i="13"/>
  <c r="J330" i="13"/>
  <c r="H330" i="13"/>
  <c r="H328" i="13"/>
  <c r="J328" i="13" s="1"/>
  <c r="J327" i="13"/>
  <c r="H327" i="13"/>
  <c r="J326" i="13"/>
  <c r="H326" i="13"/>
  <c r="J325" i="13"/>
  <c r="H325" i="13"/>
  <c r="J324" i="13"/>
  <c r="H324" i="13"/>
  <c r="J323" i="13"/>
  <c r="H323" i="13"/>
  <c r="H322" i="13"/>
  <c r="J322" i="13" s="1"/>
  <c r="H321" i="13"/>
  <c r="J321" i="13" s="1"/>
  <c r="J320" i="13"/>
  <c r="H320" i="13"/>
  <c r="J319" i="13"/>
  <c r="H319" i="13"/>
  <c r="H318" i="13"/>
  <c r="J318" i="13" s="1"/>
  <c r="J317" i="13"/>
  <c r="H317" i="13"/>
  <c r="H316" i="13"/>
  <c r="J316" i="13" s="1"/>
  <c r="J315" i="13"/>
  <c r="H315" i="13"/>
  <c r="H314" i="13"/>
  <c r="J314" i="13" s="1"/>
  <c r="H313" i="13"/>
  <c r="J313" i="13" s="1"/>
  <c r="J312" i="13"/>
  <c r="H312" i="13"/>
  <c r="H311" i="13"/>
  <c r="J311" i="13" s="1"/>
  <c r="J310" i="13"/>
  <c r="H310" i="13"/>
  <c r="J309" i="13"/>
  <c r="H309" i="13"/>
  <c r="H307" i="13"/>
  <c r="J307" i="13" s="1"/>
  <c r="J306" i="13"/>
  <c r="H306" i="13"/>
  <c r="H305" i="13"/>
  <c r="J305" i="13" s="1"/>
  <c r="J304" i="13"/>
  <c r="H304" i="13"/>
  <c r="J303" i="13"/>
  <c r="H303" i="13"/>
  <c r="J302" i="13"/>
  <c r="H302" i="13"/>
  <c r="H301" i="13"/>
  <c r="J301" i="13" s="1"/>
  <c r="H299" i="13"/>
  <c r="J299" i="13" s="1"/>
  <c r="J298" i="13"/>
  <c r="H298" i="13"/>
  <c r="J297" i="13"/>
  <c r="H297" i="13"/>
  <c r="H296" i="13"/>
  <c r="J296" i="13" s="1"/>
  <c r="J293" i="13"/>
  <c r="H293" i="13"/>
  <c r="J292" i="13"/>
  <c r="H292" i="13"/>
  <c r="H291" i="13"/>
  <c r="J291" i="13" s="1"/>
  <c r="H290" i="13"/>
  <c r="J290" i="13" s="1"/>
  <c r="H289" i="13"/>
  <c r="J289" i="13" s="1"/>
  <c r="H288" i="13"/>
  <c r="J288" i="13" s="1"/>
  <c r="J287" i="13"/>
  <c r="H287" i="13"/>
  <c r="J286" i="13"/>
  <c r="H286" i="13"/>
  <c r="J285" i="13"/>
  <c r="H285" i="13"/>
  <c r="H284" i="13"/>
  <c r="J284" i="13" s="1"/>
  <c r="J283" i="13"/>
  <c r="H283" i="13"/>
  <c r="J282" i="13"/>
  <c r="H282" i="13"/>
  <c r="J281" i="13"/>
  <c r="H281" i="13"/>
  <c r="H280" i="13"/>
  <c r="J280" i="13" s="1"/>
  <c r="H279" i="13"/>
  <c r="J279" i="13" s="1"/>
  <c r="J278" i="13"/>
  <c r="H278" i="13"/>
  <c r="H277" i="13"/>
  <c r="J277" i="13" s="1"/>
  <c r="J276" i="13"/>
  <c r="H276" i="13"/>
  <c r="F276" i="13"/>
  <c r="J275" i="13"/>
  <c r="H275" i="13"/>
  <c r="F275" i="13"/>
  <c r="J274" i="13"/>
  <c r="H274" i="13"/>
  <c r="J273" i="13"/>
  <c r="H273" i="13"/>
  <c r="H272" i="13"/>
  <c r="J272" i="13" s="1"/>
  <c r="H271" i="13"/>
  <c r="J271" i="13" s="1"/>
  <c r="H270" i="13"/>
  <c r="J270" i="13" s="1"/>
  <c r="J269" i="13"/>
  <c r="H269" i="13"/>
  <c r="H268" i="13"/>
  <c r="J268" i="13" s="1"/>
  <c r="J267" i="13"/>
  <c r="H267" i="13"/>
  <c r="J266" i="13"/>
  <c r="H266" i="13"/>
  <c r="H265" i="13"/>
  <c r="J265" i="13" s="1"/>
  <c r="J264" i="13"/>
  <c r="H264" i="13"/>
  <c r="H263" i="13"/>
  <c r="J263" i="13" s="1"/>
  <c r="H262" i="13"/>
  <c r="J262" i="13" s="1"/>
  <c r="H261" i="13"/>
  <c r="J261" i="13" s="1"/>
  <c r="H260" i="13"/>
  <c r="J260" i="13" s="1"/>
  <c r="J259" i="13"/>
  <c r="H259" i="13"/>
  <c r="H258" i="13"/>
  <c r="J258" i="13" s="1"/>
  <c r="J257" i="13"/>
  <c r="H257" i="13"/>
  <c r="J256" i="13"/>
  <c r="H256" i="13"/>
  <c r="H255" i="13"/>
  <c r="J255" i="13" s="1"/>
  <c r="J254" i="13"/>
  <c r="H254" i="13"/>
  <c r="H253" i="13"/>
  <c r="J253" i="13" s="1"/>
  <c r="H252" i="13"/>
  <c r="J252" i="13" s="1"/>
  <c r="H251" i="13"/>
  <c r="J251" i="13" s="1"/>
  <c r="H250" i="13"/>
  <c r="J250" i="13" s="1"/>
  <c r="H249" i="13"/>
  <c r="J249" i="13" s="1"/>
  <c r="J248" i="13"/>
  <c r="H248" i="13"/>
  <c r="J247" i="13"/>
  <c r="H247" i="13"/>
  <c r="J246" i="13"/>
  <c r="H246" i="13"/>
  <c r="H245" i="13"/>
  <c r="J245" i="13" s="1"/>
  <c r="J244" i="13"/>
  <c r="H244" i="13"/>
  <c r="H243" i="13"/>
  <c r="J243" i="13" s="1"/>
  <c r="H242" i="13"/>
  <c r="E236" i="13"/>
  <c r="H235" i="13"/>
  <c r="J235" i="13" s="1"/>
  <c r="H234" i="13"/>
  <c r="J234" i="13" s="1"/>
  <c r="J233" i="13"/>
  <c r="E232" i="13"/>
  <c r="E233" i="13" s="1"/>
  <c r="H233" i="13" s="1"/>
  <c r="H231" i="13"/>
  <c r="J231" i="13" s="1"/>
  <c r="H230" i="13"/>
  <c r="J230" i="13" s="1"/>
  <c r="E230" i="13"/>
  <c r="J229" i="13"/>
  <c r="H229" i="13"/>
  <c r="E229" i="13"/>
  <c r="H228" i="13"/>
  <c r="J228" i="13" s="1"/>
  <c r="H227" i="13"/>
  <c r="J227" i="13" s="1"/>
  <c r="H226" i="13"/>
  <c r="J226" i="13" s="1"/>
  <c r="H225" i="13"/>
  <c r="J225" i="13" s="1"/>
  <c r="H224" i="13"/>
  <c r="J224" i="13" s="1"/>
  <c r="H223" i="13"/>
  <c r="J223" i="13" s="1"/>
  <c r="J222" i="13"/>
  <c r="H222" i="13"/>
  <c r="H220" i="13"/>
  <c r="J220" i="13" s="1"/>
  <c r="H219" i="13"/>
  <c r="J219" i="13" s="1"/>
  <c r="J218" i="13"/>
  <c r="H218" i="13"/>
  <c r="H217" i="13"/>
  <c r="J217" i="13" s="1"/>
  <c r="H216" i="13"/>
  <c r="J216" i="13" s="1"/>
  <c r="J215" i="13"/>
  <c r="H215" i="13"/>
  <c r="H214" i="13"/>
  <c r="H212" i="13"/>
  <c r="J212" i="13" s="1"/>
  <c r="H211" i="13"/>
  <c r="J211" i="13" s="1"/>
  <c r="H210" i="13"/>
  <c r="J210" i="13" s="1"/>
  <c r="H209" i="13"/>
  <c r="J209" i="13" s="1"/>
  <c r="H208" i="13"/>
  <c r="J208" i="13" s="1"/>
  <c r="H207" i="13"/>
  <c r="J207" i="13" s="1"/>
  <c r="E206" i="13"/>
  <c r="H206" i="13" s="1"/>
  <c r="J206" i="13" s="1"/>
  <c r="J205" i="13"/>
  <c r="H205" i="13"/>
  <c r="H204" i="13"/>
  <c r="J204" i="13" s="1"/>
  <c r="H203" i="13"/>
  <c r="J203" i="13" s="1"/>
  <c r="J202" i="13"/>
  <c r="H202" i="13"/>
  <c r="H201" i="13"/>
  <c r="J201" i="13" s="1"/>
  <c r="J200" i="13"/>
  <c r="H200" i="13"/>
  <c r="E199" i="13"/>
  <c r="H199" i="13" s="1"/>
  <c r="J199" i="13" s="1"/>
  <c r="H198" i="13"/>
  <c r="J198" i="13" s="1"/>
  <c r="H197" i="13"/>
  <c r="J197" i="13" s="1"/>
  <c r="H196" i="13"/>
  <c r="J196" i="13" s="1"/>
  <c r="E195" i="13"/>
  <c r="H195" i="13" s="1"/>
  <c r="J195" i="13" s="1"/>
  <c r="H194" i="13"/>
  <c r="J194" i="13" s="1"/>
  <c r="H193" i="13"/>
  <c r="J193" i="13" s="1"/>
  <c r="E192" i="13"/>
  <c r="H192" i="13" s="1"/>
  <c r="J192" i="13" s="1"/>
  <c r="J191" i="13"/>
  <c r="H191" i="13"/>
  <c r="H190" i="13"/>
  <c r="J190" i="13" s="1"/>
  <c r="H189" i="13"/>
  <c r="J189" i="13" s="1"/>
  <c r="H188" i="13"/>
  <c r="J188" i="13" s="1"/>
  <c r="H187" i="13"/>
  <c r="J187" i="13" s="1"/>
  <c r="H186" i="13"/>
  <c r="J186" i="13" s="1"/>
  <c r="J185" i="13"/>
  <c r="H185" i="13"/>
  <c r="H184" i="13"/>
  <c r="J184" i="13" s="1"/>
  <c r="J183" i="13"/>
  <c r="H183" i="13"/>
  <c r="H182" i="13"/>
  <c r="J182" i="13" s="1"/>
  <c r="J181" i="13"/>
  <c r="H181" i="13"/>
  <c r="E181" i="13"/>
  <c r="J180" i="13"/>
  <c r="H180" i="13"/>
  <c r="H179" i="13"/>
  <c r="J179" i="13" s="1"/>
  <c r="J178" i="13"/>
  <c r="H178" i="13"/>
  <c r="E177" i="13"/>
  <c r="H177" i="13" s="1"/>
  <c r="J177" i="13" s="1"/>
  <c r="J176" i="13"/>
  <c r="H176" i="13"/>
  <c r="J175" i="13"/>
  <c r="H175" i="13"/>
  <c r="J174" i="13"/>
  <c r="H174" i="13"/>
  <c r="H173" i="13"/>
  <c r="J173" i="13" s="1"/>
  <c r="J172" i="13"/>
  <c r="H172" i="13"/>
  <c r="H171" i="13"/>
  <c r="J171" i="13" s="1"/>
  <c r="J170" i="13"/>
  <c r="H169" i="13"/>
  <c r="J169" i="13" s="1"/>
  <c r="H168" i="13"/>
  <c r="J168" i="13" s="1"/>
  <c r="J167" i="13"/>
  <c r="H167" i="13"/>
  <c r="J165" i="13"/>
  <c r="H165" i="13"/>
  <c r="J164" i="13"/>
  <c r="H164" i="13"/>
  <c r="H163" i="13"/>
  <c r="J163" i="13" s="1"/>
  <c r="J162" i="13"/>
  <c r="H162" i="13"/>
  <c r="J161" i="13"/>
  <c r="H161" i="13"/>
  <c r="E160" i="13"/>
  <c r="H160" i="13" s="1"/>
  <c r="J160" i="13" s="1"/>
  <c r="E159" i="13"/>
  <c r="H159" i="13" s="1"/>
  <c r="J159" i="13" s="1"/>
  <c r="H158" i="13"/>
  <c r="J158" i="13" s="1"/>
  <c r="J157" i="13"/>
  <c r="H157" i="13"/>
  <c r="H156" i="13"/>
  <c r="J156" i="13" s="1"/>
  <c r="J155" i="13"/>
  <c r="H155" i="13"/>
  <c r="H154" i="13"/>
  <c r="J154" i="13" s="1"/>
  <c r="H153" i="13"/>
  <c r="J153" i="13" s="1"/>
  <c r="H152" i="13"/>
  <c r="J152" i="13" s="1"/>
  <c r="J151" i="13"/>
  <c r="H151" i="13"/>
  <c r="H150" i="13"/>
  <c r="J150" i="13" s="1"/>
  <c r="H149" i="13"/>
  <c r="J149" i="13" s="1"/>
  <c r="J148" i="13"/>
  <c r="H148" i="13"/>
  <c r="H147" i="13"/>
  <c r="J147" i="13" s="1"/>
  <c r="J146" i="13"/>
  <c r="H146" i="13"/>
  <c r="H145" i="13"/>
  <c r="J145" i="13" s="1"/>
  <c r="J144" i="13"/>
  <c r="H144" i="13"/>
  <c r="H143" i="13"/>
  <c r="J143" i="13" s="1"/>
  <c r="J142" i="13"/>
  <c r="H142" i="13"/>
  <c r="J141" i="13"/>
  <c r="H141" i="13"/>
  <c r="H140" i="13"/>
  <c r="J140" i="13" s="1"/>
  <c r="H139" i="13"/>
  <c r="J139" i="13" s="1"/>
  <c r="H138" i="13"/>
  <c r="J138" i="13" s="1"/>
  <c r="J137" i="13"/>
  <c r="H137" i="13"/>
  <c r="H136" i="13"/>
  <c r="J136" i="13" s="1"/>
  <c r="J135" i="13"/>
  <c r="E135" i="13"/>
  <c r="H135" i="13" s="1"/>
  <c r="H134" i="13"/>
  <c r="J134" i="13" s="1"/>
  <c r="E134" i="13"/>
  <c r="H133" i="13"/>
  <c r="J133" i="13" s="1"/>
  <c r="J132" i="13"/>
  <c r="H132" i="13"/>
  <c r="H131" i="13"/>
  <c r="J131" i="13" s="1"/>
  <c r="H130" i="13"/>
  <c r="J130" i="13" s="1"/>
  <c r="H129" i="13"/>
  <c r="J129" i="13" s="1"/>
  <c r="H128" i="13"/>
  <c r="J128" i="13" s="1"/>
  <c r="J127" i="13"/>
  <c r="H127" i="13"/>
  <c r="H126" i="13"/>
  <c r="J126" i="13" s="1"/>
  <c r="J125" i="13"/>
  <c r="H125" i="13"/>
  <c r="J124" i="13"/>
  <c r="H124" i="13"/>
  <c r="H123" i="13"/>
  <c r="J123" i="13" s="1"/>
  <c r="J122" i="13"/>
  <c r="H122" i="13"/>
  <c r="J121" i="13"/>
  <c r="H121" i="13"/>
  <c r="H120" i="13"/>
  <c r="J120" i="13" s="1"/>
  <c r="H119" i="13"/>
  <c r="J119" i="13" s="1"/>
  <c r="H118" i="13"/>
  <c r="J118" i="13" s="1"/>
  <c r="J117" i="13"/>
  <c r="H117" i="13"/>
  <c r="E115" i="13"/>
  <c r="H115" i="13" s="1"/>
  <c r="J115" i="13" s="1"/>
  <c r="E114" i="13"/>
  <c r="H114" i="13" s="1"/>
  <c r="J114" i="13" s="1"/>
  <c r="H113" i="13"/>
  <c r="J113" i="13" s="1"/>
  <c r="J112" i="13"/>
  <c r="H112" i="13"/>
  <c r="E111" i="13"/>
  <c r="H111" i="13" s="1"/>
  <c r="J111" i="13" s="1"/>
  <c r="J110" i="13"/>
  <c r="H110" i="13"/>
  <c r="J109" i="13"/>
  <c r="H109" i="13"/>
  <c r="H108" i="13"/>
  <c r="J108" i="13" s="1"/>
  <c r="E105" i="13"/>
  <c r="H104" i="13"/>
  <c r="J104" i="13" s="1"/>
  <c r="E103" i="13"/>
  <c r="H103" i="13" s="1"/>
  <c r="J103" i="13" s="1"/>
  <c r="E102" i="13"/>
  <c r="H102" i="13" s="1"/>
  <c r="J102" i="13" s="1"/>
  <c r="H100" i="13"/>
  <c r="J100" i="13" s="1"/>
  <c r="J99" i="13"/>
  <c r="H99" i="13"/>
  <c r="H98" i="13"/>
  <c r="J98" i="13" s="1"/>
  <c r="J97" i="13"/>
  <c r="H97" i="13"/>
  <c r="J96" i="13"/>
  <c r="H96" i="13"/>
  <c r="J95" i="13"/>
  <c r="H95" i="13"/>
  <c r="H94" i="13"/>
  <c r="J94" i="13" s="1"/>
  <c r="H93" i="13"/>
  <c r="J93" i="13" s="1"/>
  <c r="H92" i="13"/>
  <c r="J92" i="13" s="1"/>
  <c r="J91" i="13"/>
  <c r="H91" i="13"/>
  <c r="H88" i="13"/>
  <c r="J88" i="13" s="1"/>
  <c r="J87" i="13"/>
  <c r="H87" i="13"/>
  <c r="E87" i="13"/>
  <c r="J86" i="13"/>
  <c r="H86" i="13"/>
  <c r="H85" i="13"/>
  <c r="J85" i="13" s="1"/>
  <c r="H84" i="13"/>
  <c r="J84" i="13" s="1"/>
  <c r="H83" i="13"/>
  <c r="J83" i="13" s="1"/>
  <c r="H82" i="13"/>
  <c r="J82" i="13" s="1"/>
  <c r="H81" i="13"/>
  <c r="J81" i="13" s="1"/>
  <c r="J80" i="13"/>
  <c r="H80" i="13"/>
  <c r="J79" i="13"/>
  <c r="H79" i="13"/>
  <c r="H78" i="13"/>
  <c r="J78" i="13" s="1"/>
  <c r="J77" i="13"/>
  <c r="H77" i="13"/>
  <c r="J76" i="13"/>
  <c r="H76" i="13"/>
  <c r="H75" i="13"/>
  <c r="J75" i="13" s="1"/>
  <c r="H74" i="13"/>
  <c r="J74" i="13" s="1"/>
  <c r="J73" i="13"/>
  <c r="H73" i="13"/>
  <c r="F72" i="13"/>
  <c r="E71" i="13"/>
  <c r="E72" i="13" s="1"/>
  <c r="H72" i="13" s="1"/>
  <c r="J72" i="13" s="1"/>
  <c r="E70" i="13"/>
  <c r="H70" i="13" s="1"/>
  <c r="J70" i="13" s="1"/>
  <c r="J69" i="13"/>
  <c r="H69" i="13"/>
  <c r="H68" i="13"/>
  <c r="J68" i="13" s="1"/>
  <c r="H67" i="13"/>
  <c r="J67" i="13" s="1"/>
  <c r="E67" i="13"/>
  <c r="E68" i="13" s="1"/>
  <c r="H66" i="13"/>
  <c r="J66" i="13" s="1"/>
  <c r="H65" i="13"/>
  <c r="J65" i="13" s="1"/>
  <c r="J64" i="13"/>
  <c r="H64" i="13"/>
  <c r="H63" i="13"/>
  <c r="J63" i="13" s="1"/>
  <c r="J62" i="13"/>
  <c r="I62" i="13"/>
  <c r="H62" i="13"/>
  <c r="J61" i="13"/>
  <c r="I61" i="13"/>
  <c r="H61" i="13"/>
  <c r="J60" i="13"/>
  <c r="H60" i="13"/>
  <c r="H59" i="13"/>
  <c r="J59" i="13" s="1"/>
  <c r="H58" i="13"/>
  <c r="J58" i="13" s="1"/>
  <c r="F58" i="13"/>
  <c r="H57" i="13"/>
  <c r="J57" i="13" s="1"/>
  <c r="E57" i="13"/>
  <c r="E58" i="13" s="1"/>
  <c r="J56" i="13"/>
  <c r="E56" i="13"/>
  <c r="H56" i="13" s="1"/>
  <c r="J55" i="13"/>
  <c r="H55" i="13"/>
  <c r="H54" i="13"/>
  <c r="J54" i="13" s="1"/>
  <c r="E53" i="13"/>
  <c r="H53" i="13" s="1"/>
  <c r="J53" i="13" s="1"/>
  <c r="J52" i="13"/>
  <c r="H52" i="13"/>
  <c r="H51" i="13"/>
  <c r="J51" i="13" s="1"/>
  <c r="H50" i="13"/>
  <c r="J50" i="13" s="1"/>
  <c r="J49" i="13"/>
  <c r="H49" i="13"/>
  <c r="H48" i="13"/>
  <c r="J48" i="13" s="1"/>
  <c r="J47" i="13"/>
  <c r="H47" i="13"/>
  <c r="J45" i="13"/>
  <c r="H45" i="13"/>
  <c r="H44" i="13"/>
  <c r="J44" i="13" s="1"/>
  <c r="J43" i="13"/>
  <c r="H43" i="13"/>
  <c r="E42" i="13"/>
  <c r="H42" i="13" s="1"/>
  <c r="J42" i="13" s="1"/>
  <c r="H41" i="13"/>
  <c r="J41" i="13" s="1"/>
  <c r="J40" i="13"/>
  <c r="H40" i="13"/>
  <c r="H39" i="13"/>
  <c r="J39" i="13" s="1"/>
  <c r="E38" i="13"/>
  <c r="H38" i="13" s="1"/>
  <c r="J38" i="13" s="1"/>
  <c r="F37" i="13"/>
  <c r="F36" i="13"/>
  <c r="H35" i="13"/>
  <c r="J35" i="13" s="1"/>
  <c r="E35" i="13"/>
  <c r="E36" i="13" s="1"/>
  <c r="H36" i="13" s="1"/>
  <c r="J36" i="13" s="1"/>
  <c r="E34" i="13"/>
  <c r="H34" i="13" s="1"/>
  <c r="J34" i="13" s="1"/>
  <c r="J33" i="13"/>
  <c r="H33" i="13"/>
  <c r="J32" i="13"/>
  <c r="H32" i="13"/>
  <c r="J31" i="13"/>
  <c r="H31" i="13"/>
  <c r="H30" i="13"/>
  <c r="J30" i="13" s="1"/>
  <c r="H29" i="13"/>
  <c r="J29" i="13" s="1"/>
  <c r="E29" i="13"/>
  <c r="H28" i="13"/>
  <c r="J28" i="13" s="1"/>
  <c r="E28" i="13"/>
  <c r="E27" i="13"/>
  <c r="H27" i="13" s="1"/>
  <c r="J27" i="13" s="1"/>
  <c r="I26" i="13"/>
  <c r="H26" i="13"/>
  <c r="J25" i="13"/>
  <c r="I25" i="13"/>
  <c r="H25" i="13"/>
  <c r="I24" i="13"/>
  <c r="H24" i="13"/>
  <c r="J24" i="13" s="1"/>
  <c r="J18" i="13"/>
  <c r="H18" i="13"/>
  <c r="F17" i="13"/>
  <c r="E11" i="13"/>
  <c r="E10" i="13"/>
  <c r="H10" i="13" s="1"/>
  <c r="J10" i="13" s="1"/>
  <c r="E9" i="13"/>
  <c r="H9" i="13" s="1"/>
  <c r="J9" i="13" s="1"/>
  <c r="H8" i="13"/>
  <c r="J8" i="13" s="1"/>
  <c r="E8" i="13"/>
  <c r="H7" i="13"/>
  <c r="J7" i="13" s="1"/>
  <c r="J6" i="13"/>
  <c r="H6" i="13"/>
  <c r="J5" i="13"/>
  <c r="H5" i="13"/>
  <c r="F102" i="12"/>
  <c r="F101" i="12"/>
  <c r="F100" i="12"/>
  <c r="F99" i="12"/>
  <c r="F98" i="12"/>
  <c r="F97" i="12"/>
  <c r="F96" i="12"/>
  <c r="F95" i="12"/>
  <c r="F94" i="12"/>
  <c r="F93" i="12"/>
  <c r="F92" i="12"/>
  <c r="F91" i="12"/>
  <c r="F90" i="12"/>
  <c r="P53" i="12"/>
  <c r="L53" i="12"/>
  <c r="K53" i="12"/>
  <c r="J53" i="12"/>
  <c r="O53" i="12" s="1"/>
  <c r="I53" i="12"/>
  <c r="H53" i="12"/>
  <c r="E42" i="12"/>
  <c r="D68" i="12" s="1"/>
  <c r="G34" i="12"/>
  <c r="F34" i="12"/>
  <c r="E34" i="12"/>
  <c r="D34" i="12"/>
  <c r="C34" i="12"/>
  <c r="G33" i="12"/>
  <c r="F33" i="12"/>
  <c r="E33" i="12"/>
  <c r="D33" i="12"/>
  <c r="C33" i="12"/>
  <c r="G32" i="12"/>
  <c r="F32" i="12"/>
  <c r="E32" i="12"/>
  <c r="D32" i="12"/>
  <c r="C32" i="12"/>
  <c r="G31" i="12"/>
  <c r="F31" i="12"/>
  <c r="E31" i="12"/>
  <c r="D31" i="12"/>
  <c r="C31" i="12"/>
  <c r="G30" i="12"/>
  <c r="F30" i="12"/>
  <c r="E30" i="12"/>
  <c r="D30" i="12"/>
  <c r="C30" i="12"/>
  <c r="G29" i="12"/>
  <c r="F29" i="12"/>
  <c r="E29" i="12"/>
  <c r="D29" i="12"/>
  <c r="C29" i="12"/>
  <c r="G28" i="12"/>
  <c r="F28" i="12"/>
  <c r="E28" i="12"/>
  <c r="D28" i="12"/>
  <c r="C28" i="12"/>
  <c r="G27" i="12"/>
  <c r="F27" i="12"/>
  <c r="E27" i="12"/>
  <c r="D27" i="12"/>
  <c r="C27" i="12"/>
  <c r="G26" i="12"/>
  <c r="F26" i="12"/>
  <c r="E26" i="12"/>
  <c r="D26" i="12"/>
  <c r="C26" i="12"/>
  <c r="G25" i="12"/>
  <c r="F25" i="12"/>
  <c r="E25" i="12"/>
  <c r="D25" i="12"/>
  <c r="C25" i="12"/>
  <c r="G24" i="12"/>
  <c r="F24" i="12"/>
  <c r="E24" i="12"/>
  <c r="D24" i="12"/>
  <c r="C24" i="12"/>
  <c r="G19" i="12"/>
  <c r="F19" i="12"/>
  <c r="E19" i="12"/>
  <c r="D19" i="12"/>
  <c r="C19" i="12"/>
  <c r="F17" i="11"/>
  <c r="G17" i="11" s="1"/>
  <c r="F4" i="11"/>
  <c r="G4" i="11" s="1"/>
  <c r="H4" i="11" s="1"/>
  <c r="I4" i="11" s="1"/>
  <c r="J4" i="11" s="1"/>
  <c r="K4" i="11" s="1"/>
  <c r="L4" i="11" s="1"/>
  <c r="M4" i="11" s="1"/>
  <c r="B23" i="10"/>
  <c r="B22" i="10"/>
  <c r="E13" i="10"/>
  <c r="C13" i="10"/>
  <c r="E12" i="10"/>
  <c r="C12" i="10"/>
  <c r="E11" i="10"/>
  <c r="C11" i="10"/>
  <c r="E10" i="10"/>
  <c r="C10" i="10"/>
  <c r="E9" i="10"/>
  <c r="C9" i="10"/>
  <c r="E8" i="10"/>
  <c r="C8" i="10"/>
  <c r="D8" i="10" s="1"/>
  <c r="K42" i="9"/>
  <c r="L42" i="9" s="1"/>
  <c r="M42" i="9" s="1"/>
  <c r="N42" i="9" s="1"/>
  <c r="O42" i="9" s="1"/>
  <c r="P42" i="9" s="1"/>
  <c r="Q42" i="9" s="1"/>
  <c r="R42" i="9" s="1"/>
  <c r="S42" i="9" s="1"/>
  <c r="T42" i="9" s="1"/>
  <c r="U42" i="9" s="1"/>
  <c r="V42" i="9" s="1"/>
  <c r="D42" i="9"/>
  <c r="E42" i="9" s="1"/>
  <c r="F42" i="9" s="1"/>
  <c r="G42" i="9" s="1"/>
  <c r="K30" i="9"/>
  <c r="L30" i="9" s="1"/>
  <c r="M30" i="9" s="1"/>
  <c r="N30" i="9" s="1"/>
  <c r="O30" i="9" s="1"/>
  <c r="P30" i="9" s="1"/>
  <c r="Q30" i="9" s="1"/>
  <c r="R30" i="9" s="1"/>
  <c r="S30" i="9" s="1"/>
  <c r="T30" i="9" s="1"/>
  <c r="U30" i="9" s="1"/>
  <c r="V30" i="9" s="1"/>
  <c r="D30" i="9"/>
  <c r="E30" i="9" s="1"/>
  <c r="F30" i="9" s="1"/>
  <c r="G30" i="9" s="1"/>
  <c r="G16" i="9"/>
  <c r="F16" i="9"/>
  <c r="E16" i="9"/>
  <c r="D16" i="9"/>
  <c r="C16" i="9"/>
  <c r="L8" i="9"/>
  <c r="M8" i="9" s="1"/>
  <c r="N8" i="9" s="1"/>
  <c r="O8" i="9" s="1"/>
  <c r="P8" i="9" s="1"/>
  <c r="J8" i="9"/>
  <c r="D8" i="9"/>
  <c r="E8" i="9" s="1"/>
  <c r="F8" i="9" s="1"/>
  <c r="E127" i="8"/>
  <c r="E126" i="8"/>
  <c r="E134" i="8" s="1"/>
  <c r="E125" i="8"/>
  <c r="E133" i="8" s="1"/>
  <c r="E124" i="8"/>
  <c r="E132" i="8" s="1"/>
  <c r="E123" i="8"/>
  <c r="Q101" i="8"/>
  <c r="D101" i="8"/>
  <c r="C101" i="8"/>
  <c r="Q100" i="8"/>
  <c r="D100" i="8"/>
  <c r="C100" i="8"/>
  <c r="Q99" i="8"/>
  <c r="D99" i="8"/>
  <c r="C99" i="8"/>
  <c r="Q98" i="8"/>
  <c r="D98" i="8"/>
  <c r="C98" i="8"/>
  <c r="Q97" i="8"/>
  <c r="D97" i="8"/>
  <c r="C97" i="8"/>
  <c r="Q96" i="8"/>
  <c r="D96" i="8"/>
  <c r="C96" i="8"/>
  <c r="Q95" i="8"/>
  <c r="D95" i="8"/>
  <c r="C95" i="8"/>
  <c r="Q94" i="8"/>
  <c r="D94" i="8"/>
  <c r="C94" i="8"/>
  <c r="Q93" i="8"/>
  <c r="D93" i="8"/>
  <c r="C93" i="8"/>
  <c r="Q92" i="8"/>
  <c r="D92" i="8"/>
  <c r="C92" i="8"/>
  <c r="Q91" i="8"/>
  <c r="D91" i="8"/>
  <c r="C91" i="8"/>
  <c r="Q90" i="8"/>
  <c r="D90" i="8"/>
  <c r="C90" i="8"/>
  <c r="Q89" i="8"/>
  <c r="D89" i="8"/>
  <c r="C89" i="8"/>
  <c r="Q88" i="8"/>
  <c r="D88" i="8"/>
  <c r="C88" i="8"/>
  <c r="Q87" i="8"/>
  <c r="D87" i="8"/>
  <c r="C87" i="8"/>
  <c r="Q86" i="8"/>
  <c r="D86" i="8"/>
  <c r="C86" i="8"/>
  <c r="Q85" i="8"/>
  <c r="D85" i="8"/>
  <c r="C85" i="8"/>
  <c r="Q84" i="8"/>
  <c r="D84" i="8"/>
  <c r="C84" i="8"/>
  <c r="Q83" i="8"/>
  <c r="D83" i="8"/>
  <c r="C83" i="8"/>
  <c r="Q82" i="8"/>
  <c r="D82" i="8"/>
  <c r="C82" i="8"/>
  <c r="Q81" i="8"/>
  <c r="D81" i="8"/>
  <c r="C81" i="8"/>
  <c r="Q80" i="8"/>
  <c r="D80" i="8"/>
  <c r="C80" i="8"/>
  <c r="Q79" i="8"/>
  <c r="D79" i="8"/>
  <c r="C79" i="8"/>
  <c r="Q78" i="8"/>
  <c r="D78" i="8"/>
  <c r="C78" i="8"/>
  <c r="Q77" i="8"/>
  <c r="D77" i="8"/>
  <c r="C77" i="8"/>
  <c r="Q76" i="8"/>
  <c r="D76" i="8"/>
  <c r="C76" i="8"/>
  <c r="Q75" i="8"/>
  <c r="D75" i="8"/>
  <c r="C75" i="8"/>
  <c r="Q74" i="8"/>
  <c r="D74" i="8"/>
  <c r="C74" i="8"/>
  <c r="Q73" i="8"/>
  <c r="D73" i="8"/>
  <c r="C73" i="8"/>
  <c r="Q72" i="8"/>
  <c r="D72" i="8"/>
  <c r="C72" i="8"/>
  <c r="Q71" i="8"/>
  <c r="D71" i="8"/>
  <c r="C71" i="8"/>
  <c r="Q70" i="8"/>
  <c r="D70" i="8"/>
  <c r="C70" i="8"/>
  <c r="Q69" i="8"/>
  <c r="D69" i="8"/>
  <c r="C69" i="8"/>
  <c r="Q68" i="8"/>
  <c r="D68" i="8"/>
  <c r="C68" i="8"/>
  <c r="Q67" i="8"/>
  <c r="D67" i="8"/>
  <c r="C67" i="8"/>
  <c r="Q66" i="8"/>
  <c r="D66" i="8"/>
  <c r="C66" i="8"/>
  <c r="Q65" i="8"/>
  <c r="D65" i="8"/>
  <c r="C65" i="8"/>
  <c r="Q64" i="8"/>
  <c r="D64" i="8"/>
  <c r="C64" i="8"/>
  <c r="Q63" i="8"/>
  <c r="D63" i="8"/>
  <c r="C63" i="8"/>
  <c r="Q62" i="8"/>
  <c r="D62" i="8"/>
  <c r="C62" i="8"/>
  <c r="Q61" i="8"/>
  <c r="D61" i="8"/>
  <c r="C61" i="8"/>
  <c r="Q60" i="8"/>
  <c r="D60" i="8"/>
  <c r="C60" i="8"/>
  <c r="Q59" i="8"/>
  <c r="D59" i="8"/>
  <c r="C59" i="8"/>
  <c r="Q58" i="8"/>
  <c r="D58" i="8"/>
  <c r="C58" i="8"/>
  <c r="Q57" i="8"/>
  <c r="D57" i="8"/>
  <c r="C57" i="8"/>
  <c r="Q56" i="8"/>
  <c r="D56" i="8"/>
  <c r="C56" i="8"/>
  <c r="Q55" i="8"/>
  <c r="D55" i="8"/>
  <c r="C55" i="8"/>
  <c r="Q54" i="8"/>
  <c r="D54" i="8"/>
  <c r="C54" i="8"/>
  <c r="Q53" i="8"/>
  <c r="D53" i="8"/>
  <c r="C53" i="8"/>
  <c r="Q52" i="8"/>
  <c r="D52" i="8"/>
  <c r="C52" i="8"/>
  <c r="Q51" i="8"/>
  <c r="D51" i="8"/>
  <c r="C51" i="8"/>
  <c r="Q50" i="8"/>
  <c r="D50" i="8"/>
  <c r="C50" i="8"/>
  <c r="Q49" i="8"/>
  <c r="D49" i="8"/>
  <c r="C49" i="8"/>
  <c r="Q48" i="8"/>
  <c r="D48" i="8"/>
  <c r="C48" i="8"/>
  <c r="Q47" i="8"/>
  <c r="D47" i="8"/>
  <c r="C47" i="8"/>
  <c r="Q46" i="8"/>
  <c r="D46" i="8"/>
  <c r="C46" i="8"/>
  <c r="Q45" i="8"/>
  <c r="D45" i="8"/>
  <c r="C45" i="8"/>
  <c r="Q44" i="8"/>
  <c r="D44" i="8"/>
  <c r="C44" i="8"/>
  <c r="Q43" i="8"/>
  <c r="D43" i="8"/>
  <c r="C43" i="8"/>
  <c r="Q42" i="8"/>
  <c r="D42" i="8"/>
  <c r="C42" i="8"/>
  <c r="Q41" i="8"/>
  <c r="D41" i="8"/>
  <c r="C41" i="8"/>
  <c r="Q40" i="8"/>
  <c r="D40" i="8"/>
  <c r="C40" i="8"/>
  <c r="Q39" i="8"/>
  <c r="D39" i="8"/>
  <c r="C39" i="8"/>
  <c r="Q38" i="8"/>
  <c r="D38" i="8"/>
  <c r="C38" i="8"/>
  <c r="Q37" i="8"/>
  <c r="D37" i="8"/>
  <c r="C37" i="8"/>
  <c r="Q36" i="8"/>
  <c r="D36" i="8"/>
  <c r="C36" i="8"/>
  <c r="Q35" i="8"/>
  <c r="D35" i="8"/>
  <c r="C35" i="8"/>
  <c r="Q34" i="8"/>
  <c r="D34" i="8"/>
  <c r="C34" i="8"/>
  <c r="Q33" i="8"/>
  <c r="D33" i="8"/>
  <c r="C33" i="8"/>
  <c r="Q32" i="8"/>
  <c r="D32" i="8"/>
  <c r="C32" i="8"/>
  <c r="Q31" i="8"/>
  <c r="D31" i="8"/>
  <c r="C31" i="8"/>
  <c r="Q30" i="8"/>
  <c r="D30" i="8"/>
  <c r="C30" i="8"/>
  <c r="Q29" i="8"/>
  <c r="D29" i="8"/>
  <c r="C29" i="8"/>
  <c r="Q28" i="8"/>
  <c r="D28" i="8"/>
  <c r="C28" i="8"/>
  <c r="Q27" i="8"/>
  <c r="D27" i="8"/>
  <c r="C27" i="8"/>
  <c r="Q26" i="8"/>
  <c r="D26" i="8"/>
  <c r="C26" i="8"/>
  <c r="Q25" i="8"/>
  <c r="D25" i="8"/>
  <c r="C25" i="8"/>
  <c r="Q24" i="8"/>
  <c r="D24" i="8"/>
  <c r="C24" i="8"/>
  <c r="Q23" i="8"/>
  <c r="D23" i="8"/>
  <c r="C23" i="8"/>
  <c r="Q22" i="8"/>
  <c r="D22" i="8"/>
  <c r="C22" i="8"/>
  <c r="Q21" i="8"/>
  <c r="D21" i="8"/>
  <c r="C21" i="8"/>
  <c r="Q20" i="8"/>
  <c r="D20" i="8"/>
  <c r="C20" i="8"/>
  <c r="Q19" i="8"/>
  <c r="D19" i="8"/>
  <c r="C19" i="8"/>
  <c r="Q18" i="8"/>
  <c r="D18" i="8"/>
  <c r="C18" i="8"/>
  <c r="Q17" i="8"/>
  <c r="D17" i="8"/>
  <c r="C17" i="8"/>
  <c r="Q16" i="8"/>
  <c r="D16" i="8"/>
  <c r="C16" i="8"/>
  <c r="Q15" i="8"/>
  <c r="D15" i="8"/>
  <c r="C15" i="8"/>
  <c r="Q14" i="8"/>
  <c r="D14" i="8"/>
  <c r="C14" i="8"/>
  <c r="Q13" i="8"/>
  <c r="D13" i="8"/>
  <c r="C13" i="8"/>
  <c r="Q12" i="8"/>
  <c r="D12" i="8"/>
  <c r="C12" i="8"/>
  <c r="Q11" i="8"/>
  <c r="D11" i="8"/>
  <c r="C11" i="8"/>
  <c r="Q10" i="8"/>
  <c r="D10" i="8"/>
  <c r="C10" i="8"/>
  <c r="Q9" i="8"/>
  <c r="D9" i="8"/>
  <c r="C9" i="8"/>
  <c r="Q8" i="8"/>
  <c r="D8" i="8"/>
  <c r="C8" i="8"/>
  <c r="Q7" i="8"/>
  <c r="D7" i="8"/>
  <c r="C7" i="8"/>
  <c r="Q6" i="8"/>
  <c r="D6" i="8"/>
  <c r="C6" i="8"/>
  <c r="Q5" i="8"/>
  <c r="D5" i="8"/>
  <c r="C5" i="8"/>
  <c r="Q4" i="8"/>
  <c r="D4" i="8"/>
  <c r="C4" i="8"/>
  <c r="K76" i="7"/>
  <c r="L76" i="7" s="1"/>
  <c r="M76" i="7" s="1"/>
  <c r="N76" i="7" s="1"/>
  <c r="D76" i="7"/>
  <c r="E76" i="7" s="1"/>
  <c r="F76" i="7" s="1"/>
  <c r="G76" i="7" s="1"/>
  <c r="D67" i="7"/>
  <c r="E67" i="7" s="1"/>
  <c r="F67" i="7" s="1"/>
  <c r="G67" i="7" s="1"/>
  <c r="D61" i="7"/>
  <c r="E61" i="7" s="1"/>
  <c r="F61" i="7" s="1"/>
  <c r="G61" i="7" s="1"/>
  <c r="D55" i="7"/>
  <c r="E55" i="7" s="1"/>
  <c r="F55" i="7" s="1"/>
  <c r="G55" i="7" s="1"/>
  <c r="D49" i="7"/>
  <c r="D43" i="7"/>
  <c r="E43" i="7" s="1"/>
  <c r="F43" i="7" s="1"/>
  <c r="G43" i="7" s="1"/>
  <c r="B16" i="7"/>
  <c r="B15" i="7"/>
  <c r="B20" i="7" s="1"/>
  <c r="B25" i="7" s="1"/>
  <c r="B14" i="7"/>
  <c r="B19" i="7" s="1"/>
  <c r="B24" i="7" s="1"/>
  <c r="B29" i="7" s="1"/>
  <c r="B13" i="7"/>
  <c r="B12" i="7"/>
  <c r="B17" i="7" s="1"/>
  <c r="B22" i="7" s="1"/>
  <c r="H6" i="7"/>
  <c r="C14" i="4"/>
  <c r="C15" i="4" s="1"/>
  <c r="C16" i="4" s="1"/>
  <c r="C17" i="4" s="1"/>
  <c r="C18" i="4" s="1"/>
  <c r="C19" i="4" s="1"/>
  <c r="C20" i="4" s="1"/>
  <c r="C21" i="4" s="1"/>
  <c r="C22" i="4" s="1"/>
  <c r="B11" i="4"/>
  <c r="V370" i="3"/>
  <c r="X370" i="3" s="1"/>
  <c r="V369" i="3"/>
  <c r="X369" i="3" s="1"/>
  <c r="V368" i="3"/>
  <c r="X368" i="3" s="1"/>
  <c r="V367" i="3"/>
  <c r="X367" i="3" s="1"/>
  <c r="V366" i="3"/>
  <c r="X366" i="3" s="1"/>
  <c r="J231" i="3"/>
  <c r="J221" i="3"/>
  <c r="F126" i="3"/>
  <c r="F125" i="3"/>
  <c r="F127" i="3" s="1"/>
  <c r="C167" i="3" s="1"/>
  <c r="C170" i="3" s="1"/>
  <c r="C126" i="3"/>
  <c r="C125" i="3"/>
  <c r="J113" i="3"/>
  <c r="J283" i="3" s="1"/>
  <c r="J112" i="3"/>
  <c r="J282" i="3" s="1"/>
  <c r="J111" i="3"/>
  <c r="J281" i="3" s="1"/>
  <c r="J110" i="3"/>
  <c r="J280" i="3" s="1"/>
  <c r="J109" i="3"/>
  <c r="J279" i="3" s="1"/>
  <c r="J108" i="3"/>
  <c r="J278" i="3" s="1"/>
  <c r="J107" i="3"/>
  <c r="J277" i="3" s="1"/>
  <c r="J106" i="3"/>
  <c r="J276" i="3" s="1"/>
  <c r="J105" i="3"/>
  <c r="J275" i="3" s="1"/>
  <c r="J104" i="3"/>
  <c r="J274" i="3" s="1"/>
  <c r="J103" i="3"/>
  <c r="J273" i="3" s="1"/>
  <c r="D103" i="3"/>
  <c r="D273" i="3" s="1"/>
  <c r="J102" i="3"/>
  <c r="J272" i="3" s="1"/>
  <c r="D102" i="3"/>
  <c r="D272" i="3" s="1"/>
  <c r="J101" i="3"/>
  <c r="J271" i="3" s="1"/>
  <c r="D101" i="3"/>
  <c r="D271" i="3" s="1"/>
  <c r="J100" i="3"/>
  <c r="J270" i="3" s="1"/>
  <c r="D100" i="3"/>
  <c r="D270" i="3" s="1"/>
  <c r="J99" i="3"/>
  <c r="J269" i="3" s="1"/>
  <c r="D99" i="3"/>
  <c r="D269" i="3" s="1"/>
  <c r="J98" i="3"/>
  <c r="J268" i="3" s="1"/>
  <c r="D98" i="3"/>
  <c r="D268" i="3" s="1"/>
  <c r="J97" i="3"/>
  <c r="J267" i="3" s="1"/>
  <c r="D97" i="3"/>
  <c r="D267" i="3" s="1"/>
  <c r="J96" i="3"/>
  <c r="J266" i="3" s="1"/>
  <c r="D96" i="3"/>
  <c r="D266" i="3" s="1"/>
  <c r="J95" i="3"/>
  <c r="J265" i="3" s="1"/>
  <c r="D95" i="3"/>
  <c r="D265" i="3" s="1"/>
  <c r="J94" i="3"/>
  <c r="J264" i="3" s="1"/>
  <c r="D94" i="3"/>
  <c r="D264" i="3" s="1"/>
  <c r="J93" i="3"/>
  <c r="J263" i="3" s="1"/>
  <c r="D93" i="3"/>
  <c r="D263" i="3" s="1"/>
  <c r="J92" i="3"/>
  <c r="J262" i="3" s="1"/>
  <c r="D92" i="3"/>
  <c r="D262" i="3" s="1"/>
  <c r="J91" i="3"/>
  <c r="J261" i="3" s="1"/>
  <c r="D91" i="3"/>
  <c r="D261" i="3" s="1"/>
  <c r="J90" i="3"/>
  <c r="J260" i="3" s="1"/>
  <c r="D90" i="3"/>
  <c r="D260" i="3" s="1"/>
  <c r="J89" i="3"/>
  <c r="J259" i="3" s="1"/>
  <c r="D89" i="3"/>
  <c r="D259" i="3" s="1"/>
  <c r="J88" i="3"/>
  <c r="J258" i="3" s="1"/>
  <c r="D88" i="3"/>
  <c r="D258" i="3" s="1"/>
  <c r="J87" i="3"/>
  <c r="J257" i="3" s="1"/>
  <c r="D87" i="3"/>
  <c r="D257" i="3" s="1"/>
  <c r="J86" i="3"/>
  <c r="J256" i="3" s="1"/>
  <c r="D86" i="3"/>
  <c r="D256" i="3" s="1"/>
  <c r="J85" i="3"/>
  <c r="J255" i="3" s="1"/>
  <c r="D85" i="3"/>
  <c r="D255" i="3" s="1"/>
  <c r="J84" i="3"/>
  <c r="J254" i="3" s="1"/>
  <c r="D84" i="3"/>
  <c r="D254" i="3" s="1"/>
  <c r="J83" i="3"/>
  <c r="J253" i="3" s="1"/>
  <c r="D83" i="3"/>
  <c r="D253" i="3" s="1"/>
  <c r="J82" i="3"/>
  <c r="J252" i="3" s="1"/>
  <c r="D82" i="3"/>
  <c r="D252" i="3" s="1"/>
  <c r="J81" i="3"/>
  <c r="J251" i="3" s="1"/>
  <c r="D81" i="3"/>
  <c r="D251" i="3" s="1"/>
  <c r="J80" i="3"/>
  <c r="J250" i="3" s="1"/>
  <c r="D80" i="3"/>
  <c r="D250" i="3" s="1"/>
  <c r="J79" i="3"/>
  <c r="J249" i="3" s="1"/>
  <c r="D79" i="3"/>
  <c r="D249" i="3" s="1"/>
  <c r="J78" i="3"/>
  <c r="J248" i="3" s="1"/>
  <c r="D78" i="3"/>
  <c r="D248" i="3" s="1"/>
  <c r="J77" i="3"/>
  <c r="J247" i="3" s="1"/>
  <c r="D77" i="3"/>
  <c r="D247" i="3" s="1"/>
  <c r="J76" i="3"/>
  <c r="J246" i="3" s="1"/>
  <c r="D76" i="3"/>
  <c r="D246" i="3" s="1"/>
  <c r="J75" i="3"/>
  <c r="J245" i="3" s="1"/>
  <c r="D75" i="3"/>
  <c r="D245" i="3" s="1"/>
  <c r="J74" i="3"/>
  <c r="J244" i="3" s="1"/>
  <c r="D74" i="3"/>
  <c r="D244" i="3" s="1"/>
  <c r="J73" i="3"/>
  <c r="J243" i="3" s="1"/>
  <c r="D73" i="3"/>
  <c r="D243" i="3" s="1"/>
  <c r="J72" i="3"/>
  <c r="J242" i="3" s="1"/>
  <c r="D72" i="3"/>
  <c r="D242" i="3" s="1"/>
  <c r="J71" i="3"/>
  <c r="J241" i="3" s="1"/>
  <c r="D71" i="3"/>
  <c r="D241" i="3" s="1"/>
  <c r="J70" i="3"/>
  <c r="J240" i="3" s="1"/>
  <c r="D70" i="3"/>
  <c r="D240" i="3" s="1"/>
  <c r="J69" i="3"/>
  <c r="J239" i="3" s="1"/>
  <c r="D69" i="3"/>
  <c r="D239" i="3" s="1"/>
  <c r="J68" i="3"/>
  <c r="J238" i="3" s="1"/>
  <c r="D68" i="3"/>
  <c r="D238" i="3" s="1"/>
  <c r="J67" i="3"/>
  <c r="J237" i="3" s="1"/>
  <c r="D67" i="3"/>
  <c r="D237" i="3" s="1"/>
  <c r="J66" i="3"/>
  <c r="J236" i="3" s="1"/>
  <c r="D66" i="3"/>
  <c r="D236" i="3" s="1"/>
  <c r="J65" i="3"/>
  <c r="J235" i="3" s="1"/>
  <c r="D65" i="3"/>
  <c r="D235" i="3" s="1"/>
  <c r="J64" i="3"/>
  <c r="J234" i="3" s="1"/>
  <c r="D64" i="3"/>
  <c r="D234" i="3" s="1"/>
  <c r="J63" i="3"/>
  <c r="J233" i="3" s="1"/>
  <c r="D63" i="3"/>
  <c r="D233" i="3" s="1"/>
  <c r="J62" i="3"/>
  <c r="J232" i="3" s="1"/>
  <c r="D62" i="3"/>
  <c r="D232" i="3" s="1"/>
  <c r="J61" i="3"/>
  <c r="D61" i="3"/>
  <c r="D231" i="3" s="1"/>
  <c r="J60" i="3"/>
  <c r="J230" i="3" s="1"/>
  <c r="D60" i="3"/>
  <c r="D230" i="3" s="1"/>
  <c r="J59" i="3"/>
  <c r="J229" i="3" s="1"/>
  <c r="D59" i="3"/>
  <c r="D229" i="3" s="1"/>
  <c r="J58" i="3"/>
  <c r="J228" i="3" s="1"/>
  <c r="D58" i="3"/>
  <c r="D228" i="3" s="1"/>
  <c r="J57" i="3"/>
  <c r="J227" i="3" s="1"/>
  <c r="D57" i="3"/>
  <c r="D227" i="3" s="1"/>
  <c r="J56" i="3"/>
  <c r="J226" i="3" s="1"/>
  <c r="D56" i="3"/>
  <c r="D226" i="3" s="1"/>
  <c r="J55" i="3"/>
  <c r="J225" i="3" s="1"/>
  <c r="D55" i="3"/>
  <c r="D225" i="3" s="1"/>
  <c r="J54" i="3"/>
  <c r="J224" i="3" s="1"/>
  <c r="D54" i="3"/>
  <c r="D224" i="3" s="1"/>
  <c r="J53" i="3"/>
  <c r="J223" i="3" s="1"/>
  <c r="D53" i="3"/>
  <c r="D223" i="3" s="1"/>
  <c r="J52" i="3"/>
  <c r="J222" i="3" s="1"/>
  <c r="D52" i="3"/>
  <c r="D222" i="3" s="1"/>
  <c r="J51" i="3"/>
  <c r="D51" i="3"/>
  <c r="D221" i="3" s="1"/>
  <c r="J50" i="3"/>
  <c r="J220" i="3" s="1"/>
  <c r="D50" i="3"/>
  <c r="D220" i="3" s="1"/>
  <c r="J49" i="3"/>
  <c r="J219" i="3" s="1"/>
  <c r="D49" i="3"/>
  <c r="D219" i="3" s="1"/>
  <c r="J48" i="3"/>
  <c r="J218" i="3" s="1"/>
  <c r="D48" i="3"/>
  <c r="D218" i="3" s="1"/>
  <c r="J47" i="3"/>
  <c r="J217" i="3" s="1"/>
  <c r="D47" i="3"/>
  <c r="D217" i="3" s="1"/>
  <c r="J46" i="3"/>
  <c r="J216" i="3" s="1"/>
  <c r="D46" i="3"/>
  <c r="D216" i="3" s="1"/>
  <c r="J45" i="3"/>
  <c r="J215" i="3" s="1"/>
  <c r="D45" i="3"/>
  <c r="D215" i="3" s="1"/>
  <c r="J44" i="3"/>
  <c r="J214" i="3" s="1"/>
  <c r="D44" i="3"/>
  <c r="D214" i="3" s="1"/>
  <c r="J43" i="3"/>
  <c r="J213" i="3" s="1"/>
  <c r="D43" i="3"/>
  <c r="D213" i="3" s="1"/>
  <c r="J42" i="3"/>
  <c r="J212" i="3" s="1"/>
  <c r="D42" i="3"/>
  <c r="D212" i="3" s="1"/>
  <c r="J41" i="3"/>
  <c r="J211" i="3" s="1"/>
  <c r="D41" i="3"/>
  <c r="D211" i="3" s="1"/>
  <c r="J40" i="3"/>
  <c r="J210" i="3" s="1"/>
  <c r="D40" i="3"/>
  <c r="D210" i="3" s="1"/>
  <c r="J39" i="3"/>
  <c r="J209" i="3" s="1"/>
  <c r="D39" i="3"/>
  <c r="D209" i="3" s="1"/>
  <c r="J38" i="3"/>
  <c r="J208" i="3" s="1"/>
  <c r="D38" i="3"/>
  <c r="D208" i="3" s="1"/>
  <c r="J37" i="3"/>
  <c r="J207" i="3" s="1"/>
  <c r="D37" i="3"/>
  <c r="D207" i="3" s="1"/>
  <c r="J36" i="3"/>
  <c r="J206" i="3" s="1"/>
  <c r="D36" i="3"/>
  <c r="D206" i="3" s="1"/>
  <c r="J35" i="3"/>
  <c r="J205" i="3" s="1"/>
  <c r="D35" i="3"/>
  <c r="D205" i="3" s="1"/>
  <c r="J34" i="3"/>
  <c r="J204" i="3" s="1"/>
  <c r="D34" i="3"/>
  <c r="D204" i="3" s="1"/>
  <c r="J33" i="3"/>
  <c r="J203" i="3" s="1"/>
  <c r="D33" i="3"/>
  <c r="D203" i="3" s="1"/>
  <c r="J32" i="3"/>
  <c r="J202" i="3" s="1"/>
  <c r="D32" i="3"/>
  <c r="D202" i="3" s="1"/>
  <c r="J31" i="3"/>
  <c r="J201" i="3" s="1"/>
  <c r="D31" i="3"/>
  <c r="D201" i="3" s="1"/>
  <c r="J30" i="3"/>
  <c r="J200" i="3" s="1"/>
  <c r="D30" i="3"/>
  <c r="D200" i="3" s="1"/>
  <c r="J29" i="3"/>
  <c r="J199" i="3" s="1"/>
  <c r="D29" i="3"/>
  <c r="D199" i="3" s="1"/>
  <c r="J28" i="3"/>
  <c r="J198" i="3" s="1"/>
  <c r="D28" i="3"/>
  <c r="D198" i="3" s="1"/>
  <c r="J27" i="3"/>
  <c r="J197" i="3" s="1"/>
  <c r="D27" i="3"/>
  <c r="D197" i="3" s="1"/>
  <c r="J26" i="3"/>
  <c r="J196" i="3" s="1"/>
  <c r="D26" i="3"/>
  <c r="D196" i="3" s="1"/>
  <c r="J25" i="3"/>
  <c r="J195" i="3" s="1"/>
  <c r="D25" i="3"/>
  <c r="D195" i="3" s="1"/>
  <c r="J24" i="3"/>
  <c r="J194" i="3" s="1"/>
  <c r="D24" i="3"/>
  <c r="D194" i="3" s="1"/>
  <c r="J23" i="3"/>
  <c r="J193" i="3" s="1"/>
  <c r="D23" i="3"/>
  <c r="D193" i="3" s="1"/>
  <c r="J22" i="3"/>
  <c r="J192" i="3" s="1"/>
  <c r="D22" i="3"/>
  <c r="D192" i="3" s="1"/>
  <c r="J21" i="3"/>
  <c r="D21" i="3"/>
  <c r="D191" i="3" s="1"/>
  <c r="J20" i="3"/>
  <c r="D20" i="3"/>
  <c r="J19" i="3"/>
  <c r="D19" i="3"/>
  <c r="J18" i="3"/>
  <c r="J188" i="3" s="1"/>
  <c r="F293" i="3" s="1"/>
  <c r="D18" i="3"/>
  <c r="J17" i="3"/>
  <c r="D17" i="3"/>
  <c r="J16" i="3"/>
  <c r="J186" i="3" s="1"/>
  <c r="D16" i="3"/>
  <c r="D186" i="3" s="1"/>
  <c r="J15" i="3"/>
  <c r="J185" i="3" s="1"/>
  <c r="D15" i="3"/>
  <c r="D185" i="3" s="1"/>
  <c r="J14" i="3"/>
  <c r="J184" i="3" s="1"/>
  <c r="D14" i="3"/>
  <c r="D184" i="3" s="1"/>
  <c r="J13" i="3"/>
  <c r="J183" i="3" s="1"/>
  <c r="D13" i="3"/>
  <c r="D183" i="3" s="1"/>
  <c r="J12" i="3"/>
  <c r="J182" i="3" s="1"/>
  <c r="D12" i="3"/>
  <c r="D182" i="3" s="1"/>
  <c r="J11" i="3"/>
  <c r="J181" i="3" s="1"/>
  <c r="D11" i="3"/>
  <c r="D181" i="3" s="1"/>
  <c r="J10" i="3"/>
  <c r="J180" i="3" s="1"/>
  <c r="D10" i="3"/>
  <c r="D180" i="3" s="1"/>
  <c r="J9" i="3"/>
  <c r="J179" i="3" s="1"/>
  <c r="D9" i="3"/>
  <c r="D179" i="3" s="1"/>
  <c r="J8" i="3"/>
  <c r="J178" i="3" s="1"/>
  <c r="D8" i="3"/>
  <c r="D178" i="3" s="1"/>
  <c r="J7" i="3"/>
  <c r="J177" i="3" s="1"/>
  <c r="D7" i="3"/>
  <c r="D177" i="3" s="1"/>
  <c r="J6" i="3"/>
  <c r="J176" i="3" s="1"/>
  <c r="D6" i="3"/>
  <c r="D176" i="3" s="1"/>
  <c r="J5" i="3"/>
  <c r="J175" i="3" s="1"/>
  <c r="K175" i="3" s="1"/>
  <c r="D5" i="3"/>
  <c r="D175" i="3" s="1"/>
  <c r="O22" i="2"/>
  <c r="C20" i="2"/>
  <c r="G19" i="2"/>
  <c r="H19" i="2" s="1"/>
  <c r="I19" i="2" s="1"/>
  <c r="F19" i="2"/>
  <c r="G5" i="2" s="1"/>
  <c r="E19" i="2"/>
  <c r="E18" i="2"/>
  <c r="F18" i="2" s="1"/>
  <c r="AF17" i="2"/>
  <c r="AE17" i="2"/>
  <c r="C17" i="2"/>
  <c r="AA16" i="2"/>
  <c r="AB16" i="2" s="1"/>
  <c r="AC16" i="2" s="1"/>
  <c r="AD16" i="2" s="1"/>
  <c r="Z16" i="2"/>
  <c r="C16" i="2"/>
  <c r="P15" i="2"/>
  <c r="Q15" i="2" s="1"/>
  <c r="L14" i="2"/>
  <c r="M14" i="2" s="1"/>
  <c r="N14" i="2" s="1"/>
  <c r="O14" i="2" s="1"/>
  <c r="C13" i="2"/>
  <c r="M12" i="2"/>
  <c r="N12" i="2" s="1"/>
  <c r="K11" i="2"/>
  <c r="L11" i="2" s="1"/>
  <c r="M11" i="2" s="1"/>
  <c r="N11" i="2" s="1"/>
  <c r="J11" i="2"/>
  <c r="I10" i="2"/>
  <c r="J10" i="2" s="1"/>
  <c r="C10" i="2" s="1"/>
  <c r="C9" i="2"/>
  <c r="C8" i="2"/>
  <c r="C7" i="2"/>
  <c r="I5" i="2"/>
  <c r="H5" i="2"/>
  <c r="F5" i="2"/>
  <c r="E5" i="2"/>
  <c r="AM4" i="2"/>
  <c r="AN4" i="2" s="1"/>
  <c r="AO4" i="2" s="1"/>
  <c r="AP4" i="2" s="1"/>
  <c r="AH4" i="2"/>
  <c r="AI4" i="2" s="1"/>
  <c r="AJ4" i="2" s="1"/>
  <c r="AK4" i="2" s="1"/>
  <c r="AL4" i="2" s="1"/>
  <c r="G77" i="28" l="1"/>
  <c r="E9" i="28"/>
  <c r="E19" i="28"/>
  <c r="E10" i="28"/>
  <c r="E16" i="28"/>
  <c r="E11" i="28"/>
  <c r="E12" i="28"/>
  <c r="E13" i="28"/>
  <c r="E14" i="28"/>
  <c r="G100" i="12"/>
  <c r="G101" i="12"/>
  <c r="G91" i="12"/>
  <c r="G93" i="12"/>
  <c r="G98" i="12"/>
  <c r="F89" i="12"/>
  <c r="G94" i="12"/>
  <c r="G95" i="12"/>
  <c r="G99" i="12"/>
  <c r="G102" i="12"/>
  <c r="G96" i="12"/>
  <c r="G97" i="12"/>
  <c r="G92" i="12"/>
  <c r="F108" i="12"/>
  <c r="G90" i="12"/>
  <c r="F107" i="12"/>
  <c r="F86" i="28"/>
  <c r="N86" i="28"/>
  <c r="C106" i="28"/>
  <c r="E88" i="25"/>
  <c r="K132" i="8"/>
  <c r="G117" i="8"/>
  <c r="C15" i="9"/>
  <c r="D29" i="7"/>
  <c r="M125" i="8"/>
  <c r="B12" i="4"/>
  <c r="B48" i="4"/>
  <c r="B15" i="29" s="1"/>
  <c r="E87" i="25"/>
  <c r="G105" i="25"/>
  <c r="C105" i="25"/>
  <c r="F105" i="25"/>
  <c r="C105" i="28"/>
  <c r="M86" i="28"/>
  <c r="E88" i="28"/>
  <c r="F105" i="28"/>
  <c r="E87" i="28"/>
  <c r="G105" i="28"/>
  <c r="E105" i="28"/>
  <c r="E86" i="28"/>
  <c r="D105" i="28"/>
  <c r="E11" i="4"/>
  <c r="E25" i="25"/>
  <c r="E27" i="25"/>
  <c r="E24" i="25"/>
  <c r="E20" i="28"/>
  <c r="E26" i="28"/>
  <c r="G106" i="28"/>
  <c r="B90" i="28"/>
  <c r="F89" i="28"/>
  <c r="E89" i="28"/>
  <c r="D106" i="28"/>
  <c r="E106" i="28"/>
  <c r="E17" i="28"/>
  <c r="F88" i="28"/>
  <c r="G76" i="28"/>
  <c r="D88" i="28" s="1"/>
  <c r="E27" i="28"/>
  <c r="E18" i="28"/>
  <c r="G79" i="28"/>
  <c r="G89" i="28" s="1"/>
  <c r="F106" i="28"/>
  <c r="E25" i="28"/>
  <c r="E22" i="28"/>
  <c r="E28" i="28"/>
  <c r="E21" i="28"/>
  <c r="E80" i="28"/>
  <c r="F80" i="28" s="1"/>
  <c r="G75" i="28"/>
  <c r="C89" i="28" s="1"/>
  <c r="H89" i="28" s="1"/>
  <c r="E15" i="28"/>
  <c r="E23" i="28"/>
  <c r="C80" i="25"/>
  <c r="D80" i="25" s="1"/>
  <c r="G76" i="25"/>
  <c r="D88" i="25" s="1"/>
  <c r="B90" i="25"/>
  <c r="E89" i="25"/>
  <c r="E80" i="25"/>
  <c r="F80" i="25" s="1"/>
  <c r="G75" i="25"/>
  <c r="G103" i="25" s="1"/>
  <c r="D87" i="25"/>
  <c r="D105" i="25"/>
  <c r="G79" i="25"/>
  <c r="G86" i="25" s="1"/>
  <c r="E105" i="25"/>
  <c r="G78" i="25"/>
  <c r="F87" i="25" s="1"/>
  <c r="N86" i="25"/>
  <c r="E86" i="25"/>
  <c r="E28" i="25"/>
  <c r="E22" i="25"/>
  <c r="J62" i="25"/>
  <c r="E175" i="3"/>
  <c r="I216" i="3"/>
  <c r="I177" i="3"/>
  <c r="C184" i="3"/>
  <c r="C204" i="3"/>
  <c r="C264" i="3"/>
  <c r="C185" i="3"/>
  <c r="C205" i="3"/>
  <c r="C235" i="3"/>
  <c r="C241" i="3"/>
  <c r="C251" i="3"/>
  <c r="C261" i="3"/>
  <c r="C271" i="3"/>
  <c r="I207" i="3"/>
  <c r="C227" i="3"/>
  <c r="I179" i="3"/>
  <c r="I272" i="3"/>
  <c r="I176" i="3"/>
  <c r="I193" i="3"/>
  <c r="I223" i="3"/>
  <c r="I204" i="3"/>
  <c r="I264" i="3"/>
  <c r="D190" i="3"/>
  <c r="C190" i="3" s="1"/>
  <c r="E176" i="3"/>
  <c r="E177" i="3" s="1"/>
  <c r="E178" i="3" s="1"/>
  <c r="E179" i="3" s="1"/>
  <c r="E180" i="3" s="1"/>
  <c r="E181" i="3" s="1"/>
  <c r="E182" i="3" s="1"/>
  <c r="E183" i="3" s="1"/>
  <c r="E184" i="3" s="1"/>
  <c r="E185" i="3" s="1"/>
  <c r="E186" i="3" s="1"/>
  <c r="J191" i="3"/>
  <c r="I236" i="3"/>
  <c r="J189" i="3"/>
  <c r="F294" i="3" s="1"/>
  <c r="G294" i="3" s="1"/>
  <c r="G11" i="10"/>
  <c r="E22" i="10" s="1"/>
  <c r="E14" i="10"/>
  <c r="F14" i="10" s="1"/>
  <c r="G12" i="10"/>
  <c r="F21" i="10" s="1"/>
  <c r="G293" i="3"/>
  <c r="F13" i="10"/>
  <c r="I199" i="3"/>
  <c r="I229" i="3"/>
  <c r="I249" i="3"/>
  <c r="C127" i="3"/>
  <c r="C166" i="3" s="1"/>
  <c r="C169" i="3" s="1"/>
  <c r="C182" i="3" s="1"/>
  <c r="I251" i="3"/>
  <c r="I192" i="3"/>
  <c r="I202" i="3"/>
  <c r="I212" i="3"/>
  <c r="I222" i="3"/>
  <c r="I242" i="3"/>
  <c r="F9" i="10"/>
  <c r="I188" i="3"/>
  <c r="I226" i="3"/>
  <c r="I220" i="3"/>
  <c r="J19" i="2"/>
  <c r="J5" i="2"/>
  <c r="B30" i="7"/>
  <c r="D30" i="7" s="1"/>
  <c r="D25" i="7"/>
  <c r="C11" i="2"/>
  <c r="I180" i="3"/>
  <c r="J190" i="3"/>
  <c r="I279" i="3"/>
  <c r="I271" i="3"/>
  <c r="I280" i="3"/>
  <c r="I200" i="3"/>
  <c r="I230" i="3"/>
  <c r="I250" i="3"/>
  <c r="I270" i="3"/>
  <c r="G18" i="2"/>
  <c r="H18" i="2" s="1"/>
  <c r="I18" i="2" s="1"/>
  <c r="J18" i="2" s="1"/>
  <c r="K18" i="2" s="1"/>
  <c r="L18" i="2" s="1"/>
  <c r="M18" i="2" s="1"/>
  <c r="N18" i="2" s="1"/>
  <c r="O18" i="2" s="1"/>
  <c r="P18" i="2" s="1"/>
  <c r="Q18" i="2" s="1"/>
  <c r="R18" i="2" s="1"/>
  <c r="S18" i="2" s="1"/>
  <c r="T18" i="2" s="1"/>
  <c r="U18" i="2" s="1"/>
  <c r="V18" i="2" s="1"/>
  <c r="W18" i="2" s="1"/>
  <c r="X18" i="2" s="1"/>
  <c r="Y18" i="2" s="1"/>
  <c r="Z18" i="2" s="1"/>
  <c r="AA18" i="2" s="1"/>
  <c r="AB18" i="2" s="1"/>
  <c r="AC18" i="2" s="1"/>
  <c r="AD18" i="2" s="1"/>
  <c r="AE18" i="2" s="1"/>
  <c r="C18" i="2"/>
  <c r="I196" i="3"/>
  <c r="I281" i="3"/>
  <c r="I178" i="3"/>
  <c r="I210" i="3"/>
  <c r="I240" i="3"/>
  <c r="I260" i="3"/>
  <c r="O12" i="2"/>
  <c r="C12" i="2" s="1"/>
  <c r="I277" i="3"/>
  <c r="I256" i="3"/>
  <c r="C265" i="3"/>
  <c r="I274" i="3"/>
  <c r="I224" i="3"/>
  <c r="C260" i="3"/>
  <c r="I266" i="3"/>
  <c r="D7" i="7"/>
  <c r="B21" i="7"/>
  <c r="D16" i="7"/>
  <c r="G8" i="10"/>
  <c r="F8" i="10"/>
  <c r="I184" i="3"/>
  <c r="I275" i="3"/>
  <c r="I219" i="3"/>
  <c r="I267" i="3"/>
  <c r="D22" i="7"/>
  <c r="M123" i="8"/>
  <c r="C11" i="9"/>
  <c r="C255" i="3"/>
  <c r="I276" i="3"/>
  <c r="I213" i="3"/>
  <c r="C225" i="3"/>
  <c r="D17" i="7"/>
  <c r="N123" i="8"/>
  <c r="N134" i="8"/>
  <c r="D13" i="9"/>
  <c r="D11" i="9"/>
  <c r="J117" i="8"/>
  <c r="I232" i="3"/>
  <c r="D14" i="7"/>
  <c r="N118" i="8"/>
  <c r="I252" i="3"/>
  <c r="M117" i="8"/>
  <c r="I244" i="3"/>
  <c r="L118" i="8"/>
  <c r="I195" i="3"/>
  <c r="I225" i="3"/>
  <c r="I245" i="3"/>
  <c r="I265" i="3"/>
  <c r="I201" i="3"/>
  <c r="I231" i="3"/>
  <c r="O123" i="8"/>
  <c r="O134" i="8"/>
  <c r="C13" i="9"/>
  <c r="I253" i="3"/>
  <c r="O124" i="8"/>
  <c r="N124" i="8"/>
  <c r="M124" i="8"/>
  <c r="J124" i="8"/>
  <c r="G124" i="8"/>
  <c r="I124" i="8"/>
  <c r="I246" i="3"/>
  <c r="I182" i="3"/>
  <c r="I186" i="3"/>
  <c r="C214" i="3"/>
  <c r="I278" i="3"/>
  <c r="H124" i="8"/>
  <c r="K117" i="8"/>
  <c r="I243" i="3"/>
  <c r="K176" i="3"/>
  <c r="K177" i="3" s="1"/>
  <c r="K178" i="3" s="1"/>
  <c r="K179" i="3" s="1"/>
  <c r="K180" i="3" s="1"/>
  <c r="K181" i="3" s="1"/>
  <c r="K182" i="3" s="1"/>
  <c r="K183" i="3" s="1"/>
  <c r="K184" i="3" s="1"/>
  <c r="K185" i="3" s="1"/>
  <c r="K186" i="3" s="1"/>
  <c r="I127" i="8"/>
  <c r="I257" i="3"/>
  <c r="I273" i="3"/>
  <c r="I235" i="3"/>
  <c r="D188" i="3"/>
  <c r="C188" i="3" s="1"/>
  <c r="C198" i="3"/>
  <c r="C208" i="3"/>
  <c r="C218" i="3"/>
  <c r="C228" i="3"/>
  <c r="C238" i="3"/>
  <c r="C258" i="3"/>
  <c r="I282" i="3"/>
  <c r="F296" i="3"/>
  <c r="G296" i="3" s="1"/>
  <c r="I191" i="3"/>
  <c r="I203" i="3"/>
  <c r="I209" i="3"/>
  <c r="I254" i="3"/>
  <c r="I261" i="3"/>
  <c r="D10" i="7"/>
  <c r="I215" i="3"/>
  <c r="I268" i="3"/>
  <c r="I198" i="3"/>
  <c r="I208" i="3"/>
  <c r="I218" i="3"/>
  <c r="I238" i="3"/>
  <c r="I283" i="3"/>
  <c r="J187" i="3"/>
  <c r="C215" i="3"/>
  <c r="B27" i="7"/>
  <c r="D27" i="7" s="1"/>
  <c r="D15" i="9"/>
  <c r="N119" i="8"/>
  <c r="N125" i="8"/>
  <c r="M118" i="8"/>
  <c r="D8" i="7"/>
  <c r="K125" i="8"/>
  <c r="N117" i="8"/>
  <c r="H117" i="8"/>
  <c r="C217" i="3"/>
  <c r="C237" i="3"/>
  <c r="D9" i="9"/>
  <c r="I185" i="3"/>
  <c r="D20" i="7"/>
  <c r="E140" i="8"/>
  <c r="O132" i="8"/>
  <c r="L132" i="8"/>
  <c r="N132" i="8"/>
  <c r="J132" i="8"/>
  <c r="M132" i="8"/>
  <c r="I132" i="8"/>
  <c r="H132" i="8"/>
  <c r="I263" i="3"/>
  <c r="I175" i="3"/>
  <c r="I237" i="3"/>
  <c r="D15" i="7"/>
  <c r="G132" i="8"/>
  <c r="I205" i="3"/>
  <c r="C267" i="3"/>
  <c r="D187" i="3"/>
  <c r="C187" i="3" s="1"/>
  <c r="E13" i="9"/>
  <c r="K124" i="8"/>
  <c r="I217" i="3"/>
  <c r="I247" i="3"/>
  <c r="I214" i="3"/>
  <c r="I233" i="3"/>
  <c r="L124" i="8"/>
  <c r="I262" i="3"/>
  <c r="D189" i="3"/>
  <c r="C259" i="3"/>
  <c r="D11" i="10"/>
  <c r="D12" i="10"/>
  <c r="D10" i="10"/>
  <c r="I197" i="3"/>
  <c r="I221" i="3"/>
  <c r="I248" i="3"/>
  <c r="M134" i="8"/>
  <c r="J134" i="8"/>
  <c r="E142" i="8"/>
  <c r="L134" i="8"/>
  <c r="K134" i="8"/>
  <c r="I134" i="8"/>
  <c r="H134" i="8"/>
  <c r="G134" i="8"/>
  <c r="I181" i="3"/>
  <c r="C270" i="3"/>
  <c r="D13" i="7"/>
  <c r="B18" i="7"/>
  <c r="I211" i="3"/>
  <c r="I6" i="7"/>
  <c r="E9" i="9"/>
  <c r="C263" i="3"/>
  <c r="I194" i="3"/>
  <c r="C14" i="2"/>
  <c r="R15" i="2"/>
  <c r="S15" i="2" s="1"/>
  <c r="T15" i="2" s="1"/>
  <c r="U15" i="2" s="1"/>
  <c r="V15" i="2" s="1"/>
  <c r="W15" i="2" s="1"/>
  <c r="X15" i="2" s="1"/>
  <c r="Y15" i="2" s="1"/>
  <c r="Z15" i="2" s="1"/>
  <c r="AA15" i="2" s="1"/>
  <c r="AB15" i="2" s="1"/>
  <c r="AC15" i="2" s="1"/>
  <c r="AD15" i="2" s="1"/>
  <c r="AE15" i="2" s="1"/>
  <c r="C9" i="9"/>
  <c r="M53" i="12"/>
  <c r="I227" i="3"/>
  <c r="I228" i="3"/>
  <c r="I239" i="3"/>
  <c r="I259" i="3"/>
  <c r="I269" i="3"/>
  <c r="I183" i="3"/>
  <c r="D295" i="3"/>
  <c r="I241" i="3"/>
  <c r="N115" i="8"/>
  <c r="G13" i="10"/>
  <c r="G23" i="10" s="1"/>
  <c r="D13" i="10"/>
  <c r="I206" i="3"/>
  <c r="I255" i="3"/>
  <c r="I258" i="3"/>
  <c r="I234" i="3"/>
  <c r="D12" i="7"/>
  <c r="O116" i="8"/>
  <c r="J127" i="8"/>
  <c r="U53" i="12"/>
  <c r="D11" i="7"/>
  <c r="J118" i="8"/>
  <c r="L125" i="8"/>
  <c r="C14" i="10"/>
  <c r="D14" i="10" s="1"/>
  <c r="G9" i="10"/>
  <c r="C23" i="10" s="1"/>
  <c r="D9" i="10"/>
  <c r="E49" i="7"/>
  <c r="O118" i="8"/>
  <c r="O125" i="8"/>
  <c r="D14" i="9"/>
  <c r="H17" i="11"/>
  <c r="I17" i="11" s="1"/>
  <c r="J17" i="11" s="1"/>
  <c r="K17" i="11" s="1"/>
  <c r="L17" i="11" s="1"/>
  <c r="M17" i="11" s="1"/>
  <c r="H232" i="13"/>
  <c r="J232" i="13" s="1"/>
  <c r="H123" i="8"/>
  <c r="I126" i="8"/>
  <c r="I123" i="8"/>
  <c r="J126" i="8"/>
  <c r="F11" i="10"/>
  <c r="K133" i="8"/>
  <c r="J133" i="8"/>
  <c r="I133" i="8"/>
  <c r="H133" i="8"/>
  <c r="G133" i="8"/>
  <c r="E141" i="8"/>
  <c r="O133" i="8"/>
  <c r="N133" i="8"/>
  <c r="M133" i="8"/>
  <c r="L133" i="8"/>
  <c r="F14" i="9"/>
  <c r="F12" i="9"/>
  <c r="F10" i="9"/>
  <c r="F15" i="9"/>
  <c r="F13" i="9"/>
  <c r="F11" i="9"/>
  <c r="F9" i="9"/>
  <c r="G10" i="10"/>
  <c r="D23" i="10" s="1"/>
  <c r="F10" i="10"/>
  <c r="D19" i="7"/>
  <c r="G8" i="9"/>
  <c r="H8" i="9" s="1"/>
  <c r="D104" i="3"/>
  <c r="H115" i="8"/>
  <c r="J123" i="8"/>
  <c r="E135" i="8"/>
  <c r="N127" i="8"/>
  <c r="O127" i="8"/>
  <c r="M127" i="8"/>
  <c r="L127" i="8"/>
  <c r="K127" i="8"/>
  <c r="H127" i="8"/>
  <c r="G17" i="15"/>
  <c r="D24" i="7"/>
  <c r="O126" i="8"/>
  <c r="N126" i="8"/>
  <c r="M126" i="8"/>
  <c r="L126" i="8"/>
  <c r="K126" i="8"/>
  <c r="H126" i="8"/>
  <c r="D9" i="7"/>
  <c r="J115" i="8"/>
  <c r="K123" i="8"/>
  <c r="G127" i="8"/>
  <c r="G126" i="8"/>
  <c r="M115" i="8"/>
  <c r="L123" i="8"/>
  <c r="G115" i="8"/>
  <c r="K118" i="8"/>
  <c r="E11" i="9"/>
  <c r="C14" i="9"/>
  <c r="C12" i="9"/>
  <c r="C10" i="9"/>
  <c r="K115" i="8"/>
  <c r="I118" i="8"/>
  <c r="I116" i="8"/>
  <c r="H118" i="8"/>
  <c r="H116" i="8"/>
  <c r="G118" i="8"/>
  <c r="G116" i="8"/>
  <c r="O119" i="8"/>
  <c r="O117" i="8"/>
  <c r="O115" i="8"/>
  <c r="L119" i="8"/>
  <c r="L117" i="8"/>
  <c r="L115" i="8"/>
  <c r="I119" i="8"/>
  <c r="I117" i="8"/>
  <c r="I115" i="8"/>
  <c r="J116" i="8"/>
  <c r="G119" i="8"/>
  <c r="E15" i="9"/>
  <c r="N53" i="12"/>
  <c r="K116" i="8"/>
  <c r="H119" i="8"/>
  <c r="G125" i="8"/>
  <c r="B24" i="10"/>
  <c r="L116" i="8"/>
  <c r="J119" i="8"/>
  <c r="H125" i="8"/>
  <c r="M116" i="8"/>
  <c r="K119" i="8"/>
  <c r="I125" i="8"/>
  <c r="Q53" i="12"/>
  <c r="N116" i="8"/>
  <c r="M119" i="8"/>
  <c r="J125" i="8"/>
  <c r="F12" i="10"/>
  <c r="F42" i="12"/>
  <c r="E68" i="12" s="1"/>
  <c r="T53" i="12"/>
  <c r="H11" i="13"/>
  <c r="J11" i="13" s="1"/>
  <c r="E12" i="13"/>
  <c r="E131" i="8"/>
  <c r="D10" i="9"/>
  <c r="D12" i="9"/>
  <c r="E17" i="15"/>
  <c r="G123" i="8"/>
  <c r="E10" i="9"/>
  <c r="E12" i="9"/>
  <c r="E14" i="9"/>
  <c r="E16" i="15"/>
  <c r="J242" i="13"/>
  <c r="G16" i="15" s="1"/>
  <c r="F16" i="15" s="1"/>
  <c r="E10" i="15"/>
  <c r="E11" i="15"/>
  <c r="E106" i="13"/>
  <c r="H105" i="13"/>
  <c r="J105" i="13" s="1"/>
  <c r="J26" i="13"/>
  <c r="G10" i="15" s="1"/>
  <c r="F10" i="15" s="1"/>
  <c r="E37" i="13"/>
  <c r="H37" i="13" s="1"/>
  <c r="J37" i="13" s="1"/>
  <c r="H71" i="13"/>
  <c r="J71" i="13" s="1"/>
  <c r="G11" i="15" s="1"/>
  <c r="F11" i="15" s="1"/>
  <c r="E14" i="15"/>
  <c r="J214" i="13"/>
  <c r="G14" i="15" s="1"/>
  <c r="E237" i="13"/>
  <c r="H236" i="13"/>
  <c r="J236" i="13" s="1"/>
  <c r="H128" i="8" l="1"/>
  <c r="H155" i="8" s="1"/>
  <c r="F106" i="25"/>
  <c r="G88" i="25"/>
  <c r="H99" i="12"/>
  <c r="H93" i="12"/>
  <c r="H98" i="12"/>
  <c r="H95" i="12"/>
  <c r="H91" i="12"/>
  <c r="G89" i="12"/>
  <c r="H97" i="12"/>
  <c r="H94" i="12"/>
  <c r="H101" i="12"/>
  <c r="H96" i="12"/>
  <c r="H102" i="12"/>
  <c r="H100" i="12"/>
  <c r="H90" i="12"/>
  <c r="G107" i="12"/>
  <c r="H92" i="12"/>
  <c r="G108" i="12"/>
  <c r="M120" i="8"/>
  <c r="M154" i="8" s="1"/>
  <c r="N120" i="8"/>
  <c r="N154" i="8" s="1"/>
  <c r="J120" i="8"/>
  <c r="J154" i="8" s="1"/>
  <c r="H120" i="8"/>
  <c r="H154" i="8" s="1"/>
  <c r="I120" i="8"/>
  <c r="I154" i="8" s="1"/>
  <c r="L120" i="8"/>
  <c r="L154" i="8" s="1"/>
  <c r="N128" i="8"/>
  <c r="N155" i="8" s="1"/>
  <c r="O128" i="8"/>
  <c r="O155" i="8" s="1"/>
  <c r="L128" i="8"/>
  <c r="L155" i="8" s="1"/>
  <c r="O120" i="8"/>
  <c r="O154" i="8" s="1"/>
  <c r="K128" i="8"/>
  <c r="K155" i="8" s="1"/>
  <c r="I128" i="8"/>
  <c r="I155" i="8" s="1"/>
  <c r="K120" i="8"/>
  <c r="K154" i="8" s="1"/>
  <c r="M128" i="8"/>
  <c r="M155" i="8" s="1"/>
  <c r="J128" i="8"/>
  <c r="J155" i="8" s="1"/>
  <c r="B13" i="4"/>
  <c r="B49" i="4"/>
  <c r="B16" i="29" s="1"/>
  <c r="E12" i="4"/>
  <c r="G88" i="28"/>
  <c r="E103" i="28"/>
  <c r="E108" i="28" s="1"/>
  <c r="G104" i="28"/>
  <c r="D104" i="28"/>
  <c r="L86" i="28"/>
  <c r="E104" i="28"/>
  <c r="D86" i="28"/>
  <c r="D87" i="28"/>
  <c r="C104" i="28"/>
  <c r="G87" i="28"/>
  <c r="F104" i="28"/>
  <c r="G107" i="28"/>
  <c r="G86" i="28"/>
  <c r="D89" i="28"/>
  <c r="O86" i="28"/>
  <c r="C107" i="28"/>
  <c r="C86" i="28"/>
  <c r="H86" i="28" s="1"/>
  <c r="D107" i="28"/>
  <c r="G80" i="28"/>
  <c r="C88" i="28"/>
  <c r="H88" i="28" s="1"/>
  <c r="K86" i="28"/>
  <c r="P86" i="28" s="1"/>
  <c r="P87" i="28" s="1"/>
  <c r="C103" i="28"/>
  <c r="C108" i="28" s="1"/>
  <c r="E107" i="28"/>
  <c r="D103" i="28"/>
  <c r="D108" i="28" s="1"/>
  <c r="F107" i="28"/>
  <c r="F103" i="28"/>
  <c r="F108" i="28" s="1"/>
  <c r="F90" i="28"/>
  <c r="E90" i="28"/>
  <c r="D90" i="28"/>
  <c r="C90" i="28"/>
  <c r="H90" i="28" s="1"/>
  <c r="B91" i="28"/>
  <c r="G90" i="28"/>
  <c r="G103" i="28"/>
  <c r="G108" i="28" s="1"/>
  <c r="C87" i="28"/>
  <c r="H87" i="28" s="1"/>
  <c r="C86" i="25"/>
  <c r="H86" i="25" s="1"/>
  <c r="D103" i="25"/>
  <c r="D108" i="25" s="1"/>
  <c r="D89" i="25"/>
  <c r="F104" i="25"/>
  <c r="L86" i="25"/>
  <c r="D86" i="25"/>
  <c r="C106" i="25"/>
  <c r="F103" i="25"/>
  <c r="P117" i="8"/>
  <c r="D106" i="25"/>
  <c r="G80" i="25"/>
  <c r="C88" i="25"/>
  <c r="G107" i="25"/>
  <c r="F89" i="25"/>
  <c r="O86" i="25"/>
  <c r="G89" i="25"/>
  <c r="C87" i="25"/>
  <c r="C107" i="25"/>
  <c r="C89" i="25"/>
  <c r="H89" i="25" s="1"/>
  <c r="G87" i="25"/>
  <c r="D107" i="25"/>
  <c r="E107" i="25"/>
  <c r="F88" i="25"/>
  <c r="F90" i="25"/>
  <c r="E90" i="25"/>
  <c r="D90" i="25"/>
  <c r="C90" i="25"/>
  <c r="B91" i="25"/>
  <c r="G90" i="25"/>
  <c r="F107" i="25"/>
  <c r="G104" i="25"/>
  <c r="G108" i="25" s="1"/>
  <c r="F86" i="25"/>
  <c r="C103" i="25"/>
  <c r="C108" i="25" s="1"/>
  <c r="E104" i="25"/>
  <c r="E106" i="25"/>
  <c r="K86" i="25"/>
  <c r="P86" i="25" s="1"/>
  <c r="P87" i="25" s="1"/>
  <c r="C104" i="25"/>
  <c r="G106" i="25"/>
  <c r="E103" i="25"/>
  <c r="D104" i="25"/>
  <c r="P134" i="8"/>
  <c r="P123" i="8"/>
  <c r="P119" i="8"/>
  <c r="D294" i="3"/>
  <c r="D296" i="3"/>
  <c r="C194" i="3"/>
  <c r="C178" i="3"/>
  <c r="C250" i="3"/>
  <c r="C212" i="3"/>
  <c r="C199" i="3"/>
  <c r="C220" i="3"/>
  <c r="D293" i="3"/>
  <c r="C256" i="3"/>
  <c r="C207" i="3"/>
  <c r="C240" i="3"/>
  <c r="C246" i="3"/>
  <c r="C206" i="3"/>
  <c r="C226" i="3"/>
  <c r="C177" i="3"/>
  <c r="C175" i="3"/>
  <c r="C274" i="3" s="1"/>
  <c r="C193" i="3"/>
  <c r="C272" i="3"/>
  <c r="C266" i="3"/>
  <c r="C253" i="3"/>
  <c r="C191" i="3"/>
  <c r="C181" i="3"/>
  <c r="C189" i="3"/>
  <c r="C195" i="3"/>
  <c r="C236" i="3"/>
  <c r="C216" i="3"/>
  <c r="C223" i="3"/>
  <c r="C269" i="3"/>
  <c r="C213" i="3"/>
  <c r="C186" i="3"/>
  <c r="C234" i="3"/>
  <c r="C183" i="3"/>
  <c r="C231" i="3"/>
  <c r="C200" i="3"/>
  <c r="C219" i="3"/>
  <c r="C242" i="3"/>
  <c r="C209" i="3"/>
  <c r="C268" i="3"/>
  <c r="C210" i="3"/>
  <c r="C192" i="3"/>
  <c r="C247" i="3"/>
  <c r="C252" i="3"/>
  <c r="C233" i="3"/>
  <c r="C179" i="3"/>
  <c r="C244" i="3"/>
  <c r="C196" i="3"/>
  <c r="C222" i="3"/>
  <c r="C203" i="3"/>
  <c r="C273" i="3"/>
  <c r="C224" i="3"/>
  <c r="C230" i="3"/>
  <c r="C176" i="3"/>
  <c r="C257" i="3"/>
  <c r="C232" i="3"/>
  <c r="C243" i="3"/>
  <c r="C229" i="3"/>
  <c r="C221" i="3"/>
  <c r="C211" i="3"/>
  <c r="D292" i="3"/>
  <c r="C201" i="3"/>
  <c r="C262" i="3"/>
  <c r="C249" i="3"/>
  <c r="C254" i="3"/>
  <c r="C197" i="3"/>
  <c r="C202" i="3"/>
  <c r="C180" i="3"/>
  <c r="C239" i="3"/>
  <c r="C248" i="3"/>
  <c r="C245" i="3"/>
  <c r="E21" i="10"/>
  <c r="E23" i="10"/>
  <c r="E20" i="10"/>
  <c r="F23" i="10"/>
  <c r="F20" i="10"/>
  <c r="J63" i="25"/>
  <c r="F22" i="10"/>
  <c r="I189" i="3"/>
  <c r="C22" i="10"/>
  <c r="D274" i="3"/>
  <c r="F292" i="3"/>
  <c r="G292" i="3" s="1"/>
  <c r="K187" i="3"/>
  <c r="K188" i="3" s="1"/>
  <c r="K189" i="3" s="1"/>
  <c r="I187" i="3"/>
  <c r="F17" i="9"/>
  <c r="N16" i="9" s="1"/>
  <c r="P132" i="8"/>
  <c r="D18" i="7"/>
  <c r="B23" i="7"/>
  <c r="P124" i="8"/>
  <c r="E17" i="9"/>
  <c r="M16" i="9" s="1"/>
  <c r="J6" i="7"/>
  <c r="P115" i="8"/>
  <c r="H7" i="17"/>
  <c r="C21" i="10"/>
  <c r="G14" i="10"/>
  <c r="H8" i="17" s="1"/>
  <c r="C20" i="10"/>
  <c r="G140" i="8"/>
  <c r="E148" i="8"/>
  <c r="N140" i="8"/>
  <c r="M140" i="8"/>
  <c r="O140" i="8"/>
  <c r="L140" i="8"/>
  <c r="K140" i="8"/>
  <c r="I140" i="8"/>
  <c r="H140" i="8"/>
  <c r="J140" i="8"/>
  <c r="Y53" i="12"/>
  <c r="C17" i="9"/>
  <c r="K13" i="9" s="1"/>
  <c r="M131" i="8"/>
  <c r="L131" i="8"/>
  <c r="K131" i="8"/>
  <c r="J131" i="8"/>
  <c r="I131" i="8"/>
  <c r="E139" i="8"/>
  <c r="H131" i="8"/>
  <c r="O131" i="8"/>
  <c r="G131" i="8"/>
  <c r="N131" i="8"/>
  <c r="P116" i="8"/>
  <c r="P126" i="8"/>
  <c r="D21" i="7"/>
  <c r="B26" i="7"/>
  <c r="E187" i="3"/>
  <c r="E188" i="3" s="1"/>
  <c r="E189" i="3" s="1"/>
  <c r="E190" i="3" s="1"/>
  <c r="E191" i="3" s="1"/>
  <c r="E192" i="3" s="1"/>
  <c r="E193" i="3" s="1"/>
  <c r="E194" i="3" s="1"/>
  <c r="E195" i="3" s="1"/>
  <c r="E196" i="3" s="1"/>
  <c r="E197" i="3" s="1"/>
  <c r="E198" i="3" s="1"/>
  <c r="E199" i="3" s="1"/>
  <c r="E200" i="3" s="1"/>
  <c r="E201" i="3" s="1"/>
  <c r="E202" i="3" s="1"/>
  <c r="E203" i="3" s="1"/>
  <c r="E204" i="3" s="1"/>
  <c r="E205" i="3" s="1"/>
  <c r="E206" i="3" s="1"/>
  <c r="E207" i="3" s="1"/>
  <c r="E208" i="3" s="1"/>
  <c r="E209" i="3" s="1"/>
  <c r="E210" i="3" s="1"/>
  <c r="E211" i="3" s="1"/>
  <c r="E212" i="3" s="1"/>
  <c r="E213" i="3" s="1"/>
  <c r="E214" i="3" s="1"/>
  <c r="E215" i="3" s="1"/>
  <c r="E216" i="3" s="1"/>
  <c r="E217" i="3" s="1"/>
  <c r="E218" i="3" s="1"/>
  <c r="E219" i="3" s="1"/>
  <c r="E220" i="3" s="1"/>
  <c r="E221" i="3" s="1"/>
  <c r="E222" i="3" s="1"/>
  <c r="E223" i="3" s="1"/>
  <c r="E224" i="3" s="1"/>
  <c r="E225" i="3" s="1"/>
  <c r="E226" i="3" s="1"/>
  <c r="E227" i="3" s="1"/>
  <c r="E228" i="3" s="1"/>
  <c r="E229" i="3" s="1"/>
  <c r="E230" i="3" s="1"/>
  <c r="E231" i="3" s="1"/>
  <c r="E232" i="3" s="1"/>
  <c r="E233" i="3" s="1"/>
  <c r="E234" i="3" s="1"/>
  <c r="E235" i="3" s="1"/>
  <c r="E236" i="3" s="1"/>
  <c r="E237" i="3" s="1"/>
  <c r="E238" i="3" s="1"/>
  <c r="E239" i="3" s="1"/>
  <c r="E240" i="3" s="1"/>
  <c r="E241" i="3" s="1"/>
  <c r="E242" i="3" s="1"/>
  <c r="E243" i="3" s="1"/>
  <c r="E244" i="3" s="1"/>
  <c r="E245" i="3" s="1"/>
  <c r="E246" i="3" s="1"/>
  <c r="E247" i="3" s="1"/>
  <c r="E248" i="3" s="1"/>
  <c r="E249" i="3" s="1"/>
  <c r="E250" i="3" s="1"/>
  <c r="E251" i="3" s="1"/>
  <c r="E252" i="3" s="1"/>
  <c r="E253" i="3" s="1"/>
  <c r="E254" i="3" s="1"/>
  <c r="E255" i="3" s="1"/>
  <c r="E256" i="3" s="1"/>
  <c r="E257" i="3" s="1"/>
  <c r="E258" i="3" s="1"/>
  <c r="E259" i="3" s="1"/>
  <c r="E260" i="3" s="1"/>
  <c r="E261" i="3" s="1"/>
  <c r="E262" i="3" s="1"/>
  <c r="E263" i="3" s="1"/>
  <c r="E264" i="3" s="1"/>
  <c r="E265" i="3" s="1"/>
  <c r="E266" i="3" s="1"/>
  <c r="E267" i="3" s="1"/>
  <c r="E268" i="3" s="1"/>
  <c r="E269" i="3" s="1"/>
  <c r="E270" i="3" s="1"/>
  <c r="E271" i="3" s="1"/>
  <c r="E272" i="3" s="1"/>
  <c r="E273" i="3" s="1"/>
  <c r="H106" i="13"/>
  <c r="E107" i="13"/>
  <c r="H107" i="13" s="1"/>
  <c r="J107" i="13" s="1"/>
  <c r="F49" i="7"/>
  <c r="Z53" i="12"/>
  <c r="G9" i="9"/>
  <c r="G15" i="9"/>
  <c r="G13" i="9"/>
  <c r="G12" i="9"/>
  <c r="G11" i="9"/>
  <c r="G14" i="9"/>
  <c r="G10" i="9"/>
  <c r="G21" i="10"/>
  <c r="G20" i="10"/>
  <c r="G22" i="10"/>
  <c r="F17" i="15"/>
  <c r="K19" i="2"/>
  <c r="K5" i="2"/>
  <c r="P118" i="8"/>
  <c r="G24" i="10"/>
  <c r="F24" i="10"/>
  <c r="E24" i="10"/>
  <c r="D24" i="10"/>
  <c r="C24" i="10"/>
  <c r="B25" i="10"/>
  <c r="R53" i="12"/>
  <c r="E150" i="8"/>
  <c r="O142" i="8"/>
  <c r="K142" i="8"/>
  <c r="J142" i="8"/>
  <c r="I142" i="8"/>
  <c r="H142" i="8"/>
  <c r="G142" i="8"/>
  <c r="M142" i="8"/>
  <c r="L142" i="8"/>
  <c r="N142" i="8"/>
  <c r="H12" i="13"/>
  <c r="E13" i="13"/>
  <c r="H237" i="13"/>
  <c r="J237" i="13" s="1"/>
  <c r="E238" i="13"/>
  <c r="E240" i="13"/>
  <c r="H240" i="13" s="1"/>
  <c r="J240" i="13" s="1"/>
  <c r="S53" i="12"/>
  <c r="P127" i="8"/>
  <c r="C15" i="2"/>
  <c r="V53" i="12"/>
  <c r="D17" i="9"/>
  <c r="L16" i="9" s="1"/>
  <c r="G42" i="12"/>
  <c r="P125" i="8"/>
  <c r="F14" i="15"/>
  <c r="I135" i="8"/>
  <c r="H135" i="8"/>
  <c r="G135" i="8"/>
  <c r="N135" i="8"/>
  <c r="K135" i="8"/>
  <c r="M135" i="8"/>
  <c r="O135" i="8"/>
  <c r="L135" i="8"/>
  <c r="J135" i="8"/>
  <c r="E143" i="8"/>
  <c r="O141" i="8"/>
  <c r="N141" i="8"/>
  <c r="M141" i="8"/>
  <c r="L141" i="8"/>
  <c r="I141" i="8"/>
  <c r="J141" i="8"/>
  <c r="K141" i="8"/>
  <c r="E149" i="8"/>
  <c r="H141" i="8"/>
  <c r="G141" i="8"/>
  <c r="D20" i="10"/>
  <c r="D21" i="10"/>
  <c r="D22" i="10"/>
  <c r="P133" i="8"/>
  <c r="F295" i="3"/>
  <c r="G295" i="3" s="1"/>
  <c r="K190" i="3"/>
  <c r="K191" i="3" s="1"/>
  <c r="K192" i="3" s="1"/>
  <c r="K193" i="3" s="1"/>
  <c r="K194" i="3" s="1"/>
  <c r="K195" i="3" s="1"/>
  <c r="K196" i="3" s="1"/>
  <c r="K197" i="3" s="1"/>
  <c r="K198" i="3" s="1"/>
  <c r="K199" i="3" s="1"/>
  <c r="K200" i="3" s="1"/>
  <c r="K201" i="3" s="1"/>
  <c r="K202" i="3" s="1"/>
  <c r="K203" i="3" s="1"/>
  <c r="K204" i="3" s="1"/>
  <c r="K205" i="3" s="1"/>
  <c r="K206" i="3" s="1"/>
  <c r="K207" i="3" s="1"/>
  <c r="K208" i="3" s="1"/>
  <c r="K209" i="3" s="1"/>
  <c r="K210" i="3" s="1"/>
  <c r="K211" i="3" s="1"/>
  <c r="K212" i="3" s="1"/>
  <c r="K213" i="3" s="1"/>
  <c r="K214" i="3" s="1"/>
  <c r="K215" i="3" s="1"/>
  <c r="K216" i="3" s="1"/>
  <c r="K217" i="3" s="1"/>
  <c r="K218" i="3" s="1"/>
  <c r="K219" i="3" s="1"/>
  <c r="K220" i="3" s="1"/>
  <c r="K221" i="3" s="1"/>
  <c r="K222" i="3" s="1"/>
  <c r="K223" i="3" s="1"/>
  <c r="K224" i="3" s="1"/>
  <c r="K225" i="3" s="1"/>
  <c r="K226" i="3" s="1"/>
  <c r="K227" i="3" s="1"/>
  <c r="K228" i="3" s="1"/>
  <c r="K229" i="3" s="1"/>
  <c r="K230" i="3" s="1"/>
  <c r="K231" i="3" s="1"/>
  <c r="K232" i="3" s="1"/>
  <c r="K233" i="3" s="1"/>
  <c r="K234" i="3" s="1"/>
  <c r="K235" i="3" s="1"/>
  <c r="K236" i="3" s="1"/>
  <c r="K237" i="3" s="1"/>
  <c r="K238" i="3" s="1"/>
  <c r="K239" i="3" s="1"/>
  <c r="K240" i="3" s="1"/>
  <c r="K241" i="3" s="1"/>
  <c r="K242" i="3" s="1"/>
  <c r="K243" i="3" s="1"/>
  <c r="K244" i="3" s="1"/>
  <c r="K245" i="3" s="1"/>
  <c r="K246" i="3" s="1"/>
  <c r="K247" i="3" s="1"/>
  <c r="K248" i="3" s="1"/>
  <c r="K249" i="3" s="1"/>
  <c r="K250" i="3" s="1"/>
  <c r="K251" i="3" s="1"/>
  <c r="K252" i="3" s="1"/>
  <c r="K253" i="3" s="1"/>
  <c r="K254" i="3" s="1"/>
  <c r="K255" i="3" s="1"/>
  <c r="K256" i="3" s="1"/>
  <c r="K257" i="3" s="1"/>
  <c r="K258" i="3" s="1"/>
  <c r="K259" i="3" s="1"/>
  <c r="K260" i="3" s="1"/>
  <c r="K261" i="3" s="1"/>
  <c r="K262" i="3" s="1"/>
  <c r="K263" i="3" s="1"/>
  <c r="K264" i="3" s="1"/>
  <c r="K265" i="3" s="1"/>
  <c r="K266" i="3" s="1"/>
  <c r="K267" i="3" s="1"/>
  <c r="K268" i="3" s="1"/>
  <c r="K269" i="3" s="1"/>
  <c r="K270" i="3" s="1"/>
  <c r="K271" i="3" s="1"/>
  <c r="K272" i="3" s="1"/>
  <c r="K273" i="3" s="1"/>
  <c r="K274" i="3" s="1"/>
  <c r="K275" i="3" s="1"/>
  <c r="K276" i="3" s="1"/>
  <c r="K277" i="3" s="1"/>
  <c r="K278" i="3" s="1"/>
  <c r="K279" i="3" s="1"/>
  <c r="K280" i="3" s="1"/>
  <c r="K281" i="3" s="1"/>
  <c r="K282" i="3" s="1"/>
  <c r="I190" i="3"/>
  <c r="I136" i="8" l="1"/>
  <c r="I156" i="8" s="1"/>
  <c r="J136" i="8"/>
  <c r="J156" i="8" s="1"/>
  <c r="K136" i="8"/>
  <c r="K156" i="8" s="1"/>
  <c r="L136" i="8"/>
  <c r="L156" i="8" s="1"/>
  <c r="M136" i="8"/>
  <c r="M156" i="8" s="1"/>
  <c r="I91" i="12"/>
  <c r="I101" i="12"/>
  <c r="I95" i="12"/>
  <c r="I100" i="12"/>
  <c r="I102" i="12"/>
  <c r="I96" i="12"/>
  <c r="I94" i="12"/>
  <c r="I98" i="12"/>
  <c r="I97" i="12"/>
  <c r="I93" i="12"/>
  <c r="I99" i="12"/>
  <c r="H42" i="12"/>
  <c r="F68" i="12"/>
  <c r="H108" i="12"/>
  <c r="I92" i="12"/>
  <c r="I90" i="12"/>
  <c r="H107" i="12"/>
  <c r="N136" i="8"/>
  <c r="N156" i="8" s="1"/>
  <c r="O136" i="8"/>
  <c r="O156" i="8" s="1"/>
  <c r="H136" i="8"/>
  <c r="H156" i="8" s="1"/>
  <c r="L11" i="9"/>
  <c r="B14" i="4"/>
  <c r="B50" i="4"/>
  <c r="B17" i="29" s="1"/>
  <c r="E13" i="4"/>
  <c r="B92" i="28"/>
  <c r="E91" i="28"/>
  <c r="G91" i="28"/>
  <c r="F91" i="28"/>
  <c r="D91" i="28"/>
  <c r="C91" i="28"/>
  <c r="H91" i="28" s="1"/>
  <c r="M10" i="9"/>
  <c r="M12" i="9"/>
  <c r="H87" i="25"/>
  <c r="H88" i="25"/>
  <c r="L12" i="9"/>
  <c r="F91" i="25"/>
  <c r="E91" i="25"/>
  <c r="D91" i="25"/>
  <c r="C91" i="25"/>
  <c r="B92" i="25"/>
  <c r="G91" i="25"/>
  <c r="H90" i="25"/>
  <c r="F108" i="25"/>
  <c r="E108" i="25"/>
  <c r="M11" i="9"/>
  <c r="M13" i="9"/>
  <c r="K9" i="9"/>
  <c r="N10" i="9"/>
  <c r="N13" i="9"/>
  <c r="N11" i="9"/>
  <c r="M14" i="9"/>
  <c r="N12" i="9"/>
  <c r="N15" i="9"/>
  <c r="H23" i="10"/>
  <c r="I23" i="10" s="1"/>
  <c r="H22" i="10"/>
  <c r="I22" i="10" s="1"/>
  <c r="C34" i="4"/>
  <c r="H21" i="10"/>
  <c r="I21" i="10" s="1"/>
  <c r="H24" i="10"/>
  <c r="E14" i="13"/>
  <c r="H13" i="13"/>
  <c r="J13" i="13" s="1"/>
  <c r="W53" i="12"/>
  <c r="L13" i="9"/>
  <c r="N9" i="9"/>
  <c r="L19" i="2"/>
  <c r="L5" i="2"/>
  <c r="P141" i="8"/>
  <c r="P140" i="8"/>
  <c r="K6" i="7"/>
  <c r="L6" i="7" s="1"/>
  <c r="K16" i="9"/>
  <c r="K15" i="9"/>
  <c r="D23" i="7"/>
  <c r="B28" i="7"/>
  <c r="P131" i="8"/>
  <c r="K14" i="9"/>
  <c r="O139" i="8"/>
  <c r="N139" i="8"/>
  <c r="K139" i="8"/>
  <c r="H139" i="8"/>
  <c r="L139" i="8"/>
  <c r="J139" i="8"/>
  <c r="I139" i="8"/>
  <c r="G139" i="8"/>
  <c r="E147" i="8"/>
  <c r="M139" i="8"/>
  <c r="G17" i="9"/>
  <c r="O16" i="9" s="1"/>
  <c r="L15" i="9"/>
  <c r="M9" i="9"/>
  <c r="AA53" i="12"/>
  <c r="N149" i="8"/>
  <c r="K149" i="8"/>
  <c r="L149" i="8"/>
  <c r="H149" i="8"/>
  <c r="G149" i="8"/>
  <c r="O149" i="8"/>
  <c r="M149" i="8"/>
  <c r="J149" i="8"/>
  <c r="I149" i="8"/>
  <c r="K10" i="9"/>
  <c r="N143" i="8"/>
  <c r="M143" i="8"/>
  <c r="L143" i="8"/>
  <c r="K143" i="8"/>
  <c r="J143" i="8"/>
  <c r="G143" i="8"/>
  <c r="E151" i="8"/>
  <c r="O143" i="8"/>
  <c r="I143" i="8"/>
  <c r="H143" i="8"/>
  <c r="AE53" i="12"/>
  <c r="L9" i="9"/>
  <c r="P135" i="8"/>
  <c r="L14" i="9"/>
  <c r="L10" i="9"/>
  <c r="G49" i="7"/>
  <c r="M15" i="9"/>
  <c r="J106" i="13"/>
  <c r="G12" i="15" s="1"/>
  <c r="F12" i="15" s="1"/>
  <c r="E12" i="15"/>
  <c r="J150" i="8"/>
  <c r="I150" i="8"/>
  <c r="H150" i="8"/>
  <c r="G150" i="8"/>
  <c r="O150" i="8"/>
  <c r="N150" i="8"/>
  <c r="M150" i="8"/>
  <c r="L150" i="8"/>
  <c r="K150" i="8"/>
  <c r="L148" i="8"/>
  <c r="K148" i="8"/>
  <c r="J148" i="8"/>
  <c r="I148" i="8"/>
  <c r="H148" i="8"/>
  <c r="G148" i="8"/>
  <c r="M148" i="8"/>
  <c r="N148" i="8"/>
  <c r="O148" i="8"/>
  <c r="E239" i="13"/>
  <c r="H239" i="13" s="1"/>
  <c r="J239" i="13" s="1"/>
  <c r="H238" i="13"/>
  <c r="AD53" i="12"/>
  <c r="N14" i="9"/>
  <c r="J12" i="13"/>
  <c r="B31" i="7"/>
  <c r="D31" i="7" s="1"/>
  <c r="D26" i="7"/>
  <c r="P142" i="8"/>
  <c r="F25" i="10"/>
  <c r="E25" i="10"/>
  <c r="D25" i="10"/>
  <c r="C25" i="10"/>
  <c r="B26" i="10"/>
  <c r="G25" i="10"/>
  <c r="X53" i="12"/>
  <c r="K12" i="9"/>
  <c r="K11" i="9"/>
  <c r="H20" i="10"/>
  <c r="I20" i="10" s="1"/>
  <c r="J97" i="12" l="1"/>
  <c r="J100" i="12"/>
  <c r="J93" i="12"/>
  <c r="J98" i="12"/>
  <c r="J95" i="12"/>
  <c r="H89" i="12"/>
  <c r="J94" i="12"/>
  <c r="J96" i="12"/>
  <c r="J102" i="12"/>
  <c r="J101" i="12"/>
  <c r="J99" i="12"/>
  <c r="J91" i="12"/>
  <c r="J90" i="12"/>
  <c r="I107" i="12"/>
  <c r="J92" i="12"/>
  <c r="I108" i="12"/>
  <c r="I42" i="12"/>
  <c r="G68" i="12"/>
  <c r="J9" i="7"/>
  <c r="J7" i="7"/>
  <c r="H9" i="7"/>
  <c r="G8" i="7"/>
  <c r="C44" i="9" s="1"/>
  <c r="J10" i="7"/>
  <c r="I9" i="7"/>
  <c r="H144" i="8"/>
  <c r="H157" i="8" s="1"/>
  <c r="L144" i="8"/>
  <c r="L157" i="8" s="1"/>
  <c r="O144" i="8"/>
  <c r="O157" i="8" s="1"/>
  <c r="N144" i="8"/>
  <c r="N157" i="8" s="1"/>
  <c r="J144" i="8"/>
  <c r="J157" i="8" s="1"/>
  <c r="M144" i="8"/>
  <c r="M157" i="8" s="1"/>
  <c r="K144" i="8"/>
  <c r="K157" i="8" s="1"/>
  <c r="I144" i="8"/>
  <c r="I157" i="8" s="1"/>
  <c r="D34" i="4"/>
  <c r="I24" i="10"/>
  <c r="B15" i="4"/>
  <c r="B51" i="4"/>
  <c r="B18" i="29" s="1"/>
  <c r="E14" i="4"/>
  <c r="J8" i="7"/>
  <c r="G92" i="28"/>
  <c r="B93" i="28"/>
  <c r="F92" i="28"/>
  <c r="E92" i="28"/>
  <c r="D92" i="28"/>
  <c r="C92" i="28"/>
  <c r="H92" i="28" s="1"/>
  <c r="L17" i="9"/>
  <c r="J64" i="25"/>
  <c r="J11" i="7"/>
  <c r="F92" i="25"/>
  <c r="B93" i="25"/>
  <c r="D92" i="25"/>
  <c r="C92" i="25"/>
  <c r="G92" i="25"/>
  <c r="E92" i="25"/>
  <c r="H91" i="25"/>
  <c r="P143" i="8"/>
  <c r="N17" i="9"/>
  <c r="M17" i="9"/>
  <c r="O9" i="9"/>
  <c r="AJ53" i="12"/>
  <c r="O10" i="9"/>
  <c r="I10" i="7"/>
  <c r="P149" i="8"/>
  <c r="O14" i="9"/>
  <c r="O13" i="9"/>
  <c r="H11" i="7"/>
  <c r="H14" i="13"/>
  <c r="E15" i="13"/>
  <c r="AB53" i="12"/>
  <c r="P150" i="8"/>
  <c r="I8" i="7"/>
  <c r="H8" i="7"/>
  <c r="AF53" i="12"/>
  <c r="M147" i="8"/>
  <c r="O147" i="8"/>
  <c r="N147" i="8"/>
  <c r="L147" i="8"/>
  <c r="I147" i="8"/>
  <c r="K147" i="8"/>
  <c r="J147" i="8"/>
  <c r="G147" i="8"/>
  <c r="H147" i="8"/>
  <c r="G9" i="7"/>
  <c r="H10" i="7"/>
  <c r="G7" i="7"/>
  <c r="D28" i="7"/>
  <c r="K10" i="7"/>
  <c r="K7" i="7"/>
  <c r="K11" i="7"/>
  <c r="K9" i="7"/>
  <c r="O15" i="9"/>
  <c r="O12" i="9"/>
  <c r="P139" i="8"/>
  <c r="AC53" i="12"/>
  <c r="I7" i="7"/>
  <c r="J238" i="13"/>
  <c r="G15" i="15" s="1"/>
  <c r="E15" i="15"/>
  <c r="G10" i="7"/>
  <c r="G11" i="7"/>
  <c r="H7" i="7"/>
  <c r="B27" i="10"/>
  <c r="G26" i="10"/>
  <c r="D26" i="10"/>
  <c r="E26" i="10"/>
  <c r="F26" i="10"/>
  <c r="C26" i="10"/>
  <c r="AI53" i="12"/>
  <c r="O151" i="8"/>
  <c r="L151" i="8"/>
  <c r="I151" i="8"/>
  <c r="N151" i="8"/>
  <c r="K151" i="8"/>
  <c r="J151" i="8"/>
  <c r="H151" i="8"/>
  <c r="G151" i="8"/>
  <c r="M151" i="8"/>
  <c r="O11" i="9"/>
  <c r="K17" i="9"/>
  <c r="P148" i="8"/>
  <c r="H25" i="10"/>
  <c r="I25" i="10" s="1"/>
  <c r="M19" i="2"/>
  <c r="M5" i="2"/>
  <c r="I11" i="7"/>
  <c r="G47" i="9" l="1"/>
  <c r="G69" i="7"/>
  <c r="G92" i="7"/>
  <c r="G63" i="7"/>
  <c r="G68" i="7" s="1"/>
  <c r="G91" i="7"/>
  <c r="G46" i="9"/>
  <c r="F47" i="9"/>
  <c r="F69" i="7"/>
  <c r="F92" i="7"/>
  <c r="D69" i="7"/>
  <c r="D47" i="9"/>
  <c r="D92" i="7"/>
  <c r="D91" i="7"/>
  <c r="D46" i="9"/>
  <c r="D63" i="7"/>
  <c r="D68" i="7" s="1"/>
  <c r="E47" i="9"/>
  <c r="E92" i="7"/>
  <c r="E69" i="7"/>
  <c r="C57" i="7"/>
  <c r="C90" i="7"/>
  <c r="E90" i="7"/>
  <c r="E57" i="7"/>
  <c r="E45" i="9"/>
  <c r="D51" i="7"/>
  <c r="D44" i="9"/>
  <c r="D89" i="7"/>
  <c r="E44" i="9"/>
  <c r="E51" i="7"/>
  <c r="E89" i="7"/>
  <c r="E91" i="7"/>
  <c r="E46" i="9"/>
  <c r="E63" i="7"/>
  <c r="F91" i="7"/>
  <c r="F63" i="7"/>
  <c r="F68" i="7" s="1"/>
  <c r="G70" i="7" s="1"/>
  <c r="G81" i="7" s="1"/>
  <c r="G35" i="9" s="1"/>
  <c r="F46" i="9"/>
  <c r="F23" i="17" s="1"/>
  <c r="C69" i="7"/>
  <c r="I69" i="7" s="1"/>
  <c r="C92" i="7"/>
  <c r="C51" i="7"/>
  <c r="C89" i="7"/>
  <c r="G90" i="7"/>
  <c r="G57" i="7"/>
  <c r="G62" i="7" s="1"/>
  <c r="G45" i="9"/>
  <c r="C91" i="7"/>
  <c r="C63" i="7"/>
  <c r="D90" i="7"/>
  <c r="D45" i="9"/>
  <c r="D57" i="7"/>
  <c r="D62" i="7" s="1"/>
  <c r="N152" i="8"/>
  <c r="N158" i="8" s="1"/>
  <c r="N159" i="8" s="1"/>
  <c r="F89" i="7"/>
  <c r="F44" i="9"/>
  <c r="F51" i="7"/>
  <c r="F90" i="7"/>
  <c r="F57" i="7"/>
  <c r="F62" i="7" s="1"/>
  <c r="G64" i="7" s="1"/>
  <c r="G80" i="7" s="1"/>
  <c r="G34" i="9" s="1"/>
  <c r="F45" i="9"/>
  <c r="F22" i="17" s="1"/>
  <c r="F43" i="9"/>
  <c r="F48" i="9" s="1"/>
  <c r="F88" i="7"/>
  <c r="E43" i="9"/>
  <c r="E88" i="7"/>
  <c r="D43" i="9"/>
  <c r="D88" i="7"/>
  <c r="C88" i="7"/>
  <c r="C45" i="7" a="1"/>
  <c r="G43" i="9"/>
  <c r="G88" i="7"/>
  <c r="K102" i="12"/>
  <c r="K98" i="12"/>
  <c r="K95" i="12"/>
  <c r="I89" i="12"/>
  <c r="K101" i="12"/>
  <c r="K96" i="12"/>
  <c r="K93" i="12"/>
  <c r="K94" i="12"/>
  <c r="K100" i="12"/>
  <c r="K99" i="12"/>
  <c r="K91" i="12"/>
  <c r="K97" i="12"/>
  <c r="J42" i="12"/>
  <c r="H68" i="12"/>
  <c r="K92" i="12"/>
  <c r="J108" i="12"/>
  <c r="K90" i="12"/>
  <c r="J107" i="12"/>
  <c r="L12" i="7"/>
  <c r="L152" i="8"/>
  <c r="L158" i="8" s="1"/>
  <c r="M152" i="8"/>
  <c r="M158" i="8" s="1"/>
  <c r="M159" i="8" s="1"/>
  <c r="J152" i="8"/>
  <c r="J158" i="8" s="1"/>
  <c r="J159" i="8"/>
  <c r="I152" i="8"/>
  <c r="I158" i="8" s="1"/>
  <c r="I159" i="8" s="1"/>
  <c r="O152" i="8"/>
  <c r="O158" i="8" s="1"/>
  <c r="O159" i="8" s="1"/>
  <c r="L159" i="8"/>
  <c r="H152" i="8"/>
  <c r="H158" i="8" s="1"/>
  <c r="H159" i="8" s="1"/>
  <c r="K152" i="8"/>
  <c r="K158" i="8" s="1"/>
  <c r="K159" i="8" s="1"/>
  <c r="F93" i="7"/>
  <c r="B16" i="4"/>
  <c r="B52" i="4"/>
  <c r="B19" i="29" s="1"/>
  <c r="E15" i="4"/>
  <c r="E93" i="28"/>
  <c r="D93" i="28"/>
  <c r="F93" i="28"/>
  <c r="C93" i="28"/>
  <c r="H93" i="28" s="1"/>
  <c r="B94" i="28"/>
  <c r="G93" i="28"/>
  <c r="J12" i="7"/>
  <c r="H92" i="25"/>
  <c r="E93" i="25"/>
  <c r="D93" i="25"/>
  <c r="C93" i="25"/>
  <c r="B94" i="25"/>
  <c r="G93" i="25"/>
  <c r="F93" i="25"/>
  <c r="K8" i="7"/>
  <c r="H26" i="10"/>
  <c r="I26" i="10" s="1"/>
  <c r="F15" i="15"/>
  <c r="G13" i="15"/>
  <c r="G22" i="15" s="1"/>
  <c r="H15" i="13"/>
  <c r="J15" i="13" s="1"/>
  <c r="E16" i="13"/>
  <c r="AO53" i="12"/>
  <c r="E13" i="15"/>
  <c r="C27" i="10"/>
  <c r="B28" i="10"/>
  <c r="G27" i="10"/>
  <c r="D27" i="10"/>
  <c r="F27" i="10"/>
  <c r="E27" i="10"/>
  <c r="H5" i="17"/>
  <c r="AN53" i="12"/>
  <c r="AH53" i="12"/>
  <c r="F21" i="17"/>
  <c r="D22" i="17"/>
  <c r="N19" i="2"/>
  <c r="N5" i="2"/>
  <c r="J14" i="13"/>
  <c r="C21" i="17"/>
  <c r="P147" i="8"/>
  <c r="C46" i="9"/>
  <c r="H6" i="17"/>
  <c r="AK53" i="12"/>
  <c r="P151" i="8"/>
  <c r="C45" i="9"/>
  <c r="C47" i="9"/>
  <c r="C43" i="9"/>
  <c r="G12" i="7"/>
  <c r="I12" i="7"/>
  <c r="H12" i="7"/>
  <c r="AG53" i="12"/>
  <c r="O17" i="9"/>
  <c r="E22" i="17"/>
  <c r="E68" i="7" l="1"/>
  <c r="E64" i="7"/>
  <c r="E80" i="7" s="1"/>
  <c r="E34" i="9" s="1"/>
  <c r="I63" i="7"/>
  <c r="C68" i="7"/>
  <c r="F70" i="7"/>
  <c r="F81" i="7" s="1"/>
  <c r="F35" i="9" s="1"/>
  <c r="E62" i="7"/>
  <c r="G51" i="7"/>
  <c r="C56" i="7" s="1" a="1"/>
  <c r="G44" i="9"/>
  <c r="G89" i="7"/>
  <c r="F64" i="7"/>
  <c r="F80" i="7" s="1"/>
  <c r="F34" i="9" s="1"/>
  <c r="I57" i="7"/>
  <c r="C62" i="7"/>
  <c r="I62" i="7" s="1"/>
  <c r="H162" i="8"/>
  <c r="I162" i="8" s="1"/>
  <c r="J162" i="8" s="1"/>
  <c r="K162" i="8" s="1"/>
  <c r="L162" i="8" s="1"/>
  <c r="M162" i="8" s="1"/>
  <c r="H166" i="8"/>
  <c r="I166" i="8" s="1"/>
  <c r="J166" i="8" s="1"/>
  <c r="K166" i="8" s="1"/>
  <c r="L166" i="8" s="1"/>
  <c r="M166" i="8" s="1"/>
  <c r="H163" i="8"/>
  <c r="I163" i="8" s="1"/>
  <c r="J163" i="8" s="1"/>
  <c r="K163" i="8" s="1"/>
  <c r="L163" i="8" s="1"/>
  <c r="M163" i="8" s="1"/>
  <c r="H165" i="8"/>
  <c r="I165" i="8" s="1"/>
  <c r="J165" i="8" s="1"/>
  <c r="K165" i="8" s="1"/>
  <c r="L165" i="8" s="1"/>
  <c r="M165" i="8" s="1"/>
  <c r="H164" i="8"/>
  <c r="I164" i="8" s="1"/>
  <c r="J164" i="8" s="1"/>
  <c r="K164" i="8" s="1"/>
  <c r="L164" i="8" s="1"/>
  <c r="M164" i="8" s="1"/>
  <c r="I51" i="7"/>
  <c r="E70" i="7"/>
  <c r="E81" i="7" s="1"/>
  <c r="E35" i="9" s="1"/>
  <c r="F20" i="17"/>
  <c r="C45" i="7"/>
  <c r="F50" i="7"/>
  <c r="G50" i="7"/>
  <c r="E50" i="7"/>
  <c r="F52" i="7" s="1"/>
  <c r="F78" i="7" s="1"/>
  <c r="F32" i="9" s="1"/>
  <c r="D50" i="7"/>
  <c r="E52" i="7" s="1"/>
  <c r="E78" i="7" s="1"/>
  <c r="E32" i="9" s="1"/>
  <c r="H50" i="7"/>
  <c r="H52" i="7" s="1"/>
  <c r="H78" i="7" s="1"/>
  <c r="H32" i="9" s="1"/>
  <c r="J89" i="12"/>
  <c r="L97" i="12"/>
  <c r="L94" i="12"/>
  <c r="L95" i="12"/>
  <c r="L101" i="12"/>
  <c r="L91" i="12"/>
  <c r="L99" i="12"/>
  <c r="L100" i="12"/>
  <c r="L93" i="12"/>
  <c r="L98" i="12"/>
  <c r="L96" i="12"/>
  <c r="L102" i="12"/>
  <c r="L90" i="12"/>
  <c r="K107" i="12"/>
  <c r="L92" i="12"/>
  <c r="K108" i="12"/>
  <c r="K42" i="12"/>
  <c r="I68" i="12"/>
  <c r="F24" i="17"/>
  <c r="F25" i="17" s="1"/>
  <c r="B17" i="4"/>
  <c r="B53" i="4"/>
  <c r="B20" i="29" s="1"/>
  <c r="E16" i="4"/>
  <c r="G32" i="4"/>
  <c r="F40" i="4" s="1"/>
  <c r="F7" i="29" s="1"/>
  <c r="F49" i="4"/>
  <c r="F16" i="29" s="1"/>
  <c r="F50" i="4"/>
  <c r="F17" i="29" s="1"/>
  <c r="G33" i="4"/>
  <c r="G40" i="4" s="1"/>
  <c r="G7" i="29" s="1"/>
  <c r="O40" i="4"/>
  <c r="G46" i="4"/>
  <c r="G13" i="29" s="1"/>
  <c r="G47" i="4"/>
  <c r="G14" i="29" s="1"/>
  <c r="G49" i="4"/>
  <c r="G16" i="29" s="1"/>
  <c r="E34" i="4"/>
  <c r="G29" i="4"/>
  <c r="C40" i="4" s="1"/>
  <c r="C7" i="29" s="1"/>
  <c r="G30" i="4"/>
  <c r="D40" i="4" s="1"/>
  <c r="D7" i="29" s="1"/>
  <c r="G31" i="4"/>
  <c r="E40" i="4" s="1"/>
  <c r="E7" i="29" s="1"/>
  <c r="G94" i="28"/>
  <c r="F94" i="28"/>
  <c r="C94" i="28"/>
  <c r="H94" i="28" s="1"/>
  <c r="E94" i="28"/>
  <c r="B95" i="28"/>
  <c r="D94" i="28"/>
  <c r="G48" i="9"/>
  <c r="B95" i="25"/>
  <c r="C94" i="25"/>
  <c r="E94" i="25"/>
  <c r="F94" i="25"/>
  <c r="D94" i="25"/>
  <c r="G94" i="25"/>
  <c r="H93" i="25"/>
  <c r="K12" i="7"/>
  <c r="AT53" i="12"/>
  <c r="C22" i="17"/>
  <c r="G93" i="7"/>
  <c r="AP53" i="12"/>
  <c r="E24" i="17"/>
  <c r="O19" i="2"/>
  <c r="O5" i="2"/>
  <c r="E23" i="17"/>
  <c r="E21" i="17"/>
  <c r="C24" i="17"/>
  <c r="E21" i="13"/>
  <c r="E17" i="13"/>
  <c r="H16" i="13"/>
  <c r="J16" i="13" s="1"/>
  <c r="G23" i="17"/>
  <c r="G24" i="17"/>
  <c r="H9" i="17"/>
  <c r="C20" i="17"/>
  <c r="C48" i="9"/>
  <c r="C23" i="17"/>
  <c r="D24" i="17"/>
  <c r="AS53" i="12"/>
  <c r="E93" i="7"/>
  <c r="C93" i="7"/>
  <c r="G22" i="17"/>
  <c r="AM53" i="12"/>
  <c r="E28" i="10"/>
  <c r="C28" i="10"/>
  <c r="B29" i="10"/>
  <c r="G28" i="10"/>
  <c r="F28" i="10"/>
  <c r="D28" i="10"/>
  <c r="E20" i="17"/>
  <c r="E48" i="9"/>
  <c r="D21" i="17"/>
  <c r="AL53" i="12"/>
  <c r="D23" i="17"/>
  <c r="D93" i="7"/>
  <c r="H27" i="10"/>
  <c r="G20" i="17"/>
  <c r="D20" i="17"/>
  <c r="D48" i="9"/>
  <c r="C56" i="7" l="1"/>
  <c r="H58" i="7"/>
  <c r="G58" i="7"/>
  <c r="G79" i="7" s="1"/>
  <c r="G33" i="9" s="1"/>
  <c r="F58" i="7"/>
  <c r="F79" i="7" s="1"/>
  <c r="F33" i="9" s="1"/>
  <c r="E58" i="7"/>
  <c r="E79" i="7" s="1"/>
  <c r="E33" i="9" s="1"/>
  <c r="D64" i="7"/>
  <c r="G52" i="7"/>
  <c r="G78" i="7" s="1"/>
  <c r="G32" i="9" s="1"/>
  <c r="I68" i="7"/>
  <c r="D70" i="7"/>
  <c r="C50" i="7"/>
  <c r="I45" i="7"/>
  <c r="M102" i="12"/>
  <c r="M93" i="12"/>
  <c r="M100" i="12"/>
  <c r="M95" i="12"/>
  <c r="M101" i="12"/>
  <c r="M97" i="12"/>
  <c r="M99" i="12"/>
  <c r="M96" i="12"/>
  <c r="K89" i="12"/>
  <c r="M94" i="12"/>
  <c r="M98" i="12"/>
  <c r="M91" i="12"/>
  <c r="L42" i="12"/>
  <c r="J68" i="12"/>
  <c r="M92" i="12"/>
  <c r="L108" i="12"/>
  <c r="M90" i="12"/>
  <c r="L107" i="12"/>
  <c r="G52" i="4"/>
  <c r="G19" i="29" s="1"/>
  <c r="G51" i="4"/>
  <c r="G18" i="29" s="1"/>
  <c r="G50" i="4"/>
  <c r="G17" i="29" s="1"/>
  <c r="H7" i="29"/>
  <c r="G53" i="4"/>
  <c r="G20" i="29" s="1"/>
  <c r="G48" i="4"/>
  <c r="G15" i="29" s="1"/>
  <c r="N162" i="8"/>
  <c r="O162" i="8" s="1"/>
  <c r="H9" i="9" a="1"/>
  <c r="N165" i="8"/>
  <c r="O165" i="8" s="1"/>
  <c r="P165" i="8"/>
  <c r="N164" i="8"/>
  <c r="O164" i="8" s="1"/>
  <c r="N166" i="8"/>
  <c r="O166" i="8" s="1"/>
  <c r="N163" i="8"/>
  <c r="O163" i="8" s="1"/>
  <c r="H40" i="4"/>
  <c r="E41" i="4"/>
  <c r="E8" i="29" s="1"/>
  <c r="E45" i="4"/>
  <c r="E12" i="29" s="1"/>
  <c r="E42" i="4"/>
  <c r="E9" i="29" s="1"/>
  <c r="E44" i="4"/>
  <c r="E11" i="29" s="1"/>
  <c r="E43" i="4"/>
  <c r="E10" i="29" s="1"/>
  <c r="F47" i="4"/>
  <c r="F14" i="29" s="1"/>
  <c r="F42" i="4"/>
  <c r="F9" i="29" s="1"/>
  <c r="F45" i="4"/>
  <c r="F12" i="29" s="1"/>
  <c r="F41" i="4"/>
  <c r="F8" i="29" s="1"/>
  <c r="F44" i="4"/>
  <c r="F11" i="29" s="1"/>
  <c r="F43" i="4"/>
  <c r="F10" i="29" s="1"/>
  <c r="D45" i="4"/>
  <c r="D12" i="29" s="1"/>
  <c r="D42" i="4"/>
  <c r="D9" i="29" s="1"/>
  <c r="D41" i="4"/>
  <c r="D8" i="29" s="1"/>
  <c r="D43" i="4"/>
  <c r="D10" i="29" s="1"/>
  <c r="D44" i="4"/>
  <c r="D11" i="29" s="1"/>
  <c r="G42" i="4"/>
  <c r="G9" i="29" s="1"/>
  <c r="G45" i="4"/>
  <c r="G12" i="29" s="1"/>
  <c r="G44" i="4"/>
  <c r="G11" i="29" s="1"/>
  <c r="G43" i="4"/>
  <c r="G10" i="29" s="1"/>
  <c r="G41" i="4"/>
  <c r="G8" i="29" s="1"/>
  <c r="K40" i="4"/>
  <c r="C42" i="4"/>
  <c r="C9" i="29" s="1"/>
  <c r="C45" i="4"/>
  <c r="C12" i="29" s="1"/>
  <c r="C43" i="4"/>
  <c r="C10" i="29" s="1"/>
  <c r="C44" i="4"/>
  <c r="C11" i="29" s="1"/>
  <c r="C41" i="4"/>
  <c r="C8" i="29" s="1"/>
  <c r="D53" i="4"/>
  <c r="D20" i="29" s="1"/>
  <c r="F52" i="4"/>
  <c r="F19" i="29" s="1"/>
  <c r="F51" i="4"/>
  <c r="F18" i="29" s="1"/>
  <c r="F53" i="4"/>
  <c r="F20" i="29" s="1"/>
  <c r="H28" i="4"/>
  <c r="F34" i="4"/>
  <c r="I27" i="10"/>
  <c r="B18" i="4"/>
  <c r="B54" i="4"/>
  <c r="B21" i="29" s="1"/>
  <c r="E17" i="4"/>
  <c r="G34" i="4"/>
  <c r="C52" i="4"/>
  <c r="C19" i="29" s="1"/>
  <c r="C51" i="4"/>
  <c r="C18" i="29" s="1"/>
  <c r="C50" i="4"/>
  <c r="C17" i="29" s="1"/>
  <c r="H17" i="29" s="1"/>
  <c r="C49" i="4"/>
  <c r="C16" i="29" s="1"/>
  <c r="C46" i="4"/>
  <c r="C13" i="29" s="1"/>
  <c r="E19" i="17"/>
  <c r="E31" i="17" s="1"/>
  <c r="E47" i="4"/>
  <c r="E14" i="29" s="1"/>
  <c r="F48" i="4"/>
  <c r="F15" i="29" s="1"/>
  <c r="E17" i="17"/>
  <c r="E29" i="17" s="1"/>
  <c r="C48" i="4"/>
  <c r="C15" i="29" s="1"/>
  <c r="F46" i="4"/>
  <c r="F13" i="29" s="1"/>
  <c r="M40" i="4"/>
  <c r="E18" i="17"/>
  <c r="E30" i="17" s="1"/>
  <c r="G16" i="17"/>
  <c r="C16" i="17"/>
  <c r="C28" i="17" s="1"/>
  <c r="D16" i="17"/>
  <c r="D28" i="17" s="1"/>
  <c r="D18" i="17"/>
  <c r="D30" i="17" s="1"/>
  <c r="D50" i="4"/>
  <c r="D17" i="29" s="1"/>
  <c r="D49" i="4"/>
  <c r="D16" i="29" s="1"/>
  <c r="F18" i="17"/>
  <c r="F30" i="17" s="1"/>
  <c r="E53" i="4"/>
  <c r="E20" i="29" s="1"/>
  <c r="D48" i="4"/>
  <c r="D15" i="29" s="1"/>
  <c r="E46" i="4"/>
  <c r="E13" i="29" s="1"/>
  <c r="D51" i="4"/>
  <c r="D18" i="29" s="1"/>
  <c r="E52" i="4"/>
  <c r="E19" i="29" s="1"/>
  <c r="F16" i="17"/>
  <c r="F28" i="17" s="1"/>
  <c r="G18" i="17"/>
  <c r="G30" i="17" s="1"/>
  <c r="D52" i="4"/>
  <c r="D19" i="29" s="1"/>
  <c r="E50" i="4"/>
  <c r="E17" i="29" s="1"/>
  <c r="L40" i="4"/>
  <c r="C47" i="4"/>
  <c r="C14" i="29" s="1"/>
  <c r="C18" i="17"/>
  <c r="C30" i="17" s="1"/>
  <c r="D17" i="17"/>
  <c r="D29" i="17" s="1"/>
  <c r="C17" i="17"/>
  <c r="C29" i="17" s="1"/>
  <c r="E51" i="4"/>
  <c r="E18" i="29" s="1"/>
  <c r="N40" i="4"/>
  <c r="E49" i="4"/>
  <c r="E16" i="29" s="1"/>
  <c r="D46" i="4"/>
  <c r="D13" i="29" s="1"/>
  <c r="E48" i="4"/>
  <c r="E15" i="29" s="1"/>
  <c r="D47" i="4"/>
  <c r="D14" i="29" s="1"/>
  <c r="C53" i="4"/>
  <c r="C20" i="29" s="1"/>
  <c r="H22" i="17"/>
  <c r="H29" i="17" s="1"/>
  <c r="B96" i="28"/>
  <c r="F95" i="28"/>
  <c r="G95" i="28"/>
  <c r="E95" i="28"/>
  <c r="D95" i="28"/>
  <c r="C95" i="28"/>
  <c r="H95" i="28" s="1"/>
  <c r="G21" i="17"/>
  <c r="G25" i="17" s="1"/>
  <c r="H94" i="25"/>
  <c r="B96" i="25"/>
  <c r="G95" i="25"/>
  <c r="E95" i="25"/>
  <c r="C95" i="25"/>
  <c r="F95" i="25"/>
  <c r="D95" i="25"/>
  <c r="C15" i="17"/>
  <c r="C27" i="17" s="1"/>
  <c r="G19" i="17"/>
  <c r="G31" i="17" s="1"/>
  <c r="F19" i="17"/>
  <c r="F31" i="17" s="1"/>
  <c r="C19" i="17"/>
  <c r="C31" i="17" s="1"/>
  <c r="D19" i="17"/>
  <c r="D31" i="17" s="1"/>
  <c r="E16" i="17"/>
  <c r="E28" i="17" s="1"/>
  <c r="G17" i="17"/>
  <c r="G29" i="17" s="1"/>
  <c r="F17" i="17"/>
  <c r="F29" i="17" s="1"/>
  <c r="C25" i="17"/>
  <c r="E19" i="13"/>
  <c r="H17" i="13"/>
  <c r="AQ53" i="12"/>
  <c r="G29" i="10"/>
  <c r="F29" i="10"/>
  <c r="E29" i="10"/>
  <c r="D29" i="10"/>
  <c r="C29" i="10"/>
  <c r="B30" i="10"/>
  <c r="P5" i="2"/>
  <c r="P19" i="2"/>
  <c r="H24" i="17"/>
  <c r="H31" i="17" s="1"/>
  <c r="H23" i="17"/>
  <c r="H30" i="17" s="1"/>
  <c r="H28" i="10"/>
  <c r="H21" i="13"/>
  <c r="J21" i="13" s="1"/>
  <c r="E22" i="13"/>
  <c r="H22" i="13" s="1"/>
  <c r="J22" i="13" s="1"/>
  <c r="AY53" i="12"/>
  <c r="E25" i="17"/>
  <c r="H21" i="17"/>
  <c r="H28" i="17" s="1"/>
  <c r="AR53" i="12"/>
  <c r="D25" i="17"/>
  <c r="AU53" i="12"/>
  <c r="AX53" i="12"/>
  <c r="I64" i="7" l="1"/>
  <c r="I80" i="7" s="1"/>
  <c r="D80" i="7"/>
  <c r="D34" i="9" s="1"/>
  <c r="I70" i="7"/>
  <c r="I81" i="7" s="1"/>
  <c r="H71" i="7"/>
  <c r="D81" i="7"/>
  <c r="D35" i="9" s="1"/>
  <c r="H79" i="7"/>
  <c r="H33" i="9" s="1"/>
  <c r="I79" i="7"/>
  <c r="P162" i="8"/>
  <c r="I56" i="7"/>
  <c r="D58" i="7"/>
  <c r="I50" i="7"/>
  <c r="D52" i="7"/>
  <c r="H20" i="29"/>
  <c r="N95" i="12"/>
  <c r="L89" i="12"/>
  <c r="N94" i="12"/>
  <c r="N91" i="12"/>
  <c r="N97" i="12"/>
  <c r="N100" i="12"/>
  <c r="N98" i="12"/>
  <c r="N101" i="12"/>
  <c r="N99" i="12"/>
  <c r="N93" i="12"/>
  <c r="N96" i="12"/>
  <c r="N102" i="12"/>
  <c r="N90" i="12"/>
  <c r="M107" i="12"/>
  <c r="N92" i="12"/>
  <c r="M108" i="12"/>
  <c r="M42" i="12"/>
  <c r="L68" i="12" s="1"/>
  <c r="K68" i="12"/>
  <c r="H18" i="29"/>
  <c r="H19" i="29"/>
  <c r="H10" i="29"/>
  <c r="H14" i="29"/>
  <c r="H12" i="29"/>
  <c r="H13" i="29"/>
  <c r="H9" i="29"/>
  <c r="H15" i="29"/>
  <c r="H8" i="29"/>
  <c r="H11" i="29"/>
  <c r="H16" i="29"/>
  <c r="G28" i="17"/>
  <c r="P166" i="8"/>
  <c r="P164" i="8"/>
  <c r="P163" i="8"/>
  <c r="H9" i="9"/>
  <c r="H41" i="4"/>
  <c r="E54" i="4"/>
  <c r="E21" i="29" s="1"/>
  <c r="H44" i="4"/>
  <c r="G54" i="4"/>
  <c r="G21" i="29" s="1"/>
  <c r="H43" i="4"/>
  <c r="H45" i="4"/>
  <c r="H42" i="4"/>
  <c r="D54" i="4"/>
  <c r="D21" i="29" s="1"/>
  <c r="I28" i="10"/>
  <c r="H53" i="4"/>
  <c r="C54" i="4"/>
  <c r="C21" i="29" s="1"/>
  <c r="F54" i="4"/>
  <c r="F21" i="29" s="1"/>
  <c r="B55" i="4"/>
  <c r="B22" i="29" s="1"/>
  <c r="E18" i="4"/>
  <c r="B19" i="4"/>
  <c r="P40" i="4"/>
  <c r="H48" i="4"/>
  <c r="H51" i="4"/>
  <c r="H47" i="4"/>
  <c r="H46" i="4"/>
  <c r="H49" i="4"/>
  <c r="H50" i="4"/>
  <c r="H52" i="4"/>
  <c r="E15" i="17"/>
  <c r="E27" i="17" s="1"/>
  <c r="D96" i="28"/>
  <c r="C96" i="28"/>
  <c r="H96" i="28" s="1"/>
  <c r="G96" i="28"/>
  <c r="F96" i="28"/>
  <c r="E96" i="28"/>
  <c r="B97" i="28"/>
  <c r="H95" i="25"/>
  <c r="D96" i="25"/>
  <c r="C96" i="25"/>
  <c r="E96" i="25"/>
  <c r="B97" i="25"/>
  <c r="G96" i="25"/>
  <c r="F96" i="25"/>
  <c r="H29" i="10"/>
  <c r="F15" i="17"/>
  <c r="F27" i="17" s="1"/>
  <c r="G15" i="17"/>
  <c r="G27" i="17" s="1"/>
  <c r="D15" i="17"/>
  <c r="D27" i="17" s="1"/>
  <c r="Q5" i="2"/>
  <c r="Q19" i="2"/>
  <c r="E20" i="13"/>
  <c r="H20" i="13" s="1"/>
  <c r="J20" i="13" s="1"/>
  <c r="H19" i="13"/>
  <c r="J19" i="13" s="1"/>
  <c r="B31" i="10"/>
  <c r="F30" i="10"/>
  <c r="C30" i="10"/>
  <c r="G30" i="10"/>
  <c r="E30" i="10"/>
  <c r="D30" i="10"/>
  <c r="J80" i="7"/>
  <c r="J17" i="13"/>
  <c r="AV53" i="12"/>
  <c r="AZ53" i="12"/>
  <c r="AW53" i="12"/>
  <c r="I90" i="7" l="1"/>
  <c r="I58" i="7"/>
  <c r="D79" i="7"/>
  <c r="D33" i="9" s="1"/>
  <c r="I52" i="7"/>
  <c r="P52" i="7"/>
  <c r="O52" i="7"/>
  <c r="I92" i="7"/>
  <c r="J81" i="7"/>
  <c r="J91" i="7"/>
  <c r="J79" i="7"/>
  <c r="I91" i="7"/>
  <c r="I78" i="7"/>
  <c r="D78" i="7"/>
  <c r="D32" i="9" s="1"/>
  <c r="N89" i="12"/>
  <c r="N108" i="12"/>
  <c r="M89" i="12"/>
  <c r="N107" i="12"/>
  <c r="H21" i="29"/>
  <c r="K80" i="7"/>
  <c r="H17" i="9"/>
  <c r="P9" i="9"/>
  <c r="I29" i="10"/>
  <c r="F51" i="27"/>
  <c r="F52" i="27" s="1"/>
  <c r="H54" i="4"/>
  <c r="G55" i="4"/>
  <c r="G22" i="29" s="1"/>
  <c r="E55" i="4"/>
  <c r="E22" i="29" s="1"/>
  <c r="D55" i="4"/>
  <c r="D22" i="29" s="1"/>
  <c r="C55" i="4"/>
  <c r="C22" i="29" s="1"/>
  <c r="F55" i="4"/>
  <c r="F22" i="29" s="1"/>
  <c r="B56" i="4"/>
  <c r="B23" i="29" s="1"/>
  <c r="B20" i="4"/>
  <c r="E19" i="4"/>
  <c r="C97" i="28"/>
  <c r="H97" i="28" s="1"/>
  <c r="B98" i="28"/>
  <c r="G97" i="28"/>
  <c r="E97" i="28"/>
  <c r="D97" i="28"/>
  <c r="F97" i="28"/>
  <c r="B98" i="25"/>
  <c r="G97" i="25"/>
  <c r="E97" i="25"/>
  <c r="D97" i="25"/>
  <c r="F97" i="25"/>
  <c r="C97" i="25"/>
  <c r="H97" i="25" s="1"/>
  <c r="H96" i="25"/>
  <c r="B32" i="10"/>
  <c r="G31" i="10"/>
  <c r="F31" i="10"/>
  <c r="E31" i="10"/>
  <c r="D31" i="10"/>
  <c r="C31" i="10"/>
  <c r="E9" i="15"/>
  <c r="G9" i="15"/>
  <c r="J339" i="13"/>
  <c r="H30" i="10"/>
  <c r="H338" i="13"/>
  <c r="R5" i="2"/>
  <c r="R19" i="2"/>
  <c r="J92" i="7" l="1"/>
  <c r="K81" i="7"/>
  <c r="L81" i="7" s="1"/>
  <c r="M81" i="7" s="1"/>
  <c r="K79" i="7"/>
  <c r="J78" i="7"/>
  <c r="I89" i="7"/>
  <c r="J90" i="7" s="1"/>
  <c r="K91" i="7" s="1"/>
  <c r="L92" i="7" s="1"/>
  <c r="H22" i="29"/>
  <c r="N81" i="7"/>
  <c r="L80" i="7"/>
  <c r="L79" i="7"/>
  <c r="P14" i="9"/>
  <c r="P13" i="9"/>
  <c r="P12" i="9"/>
  <c r="P11" i="9"/>
  <c r="P17" i="9" s="1"/>
  <c r="Q17" i="9" s="1"/>
  <c r="S23" i="9" s="1"/>
  <c r="P16" i="9"/>
  <c r="P15" i="9"/>
  <c r="P10" i="9"/>
  <c r="E20" i="4"/>
  <c r="B57" i="4"/>
  <c r="B24" i="29" s="1"/>
  <c r="B21" i="4"/>
  <c r="B58" i="4" s="1"/>
  <c r="B25" i="29" s="1"/>
  <c r="E56" i="4"/>
  <c r="E23" i="29" s="1"/>
  <c r="G56" i="4"/>
  <c r="G23" i="29" s="1"/>
  <c r="F56" i="4"/>
  <c r="F23" i="29" s="1"/>
  <c r="D56" i="4"/>
  <c r="D23" i="29" s="1"/>
  <c r="C56" i="4"/>
  <c r="C23" i="29" s="1"/>
  <c r="H55" i="4"/>
  <c r="I30" i="10"/>
  <c r="T107" i="28"/>
  <c r="T103" i="28"/>
  <c r="T108" i="28" s="1"/>
  <c r="T106" i="28"/>
  <c r="E98" i="28"/>
  <c r="G98" i="28"/>
  <c r="F98" i="28"/>
  <c r="T105" i="28"/>
  <c r="T104" i="28"/>
  <c r="D98" i="28"/>
  <c r="C98" i="28"/>
  <c r="H98" i="28" s="1"/>
  <c r="T103" i="25"/>
  <c r="T104" i="25"/>
  <c r="T107" i="25"/>
  <c r="G98" i="25"/>
  <c r="T106" i="25"/>
  <c r="F98" i="25"/>
  <c r="D98" i="25"/>
  <c r="E98" i="25"/>
  <c r="T105" i="25"/>
  <c r="C98" i="25"/>
  <c r="H31" i="10"/>
  <c r="I31" i="10" s="1"/>
  <c r="E8" i="15"/>
  <c r="S5" i="2"/>
  <c r="S19" i="2"/>
  <c r="G8" i="15"/>
  <c r="F9" i="15"/>
  <c r="C32" i="10"/>
  <c r="B33" i="10"/>
  <c r="G32" i="10"/>
  <c r="F32" i="10"/>
  <c r="E32" i="10"/>
  <c r="D32" i="10"/>
  <c r="I33" i="9" l="1"/>
  <c r="I35" i="9"/>
  <c r="I34" i="9"/>
  <c r="I32" i="9"/>
  <c r="K92" i="7"/>
  <c r="K78" i="7"/>
  <c r="H23" i="29"/>
  <c r="O81" i="7"/>
  <c r="M80" i="7"/>
  <c r="M79" i="7"/>
  <c r="H56" i="4"/>
  <c r="E21" i="4"/>
  <c r="B22" i="4"/>
  <c r="C57" i="4"/>
  <c r="C24" i="29" s="1"/>
  <c r="G57" i="4"/>
  <c r="G24" i="29" s="1"/>
  <c r="F57" i="4"/>
  <c r="F24" i="29" s="1"/>
  <c r="E57" i="4"/>
  <c r="E24" i="29" s="1"/>
  <c r="D57" i="4"/>
  <c r="D24" i="29" s="1"/>
  <c r="G58" i="4"/>
  <c r="G25" i="29" s="1"/>
  <c r="D58" i="4"/>
  <c r="D25" i="29" s="1"/>
  <c r="F58" i="4"/>
  <c r="F25" i="29" s="1"/>
  <c r="E58" i="4"/>
  <c r="E25" i="29" s="1"/>
  <c r="C58" i="4"/>
  <c r="C25" i="29" s="1"/>
  <c r="H98" i="25"/>
  <c r="T108" i="25"/>
  <c r="E18" i="15"/>
  <c r="E33" i="10"/>
  <c r="F33" i="10"/>
  <c r="G33" i="10"/>
  <c r="C33" i="10"/>
  <c r="D33" i="10"/>
  <c r="H32" i="10"/>
  <c r="I32" i="10" s="1"/>
  <c r="T5" i="2"/>
  <c r="T19" i="2"/>
  <c r="G18" i="15"/>
  <c r="G21" i="15"/>
  <c r="G23" i="15" s="1"/>
  <c r="I46" i="9" l="1"/>
  <c r="I23" i="17" s="1"/>
  <c r="I30" i="17" s="1"/>
  <c r="J34" i="9"/>
  <c r="I45" i="9"/>
  <c r="I22" i="17" s="1"/>
  <c r="I29" i="17" s="1"/>
  <c r="J33" i="9"/>
  <c r="L78" i="7"/>
  <c r="I44" i="9"/>
  <c r="J32" i="9"/>
  <c r="I47" i="9"/>
  <c r="I24" i="17" s="1"/>
  <c r="I31" i="17" s="1"/>
  <c r="J35" i="9"/>
  <c r="H25" i="29"/>
  <c r="H24" i="29"/>
  <c r="P81" i="7"/>
  <c r="N80" i="7"/>
  <c r="N79" i="7"/>
  <c r="E22" i="4"/>
  <c r="B59" i="4"/>
  <c r="B26" i="29" s="1"/>
  <c r="H58" i="4"/>
  <c r="H57" i="4"/>
  <c r="T17" i="17"/>
  <c r="D59" i="4"/>
  <c r="D26" i="29" s="1"/>
  <c r="C59" i="4"/>
  <c r="C26" i="29" s="1"/>
  <c r="T16" i="17"/>
  <c r="E59" i="4"/>
  <c r="E26" i="29" s="1"/>
  <c r="T18" i="17"/>
  <c r="G59" i="4"/>
  <c r="G26" i="29" s="1"/>
  <c r="F59" i="4"/>
  <c r="F26" i="29" s="1"/>
  <c r="T19" i="17"/>
  <c r="H93" i="7"/>
  <c r="H20" i="17"/>
  <c r="H48" i="9"/>
  <c r="H33" i="10"/>
  <c r="I33" i="10" s="1"/>
  <c r="U5" i="2"/>
  <c r="U19" i="2"/>
  <c r="J47" i="9" l="1"/>
  <c r="J24" i="17" s="1"/>
  <c r="J31" i="17" s="1"/>
  <c r="K35" i="9"/>
  <c r="L35" i="9" s="1"/>
  <c r="M35" i="9" s="1"/>
  <c r="N35" i="9" s="1"/>
  <c r="O35" i="9" s="1"/>
  <c r="P35" i="9" s="1"/>
  <c r="Q35" i="9" s="1"/>
  <c r="M78" i="7"/>
  <c r="N78" i="7" s="1"/>
  <c r="J45" i="9"/>
  <c r="K33" i="9"/>
  <c r="L33" i="9" s="1"/>
  <c r="M33" i="9" s="1"/>
  <c r="N33" i="9" s="1"/>
  <c r="O33" i="9" s="1"/>
  <c r="J46" i="9"/>
  <c r="K34" i="9"/>
  <c r="K32" i="9"/>
  <c r="L32" i="9" s="1"/>
  <c r="M32" i="9" s="1"/>
  <c r="N32" i="9" s="1"/>
  <c r="H26" i="29"/>
  <c r="B28" i="29" s="1" a="1"/>
  <c r="Q81" i="7"/>
  <c r="O80" i="7"/>
  <c r="O79" i="7"/>
  <c r="O78" i="7"/>
  <c r="H59" i="4"/>
  <c r="H27" i="17"/>
  <c r="H25" i="17"/>
  <c r="I21" i="17"/>
  <c r="I28" i="17" s="1"/>
  <c r="T15" i="17"/>
  <c r="V5" i="2"/>
  <c r="V19" i="2"/>
  <c r="K46" i="9" l="1"/>
  <c r="L47" i="9" s="1"/>
  <c r="L34" i="9"/>
  <c r="K47" i="9"/>
  <c r="K24" i="17" s="1"/>
  <c r="K31" i="17" s="1"/>
  <c r="J23" i="17"/>
  <c r="J30" i="17" s="1"/>
  <c r="O32" i="9"/>
  <c r="R35" i="9"/>
  <c r="P33" i="9"/>
  <c r="B28" i="29"/>
  <c r="R81" i="7"/>
  <c r="P80" i="7"/>
  <c r="P79" i="7"/>
  <c r="P78" i="7"/>
  <c r="J22" i="17"/>
  <c r="J29" i="17" s="1"/>
  <c r="W5" i="2"/>
  <c r="W19" i="2"/>
  <c r="S35" i="9" l="1"/>
  <c r="Q33" i="9"/>
  <c r="P32" i="9"/>
  <c r="H46" i="7"/>
  <c r="H77" i="7" s="1"/>
  <c r="H31" i="9" s="1"/>
  <c r="E46" i="7"/>
  <c r="E77" i="7" s="1"/>
  <c r="E31" i="9" s="1"/>
  <c r="F46" i="7"/>
  <c r="F77" i="7" s="1"/>
  <c r="F31" i="9" s="1"/>
  <c r="G46" i="7"/>
  <c r="G77" i="7" s="1"/>
  <c r="G31" i="9" s="1"/>
  <c r="D46" i="7"/>
  <c r="D77" i="7" s="1"/>
  <c r="D31" i="9" s="1"/>
  <c r="S81" i="7"/>
  <c r="Q80" i="7"/>
  <c r="Q79" i="7"/>
  <c r="Q78" i="7"/>
  <c r="K23" i="17"/>
  <c r="K30" i="17" s="1"/>
  <c r="X19" i="2"/>
  <c r="X5" i="2"/>
  <c r="R33" i="9" l="1"/>
  <c r="Q32" i="9"/>
  <c r="T35" i="9"/>
  <c r="I44" i="7"/>
  <c r="C46" i="7"/>
  <c r="I46" i="7" s="1"/>
  <c r="S22" i="9" s="1"/>
  <c r="T81" i="7"/>
  <c r="R80" i="7"/>
  <c r="R79" i="7"/>
  <c r="R78" i="7"/>
  <c r="L24" i="17"/>
  <c r="L31" i="17" s="1"/>
  <c r="Y19" i="2"/>
  <c r="Y5" i="2"/>
  <c r="S25" i="9" l="1"/>
  <c r="I31" i="9" s="1"/>
  <c r="I43" i="9" s="1"/>
  <c r="J44" i="9" s="1"/>
  <c r="K45" i="9" s="1"/>
  <c r="L46" i="9" s="1"/>
  <c r="M47" i="9" s="1"/>
  <c r="D10" i="11" s="1"/>
  <c r="S24" i="9"/>
  <c r="M31" i="9" s="1"/>
  <c r="M43" i="9" s="1"/>
  <c r="N44" i="9" s="1"/>
  <c r="U35" i="9"/>
  <c r="R32" i="9"/>
  <c r="S33" i="9"/>
  <c r="C77" i="7"/>
  <c r="C31" i="9" s="1"/>
  <c r="I77" i="7"/>
  <c r="I88" i="7" s="1"/>
  <c r="J89" i="7" s="1"/>
  <c r="K90" i="7" s="1"/>
  <c r="L91" i="7" s="1"/>
  <c r="M92" i="7" s="1"/>
  <c r="U81" i="7"/>
  <c r="S80" i="7"/>
  <c r="S79" i="7"/>
  <c r="S78" i="7"/>
  <c r="Z5" i="2"/>
  <c r="Z19" i="2"/>
  <c r="T33" i="9" l="1"/>
  <c r="S32" i="9"/>
  <c r="V35" i="9"/>
  <c r="E7" i="11"/>
  <c r="O45" i="9"/>
  <c r="I93" i="7"/>
  <c r="J77" i="7"/>
  <c r="J88" i="7" s="1"/>
  <c r="K89" i="7" s="1"/>
  <c r="L90" i="7" s="1"/>
  <c r="M91" i="7" s="1"/>
  <c r="N92" i="7" s="1"/>
  <c r="J31" i="9"/>
  <c r="J43" i="9" s="1"/>
  <c r="K44" i="9" s="1"/>
  <c r="L45" i="9" s="1"/>
  <c r="M46" i="9" s="1"/>
  <c r="V81" i="7"/>
  <c r="T80" i="7"/>
  <c r="T79" i="7"/>
  <c r="T78" i="7"/>
  <c r="AA19" i="2"/>
  <c r="AA5" i="2"/>
  <c r="U33" i="9" l="1"/>
  <c r="P46" i="9"/>
  <c r="F8" i="11"/>
  <c r="T32" i="9"/>
  <c r="D9" i="11"/>
  <c r="N47" i="9"/>
  <c r="E10" i="11" s="1"/>
  <c r="K31" i="9"/>
  <c r="K43" i="9" s="1"/>
  <c r="L44" i="9" s="1"/>
  <c r="M45" i="9" s="1"/>
  <c r="I48" i="9"/>
  <c r="I20" i="17"/>
  <c r="K77" i="7"/>
  <c r="K88" i="7" s="1"/>
  <c r="L89" i="7" s="1"/>
  <c r="M90" i="7" s="1"/>
  <c r="N91" i="7" s="1"/>
  <c r="O92" i="7" s="1"/>
  <c r="J93" i="7"/>
  <c r="U80" i="7"/>
  <c r="U79" i="7"/>
  <c r="U78" i="7"/>
  <c r="AB19" i="2"/>
  <c r="AB5" i="2"/>
  <c r="U32" i="9" l="1"/>
  <c r="V33" i="9"/>
  <c r="G9" i="11"/>
  <c r="Q47" i="9"/>
  <c r="H10" i="11" s="1"/>
  <c r="N46" i="9"/>
  <c r="D8" i="11"/>
  <c r="I27" i="17"/>
  <c r="I25" i="17"/>
  <c r="K93" i="7"/>
  <c r="L77" i="7"/>
  <c r="L88" i="7" s="1"/>
  <c r="M89" i="7" s="1"/>
  <c r="N90" i="7" s="1"/>
  <c r="O91" i="7" s="1"/>
  <c r="P92" i="7" s="1"/>
  <c r="J21" i="17"/>
  <c r="J28" i="17" s="1"/>
  <c r="J20" i="17"/>
  <c r="J48" i="9"/>
  <c r="L31" i="9"/>
  <c r="L43" i="9" s="1"/>
  <c r="M44" i="9" s="1"/>
  <c r="V80" i="7"/>
  <c r="V79" i="7"/>
  <c r="V78" i="7"/>
  <c r="AC19" i="2"/>
  <c r="AC5" i="2"/>
  <c r="V32" i="9" l="1"/>
  <c r="D7" i="11"/>
  <c r="N45" i="9"/>
  <c r="O47" i="9"/>
  <c r="F10" i="11" s="1"/>
  <c r="E9" i="11"/>
  <c r="K21" i="17"/>
  <c r="K28" i="17" s="1"/>
  <c r="K22" i="17"/>
  <c r="K29" i="17" s="1"/>
  <c r="K48" i="9"/>
  <c r="K20" i="17"/>
  <c r="M77" i="7"/>
  <c r="M88" i="7" s="1"/>
  <c r="N89" i="7" s="1"/>
  <c r="O90" i="7" s="1"/>
  <c r="P91" i="7" s="1"/>
  <c r="Q92" i="7" s="1"/>
  <c r="L93" i="7"/>
  <c r="J25" i="17"/>
  <c r="J27" i="17"/>
  <c r="AD19" i="2"/>
  <c r="AD5" i="2"/>
  <c r="O46" i="9" l="1"/>
  <c r="E8" i="11"/>
  <c r="C8" i="20"/>
  <c r="C30" i="20" s="1"/>
  <c r="N31" i="9"/>
  <c r="N43" i="9" s="1"/>
  <c r="C12" i="20"/>
  <c r="C34" i="20" s="1"/>
  <c r="L23" i="17"/>
  <c r="L30" i="17" s="1"/>
  <c r="C9" i="20"/>
  <c r="C31" i="20" s="1"/>
  <c r="L48" i="9"/>
  <c r="L20" i="17"/>
  <c r="C10" i="20"/>
  <c r="C32" i="20" s="1"/>
  <c r="L21" i="17"/>
  <c r="L28" i="17" s="1"/>
  <c r="N77" i="7"/>
  <c r="N88" i="7" s="1"/>
  <c r="O89" i="7" s="1"/>
  <c r="P90" i="7" s="1"/>
  <c r="Q91" i="7" s="1"/>
  <c r="R92" i="7" s="1"/>
  <c r="M93" i="7"/>
  <c r="K25" i="17"/>
  <c r="K27" i="17"/>
  <c r="C11" i="20"/>
  <c r="C33" i="20" s="1"/>
  <c r="L22" i="17"/>
  <c r="L29" i="17" s="1"/>
  <c r="AE19" i="2"/>
  <c r="AE5" i="2"/>
  <c r="E6" i="11" l="1"/>
  <c r="O44" i="9"/>
  <c r="P47" i="9"/>
  <c r="G10" i="11" s="1"/>
  <c r="F9" i="11"/>
  <c r="C35" i="20"/>
  <c r="C39" i="20" s="1"/>
  <c r="C13" i="20"/>
  <c r="D22" i="11"/>
  <c r="O11" i="20" s="1"/>
  <c r="O33" i="20" s="1"/>
  <c r="D12" i="20"/>
  <c r="D34" i="20" s="1"/>
  <c r="M23" i="17"/>
  <c r="M30" i="17" s="1"/>
  <c r="D20" i="11"/>
  <c r="O9" i="20" s="1"/>
  <c r="D10" i="20"/>
  <c r="D32" i="20" s="1"/>
  <c r="M21" i="17"/>
  <c r="M28" i="17" s="1"/>
  <c r="D11" i="20"/>
  <c r="D33" i="20" s="1"/>
  <c r="D21" i="11"/>
  <c r="O10" i="20" s="1"/>
  <c r="O32" i="20" s="1"/>
  <c r="M22" i="17"/>
  <c r="M29" i="17" s="1"/>
  <c r="O77" i="7"/>
  <c r="O88" i="7" s="1"/>
  <c r="P89" i="7" s="1"/>
  <c r="Q90" i="7" s="1"/>
  <c r="R91" i="7" s="1"/>
  <c r="S92" i="7" s="1"/>
  <c r="N93" i="7"/>
  <c r="D23" i="11"/>
  <c r="O12" i="20" s="1"/>
  <c r="O34" i="20" s="1"/>
  <c r="M24" i="17"/>
  <c r="M31" i="17" s="1"/>
  <c r="O31" i="9"/>
  <c r="O43" i="9" s="1"/>
  <c r="D8" i="20"/>
  <c r="D30" i="20" s="1"/>
  <c r="L27" i="17"/>
  <c r="L25" i="17"/>
  <c r="D6" i="11"/>
  <c r="D9" i="20"/>
  <c r="D31" i="20" s="1"/>
  <c r="M48" i="9"/>
  <c r="M20" i="17"/>
  <c r="AF19" i="2"/>
  <c r="C19" i="2" s="1"/>
  <c r="AF5" i="2"/>
  <c r="F6" i="11" l="1"/>
  <c r="P44" i="9"/>
  <c r="F7" i="11"/>
  <c r="P45" i="9"/>
  <c r="O31" i="20"/>
  <c r="D13" i="20"/>
  <c r="D35" i="20"/>
  <c r="D39" i="20" s="1"/>
  <c r="D83" i="31"/>
  <c r="D85" i="31" s="1"/>
  <c r="C84" i="12"/>
  <c r="E12" i="20"/>
  <c r="E34" i="20" s="1"/>
  <c r="N23" i="17"/>
  <c r="N30" i="17" s="1"/>
  <c r="P31" i="9"/>
  <c r="P43" i="9" s="1"/>
  <c r="E8" i="20"/>
  <c r="E30" i="20" s="1"/>
  <c r="D45" i="12"/>
  <c r="E19" i="11"/>
  <c r="P8" i="20" s="1"/>
  <c r="E9" i="20"/>
  <c r="E31" i="20" s="1"/>
  <c r="N20" i="17"/>
  <c r="N48" i="9"/>
  <c r="E11" i="20"/>
  <c r="E33" i="20" s="1"/>
  <c r="N22" i="17"/>
  <c r="N29" i="17" s="1"/>
  <c r="D44" i="12"/>
  <c r="D47" i="12"/>
  <c r="P77" i="7"/>
  <c r="P88" i="7" s="1"/>
  <c r="Q89" i="7" s="1"/>
  <c r="R90" i="7" s="1"/>
  <c r="S91" i="7" s="1"/>
  <c r="T92" i="7" s="1"/>
  <c r="O93" i="7"/>
  <c r="D19" i="11"/>
  <c r="O8" i="20" s="1"/>
  <c r="O30" i="20" s="1"/>
  <c r="D11" i="11"/>
  <c r="E10" i="20"/>
  <c r="E32" i="20" s="1"/>
  <c r="N21" i="17"/>
  <c r="N28" i="17" s="1"/>
  <c r="M25" i="17"/>
  <c r="M27" i="17"/>
  <c r="N24" i="17"/>
  <c r="N31" i="17" s="1"/>
  <c r="D46" i="12"/>
  <c r="O35" i="20" l="1"/>
  <c r="G7" i="11"/>
  <c r="Q45" i="9"/>
  <c r="G6" i="11"/>
  <c r="Q44" i="9"/>
  <c r="O13" i="20"/>
  <c r="Q46" i="9"/>
  <c r="G8" i="11"/>
  <c r="P30" i="20"/>
  <c r="E13" i="20"/>
  <c r="E35" i="20"/>
  <c r="E39" i="20" s="1"/>
  <c r="E83" i="31"/>
  <c r="E85" i="31" s="1"/>
  <c r="D84" i="12"/>
  <c r="E22" i="11"/>
  <c r="E23" i="11"/>
  <c r="E20" i="11"/>
  <c r="E21" i="11"/>
  <c r="F55" i="12"/>
  <c r="F57" i="12"/>
  <c r="F59" i="12"/>
  <c r="F61" i="12"/>
  <c r="F63" i="12"/>
  <c r="F62" i="12"/>
  <c r="F64" i="12"/>
  <c r="F54" i="12"/>
  <c r="F56" i="12"/>
  <c r="F60" i="12"/>
  <c r="F58" i="12"/>
  <c r="D55" i="12"/>
  <c r="D57" i="12"/>
  <c r="D59" i="12"/>
  <c r="D61" i="12"/>
  <c r="D63" i="12"/>
  <c r="D56" i="12"/>
  <c r="D64" i="12"/>
  <c r="D62" i="12"/>
  <c r="D58" i="12"/>
  <c r="D54" i="12"/>
  <c r="D60" i="12"/>
  <c r="E64" i="12"/>
  <c r="E55" i="12"/>
  <c r="E57" i="12"/>
  <c r="E59" i="12"/>
  <c r="E61" i="12"/>
  <c r="E63" i="12"/>
  <c r="E56" i="12"/>
  <c r="E62" i="12"/>
  <c r="E60" i="12"/>
  <c r="E58" i="12"/>
  <c r="E54" i="12"/>
  <c r="G56" i="12"/>
  <c r="G62" i="12"/>
  <c r="G54" i="12"/>
  <c r="G58" i="12"/>
  <c r="G55" i="12"/>
  <c r="G57" i="12"/>
  <c r="G59" i="12"/>
  <c r="G61" i="12"/>
  <c r="G63" i="12"/>
  <c r="G64" i="12"/>
  <c r="G60" i="12"/>
  <c r="F11" i="20"/>
  <c r="F33" i="20" s="1"/>
  <c r="O22" i="17"/>
  <c r="O29" i="17" s="1"/>
  <c r="D43" i="12"/>
  <c r="C54" i="12" s="1"/>
  <c r="D24" i="11"/>
  <c r="N27" i="17"/>
  <c r="N25" i="17"/>
  <c r="E11" i="11"/>
  <c r="F19" i="11"/>
  <c r="Q8" i="20" s="1"/>
  <c r="Q30" i="20" s="1"/>
  <c r="F9" i="20"/>
  <c r="F31" i="20" s="1"/>
  <c r="O48" i="9"/>
  <c r="O20" i="17"/>
  <c r="Q31" i="9"/>
  <c r="Q43" i="9" s="1"/>
  <c r="F8" i="20"/>
  <c r="F30" i="20" s="1"/>
  <c r="F22" i="11"/>
  <c r="Q11" i="20" s="1"/>
  <c r="Q33" i="20" s="1"/>
  <c r="F12" i="20"/>
  <c r="F34" i="20" s="1"/>
  <c r="O23" i="17"/>
  <c r="O30" i="17" s="1"/>
  <c r="F10" i="20"/>
  <c r="F32" i="20" s="1"/>
  <c r="F20" i="11"/>
  <c r="Q9" i="20" s="1"/>
  <c r="O21" i="17"/>
  <c r="O28" i="17" s="1"/>
  <c r="P93" i="7"/>
  <c r="Q77" i="7"/>
  <c r="Q88" i="7" s="1"/>
  <c r="R89" i="7" s="1"/>
  <c r="S90" i="7" s="1"/>
  <c r="T91" i="7" s="1"/>
  <c r="U92" i="7" s="1"/>
  <c r="O24" i="17"/>
  <c r="O31" i="17" s="1"/>
  <c r="H9" i="11" l="1"/>
  <c r="R47" i="9"/>
  <c r="I10" i="11" s="1"/>
  <c r="H7" i="11"/>
  <c r="R45" i="9"/>
  <c r="R46" i="9"/>
  <c r="H8" i="11"/>
  <c r="H6" i="11"/>
  <c r="R44" i="9"/>
  <c r="E47" i="12"/>
  <c r="P12" i="20"/>
  <c r="P34" i="20" s="1"/>
  <c r="E46" i="12"/>
  <c r="K56" i="12" s="1"/>
  <c r="P11" i="20"/>
  <c r="P33" i="20" s="1"/>
  <c r="E45" i="12"/>
  <c r="J54" i="12" s="1"/>
  <c r="P10" i="20"/>
  <c r="P32" i="20" s="1"/>
  <c r="Q31" i="20"/>
  <c r="E44" i="12"/>
  <c r="I58" i="12" s="1"/>
  <c r="P9" i="20"/>
  <c r="D25" i="11"/>
  <c r="D26" i="11" s="1"/>
  <c r="F13" i="20"/>
  <c r="F35" i="20"/>
  <c r="F39" i="20" s="1"/>
  <c r="L64" i="12"/>
  <c r="L55" i="12"/>
  <c r="L59" i="12"/>
  <c r="L54" i="12"/>
  <c r="L56" i="12"/>
  <c r="L61" i="12"/>
  <c r="L62" i="12"/>
  <c r="L58" i="12"/>
  <c r="L60" i="12"/>
  <c r="L57" i="12"/>
  <c r="L63" i="12"/>
  <c r="C69" i="12"/>
  <c r="F83" i="31"/>
  <c r="F85" i="31" s="1"/>
  <c r="E84" i="12"/>
  <c r="F23" i="11"/>
  <c r="F21" i="11"/>
  <c r="C59" i="12"/>
  <c r="C74" i="12" s="1"/>
  <c r="C55" i="12"/>
  <c r="C70" i="12" s="1"/>
  <c r="C61" i="12"/>
  <c r="C76" i="12" s="1"/>
  <c r="C57" i="12"/>
  <c r="C72" i="12" s="1"/>
  <c r="C56" i="12"/>
  <c r="C71" i="12" s="1"/>
  <c r="C58" i="12"/>
  <c r="C73" i="12" s="1"/>
  <c r="C60" i="12"/>
  <c r="C75" i="12" s="1"/>
  <c r="C62" i="12"/>
  <c r="C77" i="12" s="1"/>
  <c r="C64" i="12"/>
  <c r="C79" i="12" s="1"/>
  <c r="C63" i="12"/>
  <c r="C78" i="12" s="1"/>
  <c r="O27" i="17"/>
  <c r="O25" i="17"/>
  <c r="F46" i="12"/>
  <c r="F11" i="11"/>
  <c r="F44" i="12"/>
  <c r="G19" i="11"/>
  <c r="R8" i="20" s="1"/>
  <c r="G9" i="20"/>
  <c r="G31" i="20" s="1"/>
  <c r="P20" i="17"/>
  <c r="P48" i="9"/>
  <c r="R77" i="7"/>
  <c r="R88" i="7" s="1"/>
  <c r="S89" i="7" s="1"/>
  <c r="T90" i="7" s="1"/>
  <c r="U91" i="7" s="1"/>
  <c r="V92" i="7" s="1"/>
  <c r="Q93" i="7"/>
  <c r="G21" i="11"/>
  <c r="R10" i="20" s="1"/>
  <c r="R32" i="20" s="1"/>
  <c r="G11" i="20"/>
  <c r="G33" i="20" s="1"/>
  <c r="P22" i="17"/>
  <c r="P29" i="17" s="1"/>
  <c r="R31" i="9"/>
  <c r="R43" i="9" s="1"/>
  <c r="G8" i="20"/>
  <c r="G30" i="20" s="1"/>
  <c r="D48" i="12"/>
  <c r="C81" i="12" s="1"/>
  <c r="J33" i="12"/>
  <c r="D49" i="12"/>
  <c r="C82" i="12" s="1"/>
  <c r="G23" i="11"/>
  <c r="R12" i="20" s="1"/>
  <c r="R34" i="20" s="1"/>
  <c r="P24" i="17"/>
  <c r="P31" i="17" s="1"/>
  <c r="G10" i="20"/>
  <c r="G32" i="20" s="1"/>
  <c r="P21" i="17"/>
  <c r="P28" i="17" s="1"/>
  <c r="E24" i="11"/>
  <c r="E25" i="11" s="1"/>
  <c r="E43" i="12"/>
  <c r="G12" i="20"/>
  <c r="G34" i="20" s="1"/>
  <c r="P23" i="17"/>
  <c r="P30" i="17" s="1"/>
  <c r="C25" i="31" l="1"/>
  <c r="D25" i="31" s="1"/>
  <c r="E25" i="31" s="1"/>
  <c r="F25" i="31" s="1"/>
  <c r="G25" i="31" s="1"/>
  <c r="H25" i="31" s="1"/>
  <c r="I25" i="31" s="1"/>
  <c r="J25" i="31" s="1"/>
  <c r="K25" i="31" s="1"/>
  <c r="L25" i="31" s="1"/>
  <c r="M25" i="31" s="1"/>
  <c r="I7" i="11"/>
  <c r="S45" i="9"/>
  <c r="J64" i="12"/>
  <c r="J55" i="12"/>
  <c r="I9" i="11"/>
  <c r="S47" i="9"/>
  <c r="J10" i="11" s="1"/>
  <c r="J56" i="12"/>
  <c r="J61" i="12"/>
  <c r="S46" i="9"/>
  <c r="I8" i="11"/>
  <c r="J58" i="12"/>
  <c r="J63" i="12"/>
  <c r="K59" i="12"/>
  <c r="I6" i="11"/>
  <c r="S44" i="9"/>
  <c r="K63" i="12"/>
  <c r="I62" i="12"/>
  <c r="J59" i="12"/>
  <c r="J57" i="12"/>
  <c r="J62" i="12"/>
  <c r="J60" i="12"/>
  <c r="I57" i="12"/>
  <c r="I54" i="12"/>
  <c r="K57" i="12"/>
  <c r="K60" i="12"/>
  <c r="K55" i="12"/>
  <c r="K54" i="12"/>
  <c r="I56" i="12"/>
  <c r="I55" i="12"/>
  <c r="I60" i="12"/>
  <c r="I63" i="12"/>
  <c r="I64" i="12"/>
  <c r="I61" i="12"/>
  <c r="I59" i="12"/>
  <c r="R30" i="20"/>
  <c r="F45" i="12"/>
  <c r="O57" i="12" s="1"/>
  <c r="Q10" i="20"/>
  <c r="P31" i="20"/>
  <c r="P35" i="20" s="1"/>
  <c r="P13" i="20"/>
  <c r="F47" i="12"/>
  <c r="Q56" i="12" s="1"/>
  <c r="Q12" i="20"/>
  <c r="Q34" i="20" s="1"/>
  <c r="K62" i="12"/>
  <c r="K61" i="12"/>
  <c r="K58" i="12"/>
  <c r="K64" i="12"/>
  <c r="D27" i="11"/>
  <c r="C40" i="20" s="1"/>
  <c r="E26" i="11"/>
  <c r="E27" i="11" s="1"/>
  <c r="D40" i="20" s="1"/>
  <c r="G13" i="20"/>
  <c r="G35" i="20"/>
  <c r="G39" i="20" s="1"/>
  <c r="G20" i="11"/>
  <c r="G22" i="11"/>
  <c r="G83" i="31"/>
  <c r="G85" i="31" s="1"/>
  <c r="F84" i="12"/>
  <c r="C29" i="31"/>
  <c r="D29" i="31" s="1"/>
  <c r="E29" i="31" s="1"/>
  <c r="F29" i="31" s="1"/>
  <c r="G29" i="31" s="1"/>
  <c r="H29" i="31" s="1"/>
  <c r="I29" i="31" s="1"/>
  <c r="J29" i="31" s="1"/>
  <c r="K29" i="31" s="1"/>
  <c r="L29" i="31" s="1"/>
  <c r="M29" i="31" s="1"/>
  <c r="C28" i="31"/>
  <c r="D28" i="31" s="1"/>
  <c r="E28" i="31" s="1"/>
  <c r="F28" i="31" s="1"/>
  <c r="G28" i="31" s="1"/>
  <c r="H28" i="31" s="1"/>
  <c r="I28" i="31" s="1"/>
  <c r="J28" i="31" s="1"/>
  <c r="K28" i="31" s="1"/>
  <c r="L28" i="31" s="1"/>
  <c r="M28" i="31" s="1"/>
  <c r="C26" i="31"/>
  <c r="D26" i="31" s="1"/>
  <c r="E26" i="31" s="1"/>
  <c r="F26" i="31" s="1"/>
  <c r="G26" i="31" s="1"/>
  <c r="H26" i="31" s="1"/>
  <c r="I26" i="31" s="1"/>
  <c r="J26" i="31" s="1"/>
  <c r="K26" i="31" s="1"/>
  <c r="L26" i="31" s="1"/>
  <c r="M26" i="31" s="1"/>
  <c r="C30" i="31"/>
  <c r="D30" i="31" s="1"/>
  <c r="E30" i="31" s="1"/>
  <c r="F30" i="31" s="1"/>
  <c r="G30" i="31" s="1"/>
  <c r="H30" i="31" s="1"/>
  <c r="I30" i="31" s="1"/>
  <c r="J30" i="31" s="1"/>
  <c r="K30" i="31" s="1"/>
  <c r="L30" i="31" s="1"/>
  <c r="M30" i="31" s="1"/>
  <c r="C36" i="31"/>
  <c r="D36" i="31" s="1"/>
  <c r="E36" i="31" s="1"/>
  <c r="F36" i="31" s="1"/>
  <c r="G36" i="31" s="1"/>
  <c r="H36" i="31" s="1"/>
  <c r="I36" i="31" s="1"/>
  <c r="J36" i="31" s="1"/>
  <c r="K36" i="31" s="1"/>
  <c r="L36" i="31" s="1"/>
  <c r="M36" i="31" s="1"/>
  <c r="C31" i="31"/>
  <c r="D31" i="31" s="1"/>
  <c r="E31" i="31" s="1"/>
  <c r="F31" i="31" s="1"/>
  <c r="G31" i="31" s="1"/>
  <c r="H31" i="31" s="1"/>
  <c r="I31" i="31" s="1"/>
  <c r="J31" i="31" s="1"/>
  <c r="K31" i="31" s="1"/>
  <c r="L31" i="31" s="1"/>
  <c r="M31" i="31" s="1"/>
  <c r="C34" i="31"/>
  <c r="D34" i="31" s="1"/>
  <c r="E34" i="31" s="1"/>
  <c r="F34" i="31" s="1"/>
  <c r="G34" i="31" s="1"/>
  <c r="H34" i="31" s="1"/>
  <c r="I34" i="31" s="1"/>
  <c r="J34" i="31" s="1"/>
  <c r="K34" i="31" s="1"/>
  <c r="L34" i="31" s="1"/>
  <c r="M34" i="31" s="1"/>
  <c r="C27" i="31"/>
  <c r="D27" i="31" s="1"/>
  <c r="E27" i="31" s="1"/>
  <c r="F27" i="31" s="1"/>
  <c r="G27" i="31" s="1"/>
  <c r="H27" i="31" s="1"/>
  <c r="I27" i="31" s="1"/>
  <c r="J27" i="31" s="1"/>
  <c r="K27" i="31" s="1"/>
  <c r="L27" i="31" s="1"/>
  <c r="M27" i="31" s="1"/>
  <c r="C35" i="31"/>
  <c r="D35" i="31" s="1"/>
  <c r="E35" i="31" s="1"/>
  <c r="F35" i="31" s="1"/>
  <c r="G35" i="31" s="1"/>
  <c r="H35" i="31" s="1"/>
  <c r="I35" i="31" s="1"/>
  <c r="J35" i="31" s="1"/>
  <c r="K35" i="31" s="1"/>
  <c r="L35" i="31" s="1"/>
  <c r="M35" i="31" s="1"/>
  <c r="C32" i="31"/>
  <c r="D32" i="31" s="1"/>
  <c r="E32" i="31" s="1"/>
  <c r="F32" i="31" s="1"/>
  <c r="G32" i="31" s="1"/>
  <c r="H32" i="31" s="1"/>
  <c r="I32" i="31" s="1"/>
  <c r="J32" i="31" s="1"/>
  <c r="K32" i="31" s="1"/>
  <c r="L32" i="31" s="1"/>
  <c r="M32" i="31" s="1"/>
  <c r="C37" i="31"/>
  <c r="D37" i="31" s="1"/>
  <c r="E37" i="31" s="1"/>
  <c r="F37" i="31" s="1"/>
  <c r="G37" i="31" s="1"/>
  <c r="H37" i="31" s="1"/>
  <c r="I37" i="31" s="1"/>
  <c r="J37" i="31" s="1"/>
  <c r="K37" i="31" s="1"/>
  <c r="L37" i="31" s="1"/>
  <c r="M37" i="31" s="1"/>
  <c r="C33" i="31"/>
  <c r="D33" i="31" s="1"/>
  <c r="E33" i="31" s="1"/>
  <c r="F33" i="31" s="1"/>
  <c r="G33" i="31" s="1"/>
  <c r="H33" i="31" s="1"/>
  <c r="I33" i="31" s="1"/>
  <c r="J33" i="31" s="1"/>
  <c r="K33" i="31" s="1"/>
  <c r="L33" i="31" s="1"/>
  <c r="M33" i="31" s="1"/>
  <c r="H62" i="12"/>
  <c r="H58" i="12"/>
  <c r="H55" i="12"/>
  <c r="H57" i="12"/>
  <c r="H59" i="12"/>
  <c r="H61" i="12"/>
  <c r="H63" i="12"/>
  <c r="H54" i="12"/>
  <c r="H56" i="12"/>
  <c r="H64" i="12"/>
  <c r="H60" i="12"/>
  <c r="N54" i="12"/>
  <c r="N56" i="12"/>
  <c r="N58" i="12"/>
  <c r="N60" i="12"/>
  <c r="N62" i="12"/>
  <c r="N64" i="12"/>
  <c r="N57" i="12"/>
  <c r="N61" i="12"/>
  <c r="N55" i="12"/>
  <c r="N59" i="12"/>
  <c r="N63" i="12"/>
  <c r="P59" i="12"/>
  <c r="P54" i="12"/>
  <c r="P56" i="12"/>
  <c r="P58" i="12"/>
  <c r="P60" i="12"/>
  <c r="P62" i="12"/>
  <c r="P64" i="12"/>
  <c r="P57" i="12"/>
  <c r="P61" i="12"/>
  <c r="P55" i="12"/>
  <c r="P63" i="12"/>
  <c r="H12" i="20"/>
  <c r="H34" i="20" s="1"/>
  <c r="Q23" i="17"/>
  <c r="Q30" i="17" s="1"/>
  <c r="G39" i="12"/>
  <c r="C80" i="12"/>
  <c r="G45" i="12"/>
  <c r="H19" i="11"/>
  <c r="S8" i="20" s="1"/>
  <c r="H9" i="20"/>
  <c r="H31" i="20" s="1"/>
  <c r="Q48" i="9"/>
  <c r="Q20" i="17"/>
  <c r="G47" i="12"/>
  <c r="F43" i="12"/>
  <c r="F24" i="11"/>
  <c r="S31" i="9"/>
  <c r="S43" i="9" s="1"/>
  <c r="H8" i="20"/>
  <c r="H30" i="20" s="1"/>
  <c r="P25" i="17"/>
  <c r="P27" i="17"/>
  <c r="H10" i="20"/>
  <c r="H32" i="20" s="1"/>
  <c r="Q21" i="17"/>
  <c r="Q28" i="17" s="1"/>
  <c r="Q24" i="17"/>
  <c r="Q31" i="17" s="1"/>
  <c r="G11" i="11"/>
  <c r="E48" i="12"/>
  <c r="D81" i="12" s="1"/>
  <c r="E49" i="12"/>
  <c r="D82" i="12" s="1"/>
  <c r="H11" i="20"/>
  <c r="H33" i="20" s="1"/>
  <c r="Q22" i="17"/>
  <c r="Q29" i="17" s="1"/>
  <c r="S77" i="7"/>
  <c r="S88" i="7" s="1"/>
  <c r="T89" i="7" s="1"/>
  <c r="U90" i="7" s="1"/>
  <c r="V91" i="7" s="1"/>
  <c r="R93" i="7"/>
  <c r="J9" i="11" l="1"/>
  <c r="T47" i="9"/>
  <c r="K10" i="11" s="1"/>
  <c r="D77" i="12"/>
  <c r="J6" i="11"/>
  <c r="T44" i="9"/>
  <c r="J7" i="11"/>
  <c r="T45" i="9"/>
  <c r="J8" i="11"/>
  <c r="T46" i="9"/>
  <c r="D70" i="12"/>
  <c r="D69" i="12"/>
  <c r="O55" i="12"/>
  <c r="O60" i="12"/>
  <c r="O59" i="12"/>
  <c r="D74" i="12"/>
  <c r="D75" i="12"/>
  <c r="Q64" i="12"/>
  <c r="Q57" i="12"/>
  <c r="D71" i="12"/>
  <c r="O62" i="12"/>
  <c r="D72" i="12"/>
  <c r="Q61" i="12"/>
  <c r="O61" i="12"/>
  <c r="Q54" i="12"/>
  <c r="D78" i="12"/>
  <c r="D76" i="12"/>
  <c r="Q32" i="20"/>
  <c r="Q35" i="20" s="1"/>
  <c r="Q13" i="20"/>
  <c r="S30" i="20"/>
  <c r="Q55" i="12"/>
  <c r="Q63" i="12"/>
  <c r="O58" i="12"/>
  <c r="O63" i="12"/>
  <c r="O54" i="12"/>
  <c r="Q60" i="12"/>
  <c r="Q62" i="12"/>
  <c r="G44" i="12"/>
  <c r="S56" i="12" s="1"/>
  <c r="R9" i="20"/>
  <c r="D79" i="12"/>
  <c r="D73" i="12"/>
  <c r="Q59" i="12"/>
  <c r="G46" i="12"/>
  <c r="U54" i="12" s="1"/>
  <c r="R11" i="20"/>
  <c r="R33" i="20" s="1"/>
  <c r="O56" i="12"/>
  <c r="O64" i="12"/>
  <c r="Q58" i="12"/>
  <c r="F25" i="11"/>
  <c r="F26" i="11" s="1"/>
  <c r="H13" i="20"/>
  <c r="H35" i="20"/>
  <c r="H39" i="20" s="1"/>
  <c r="H21" i="11"/>
  <c r="H20" i="11"/>
  <c r="H22" i="11"/>
  <c r="H83" i="31"/>
  <c r="H85" i="31" s="1"/>
  <c r="G84" i="12"/>
  <c r="H23" i="11"/>
  <c r="C83" i="12"/>
  <c r="V54" i="12"/>
  <c r="V62" i="12"/>
  <c r="V55" i="12"/>
  <c r="V56" i="12"/>
  <c r="V57" i="12"/>
  <c r="V64" i="12"/>
  <c r="V63" i="12"/>
  <c r="V60" i="12"/>
  <c r="V59" i="12"/>
  <c r="V58" i="12"/>
  <c r="V61" i="12"/>
  <c r="T61" i="12"/>
  <c r="T57" i="12"/>
  <c r="T59" i="12"/>
  <c r="T55" i="12"/>
  <c r="T63" i="12"/>
  <c r="T54" i="12"/>
  <c r="T56" i="12"/>
  <c r="T58" i="12"/>
  <c r="T60" i="12"/>
  <c r="T62" i="12"/>
  <c r="T64" i="12"/>
  <c r="M54" i="12"/>
  <c r="M64" i="12"/>
  <c r="M58" i="12"/>
  <c r="M60" i="12"/>
  <c r="M62" i="12"/>
  <c r="M56" i="12"/>
  <c r="M55" i="12"/>
  <c r="M57" i="12"/>
  <c r="M59" i="12"/>
  <c r="M61" i="12"/>
  <c r="M63" i="12"/>
  <c r="S93" i="7"/>
  <c r="T77" i="7"/>
  <c r="T88" i="7" s="1"/>
  <c r="U89" i="7" s="1"/>
  <c r="V90" i="7" s="1"/>
  <c r="I21" i="11"/>
  <c r="T10" i="20" s="1"/>
  <c r="T32" i="20" s="1"/>
  <c r="I11" i="20"/>
  <c r="I33" i="20" s="1"/>
  <c r="R22" i="17"/>
  <c r="R29" i="17" s="1"/>
  <c r="Q27" i="17"/>
  <c r="Q25" i="17"/>
  <c r="I12" i="20"/>
  <c r="I34" i="20" s="1"/>
  <c r="I22" i="11"/>
  <c r="T11" i="20" s="1"/>
  <c r="T33" i="20" s="1"/>
  <c r="R23" i="17"/>
  <c r="R30" i="17" s="1"/>
  <c r="I20" i="11"/>
  <c r="T9" i="20" s="1"/>
  <c r="T31" i="20" s="1"/>
  <c r="I10" i="20"/>
  <c r="I32" i="20" s="1"/>
  <c r="R21" i="17"/>
  <c r="R28" i="17" s="1"/>
  <c r="H11" i="11"/>
  <c r="I19" i="11"/>
  <c r="T8" i="20" s="1"/>
  <c r="I9" i="20"/>
  <c r="I31" i="20" s="1"/>
  <c r="R48" i="9"/>
  <c r="R20" i="17"/>
  <c r="T31" i="9"/>
  <c r="T43" i="9" s="1"/>
  <c r="I8" i="20"/>
  <c r="I30" i="20" s="1"/>
  <c r="F48" i="12"/>
  <c r="E81" i="12" s="1"/>
  <c r="F49" i="12"/>
  <c r="E82" i="12" s="1"/>
  <c r="G24" i="11"/>
  <c r="G43" i="12"/>
  <c r="I23" i="11"/>
  <c r="T12" i="20" s="1"/>
  <c r="T34" i="20" s="1"/>
  <c r="R24" i="17"/>
  <c r="R31" i="17" s="1"/>
  <c r="K9" i="11" l="1"/>
  <c r="U47" i="9"/>
  <c r="L10" i="11" s="1"/>
  <c r="S54" i="12"/>
  <c r="U46" i="9"/>
  <c r="K8" i="11"/>
  <c r="E72" i="12"/>
  <c r="K7" i="11"/>
  <c r="U45" i="9"/>
  <c r="K6" i="11"/>
  <c r="U44" i="9"/>
  <c r="U63" i="12"/>
  <c r="U57" i="12"/>
  <c r="E76" i="12"/>
  <c r="U56" i="12"/>
  <c r="E75" i="12"/>
  <c r="E69" i="12"/>
  <c r="U60" i="12"/>
  <c r="U64" i="12"/>
  <c r="S57" i="12"/>
  <c r="U58" i="12"/>
  <c r="U61" i="12"/>
  <c r="U55" i="12"/>
  <c r="S60" i="12"/>
  <c r="D80" i="12"/>
  <c r="D83" i="12" s="1"/>
  <c r="F109" i="12" s="1"/>
  <c r="F110" i="12" s="1"/>
  <c r="E38" i="31" s="1"/>
  <c r="E39" i="31" s="1"/>
  <c r="E78" i="31" s="1"/>
  <c r="U59" i="12"/>
  <c r="E70" i="12"/>
  <c r="U62" i="12"/>
  <c r="E73" i="12"/>
  <c r="H46" i="12"/>
  <c r="Z54" i="12" s="1"/>
  <c r="S11" i="20"/>
  <c r="S33" i="20" s="1"/>
  <c r="E78" i="12"/>
  <c r="S61" i="12"/>
  <c r="E71" i="12"/>
  <c r="E79" i="12"/>
  <c r="S62" i="12"/>
  <c r="S63" i="12"/>
  <c r="H45" i="12"/>
  <c r="Y55" i="12" s="1"/>
  <c r="S10" i="20"/>
  <c r="S32" i="20" s="1"/>
  <c r="S58" i="12"/>
  <c r="T13" i="20"/>
  <c r="T30" i="20"/>
  <c r="T35" i="20" s="1"/>
  <c r="S59" i="12"/>
  <c r="H44" i="12"/>
  <c r="X58" i="12" s="1"/>
  <c r="S9" i="20"/>
  <c r="E74" i="12"/>
  <c r="E77" i="12"/>
  <c r="H47" i="12"/>
  <c r="AA63" i="12" s="1"/>
  <c r="S12" i="20"/>
  <c r="S34" i="20" s="1"/>
  <c r="S64" i="12"/>
  <c r="S55" i="12"/>
  <c r="R31" i="20"/>
  <c r="R35" i="20" s="1"/>
  <c r="R13" i="20"/>
  <c r="F27" i="11"/>
  <c r="E40" i="20" s="1"/>
  <c r="G25" i="11"/>
  <c r="G26" i="11" s="1"/>
  <c r="I13" i="20"/>
  <c r="Y54" i="12"/>
  <c r="I35" i="20"/>
  <c r="I39" i="20" s="1"/>
  <c r="C85" i="12"/>
  <c r="Z58" i="12"/>
  <c r="Z55" i="12"/>
  <c r="I83" i="31"/>
  <c r="I85" i="31" s="1"/>
  <c r="H84" i="12"/>
  <c r="E109" i="12"/>
  <c r="E110" i="12" s="1"/>
  <c r="D38" i="31"/>
  <c r="D39" i="31" s="1"/>
  <c r="D78" i="31" s="1"/>
  <c r="C38" i="31"/>
  <c r="C39" i="31" s="1"/>
  <c r="C78" i="31" s="1"/>
  <c r="R63" i="12"/>
  <c r="R57" i="12"/>
  <c r="R54" i="12"/>
  <c r="F69" i="12" s="1"/>
  <c r="R56" i="12"/>
  <c r="F71" i="12" s="1"/>
  <c r="R58" i="12"/>
  <c r="R60" i="12"/>
  <c r="R62" i="12"/>
  <c r="R64" i="12"/>
  <c r="R61" i="12"/>
  <c r="R55" i="12"/>
  <c r="R59" i="12"/>
  <c r="G48" i="12"/>
  <c r="F81" i="12" s="1"/>
  <c r="G49" i="12"/>
  <c r="F82" i="12" s="1"/>
  <c r="J10" i="20"/>
  <c r="J32" i="20" s="1"/>
  <c r="S21" i="17"/>
  <c r="S28" i="17" s="1"/>
  <c r="S24" i="17"/>
  <c r="S31" i="17" s="1"/>
  <c r="I47" i="12"/>
  <c r="I11" i="11"/>
  <c r="I44" i="12"/>
  <c r="J19" i="11"/>
  <c r="U8" i="20" s="1"/>
  <c r="J9" i="20"/>
  <c r="J31" i="20" s="1"/>
  <c r="S20" i="17"/>
  <c r="S48" i="9"/>
  <c r="R27" i="17"/>
  <c r="R25" i="17"/>
  <c r="J12" i="20"/>
  <c r="J34" i="20" s="1"/>
  <c r="S23" i="17"/>
  <c r="S30" i="17" s="1"/>
  <c r="I45" i="12"/>
  <c r="U31" i="9"/>
  <c r="U43" i="9" s="1"/>
  <c r="J8" i="20"/>
  <c r="J30" i="20" s="1"/>
  <c r="J11" i="20"/>
  <c r="J33" i="20" s="1"/>
  <c r="S22" i="17"/>
  <c r="S29" i="17" s="1"/>
  <c r="H43" i="12"/>
  <c r="H24" i="11"/>
  <c r="U77" i="7"/>
  <c r="U88" i="7" s="1"/>
  <c r="V89" i="7" s="1"/>
  <c r="T93" i="7"/>
  <c r="I46" i="12"/>
  <c r="V46" i="9" l="1"/>
  <c r="M9" i="11" s="1"/>
  <c r="L8" i="11"/>
  <c r="Y59" i="12"/>
  <c r="F78" i="12"/>
  <c r="Y61" i="12"/>
  <c r="Y63" i="12"/>
  <c r="L9" i="11"/>
  <c r="V47" i="9"/>
  <c r="M10" i="11" s="1"/>
  <c r="Y60" i="12"/>
  <c r="L7" i="11"/>
  <c r="V45" i="9"/>
  <c r="M8" i="11" s="1"/>
  <c r="Y58" i="12"/>
  <c r="Y57" i="12"/>
  <c r="L6" i="11"/>
  <c r="V44" i="9"/>
  <c r="M7" i="11" s="1"/>
  <c r="Z62" i="12"/>
  <c r="Z61" i="12"/>
  <c r="Z56" i="12"/>
  <c r="Z57" i="12"/>
  <c r="Z63" i="12"/>
  <c r="Z60" i="12"/>
  <c r="Y56" i="12"/>
  <c r="Z59" i="12"/>
  <c r="Y64" i="12"/>
  <c r="Z64" i="12"/>
  <c r="Y62" i="12"/>
  <c r="AA57" i="12"/>
  <c r="F79" i="12"/>
  <c r="D85" i="12"/>
  <c r="F74" i="12"/>
  <c r="F75" i="12"/>
  <c r="F72" i="12"/>
  <c r="AA54" i="12"/>
  <c r="E80" i="12"/>
  <c r="E83" i="12" s="1"/>
  <c r="E85" i="12" s="1"/>
  <c r="AA62" i="12"/>
  <c r="X57" i="12"/>
  <c r="X59" i="12"/>
  <c r="AA64" i="12"/>
  <c r="X56" i="12"/>
  <c r="F70" i="12"/>
  <c r="AA55" i="12"/>
  <c r="AA56" i="12"/>
  <c r="X64" i="12"/>
  <c r="X63" i="12"/>
  <c r="X62" i="12"/>
  <c r="F77" i="12"/>
  <c r="AA61" i="12"/>
  <c r="AA60" i="12"/>
  <c r="X55" i="12"/>
  <c r="X54" i="12"/>
  <c r="U30" i="20"/>
  <c r="F76" i="12"/>
  <c r="F73" i="12"/>
  <c r="AA59" i="12"/>
  <c r="AA58" i="12"/>
  <c r="X60" i="12"/>
  <c r="X61" i="12"/>
  <c r="S31" i="20"/>
  <c r="S35" i="20" s="1"/>
  <c r="S13" i="20"/>
  <c r="H25" i="11"/>
  <c r="H26" i="11" s="1"/>
  <c r="G27" i="11"/>
  <c r="F40" i="20" s="1"/>
  <c r="J35" i="20"/>
  <c r="J39" i="20" s="1"/>
  <c r="J13" i="20"/>
  <c r="D41" i="20"/>
  <c r="C41" i="20"/>
  <c r="J22" i="11"/>
  <c r="J20" i="11"/>
  <c r="I84" i="12"/>
  <c r="J83" i="31"/>
  <c r="J85" i="31" s="1"/>
  <c r="J23" i="11"/>
  <c r="J21" i="11"/>
  <c r="AD54" i="12"/>
  <c r="AD60" i="12"/>
  <c r="AD58" i="12"/>
  <c r="AD64" i="12"/>
  <c r="AD62" i="12"/>
  <c r="AD55" i="12"/>
  <c r="AD57" i="12"/>
  <c r="AD59" i="12"/>
  <c r="AD61" i="12"/>
  <c r="AD63" i="12"/>
  <c r="AD56" i="12"/>
  <c r="AF58" i="12"/>
  <c r="AF64" i="12"/>
  <c r="AF61" i="12"/>
  <c r="AF60" i="12"/>
  <c r="AF57" i="12"/>
  <c r="AF59" i="12"/>
  <c r="AF63" i="12"/>
  <c r="AF55" i="12"/>
  <c r="AF62" i="12"/>
  <c r="AF56" i="12"/>
  <c r="AF54" i="12"/>
  <c r="AC54" i="12"/>
  <c r="AC58" i="12"/>
  <c r="AC64" i="12"/>
  <c r="AC60" i="12"/>
  <c r="AC56" i="12"/>
  <c r="AC55" i="12"/>
  <c r="AC57" i="12"/>
  <c r="AC59" i="12"/>
  <c r="AC61" i="12"/>
  <c r="AC63" i="12"/>
  <c r="AC62" i="12"/>
  <c r="W61" i="12"/>
  <c r="W57" i="12"/>
  <c r="W63" i="12"/>
  <c r="W59" i="12"/>
  <c r="W54" i="12"/>
  <c r="W56" i="12"/>
  <c r="W58" i="12"/>
  <c r="W60" i="12"/>
  <c r="W62" i="12"/>
  <c r="W64" i="12"/>
  <c r="W55" i="12"/>
  <c r="AE60" i="12"/>
  <c r="AE56" i="12"/>
  <c r="AE64" i="12"/>
  <c r="AE54" i="12"/>
  <c r="AE62" i="12"/>
  <c r="AE55" i="12"/>
  <c r="AE57" i="12"/>
  <c r="AE59" i="12"/>
  <c r="AE61" i="12"/>
  <c r="AE63" i="12"/>
  <c r="AE58" i="12"/>
  <c r="V77" i="7"/>
  <c r="V88" i="7" s="1"/>
  <c r="U93" i="7"/>
  <c r="H49" i="12"/>
  <c r="G82" i="12" s="1"/>
  <c r="H48" i="12"/>
  <c r="G81" i="12" s="1"/>
  <c r="S27" i="17"/>
  <c r="S25" i="17"/>
  <c r="K10" i="20"/>
  <c r="K32" i="20" s="1"/>
  <c r="T21" i="17"/>
  <c r="T28" i="17" s="1"/>
  <c r="K19" i="11"/>
  <c r="V8" i="20" s="1"/>
  <c r="K9" i="20"/>
  <c r="K31" i="20" s="1"/>
  <c r="T20" i="17"/>
  <c r="T48" i="9"/>
  <c r="J11" i="11"/>
  <c r="K23" i="11"/>
  <c r="V12" i="20" s="1"/>
  <c r="V34" i="20" s="1"/>
  <c r="T24" i="17"/>
  <c r="T31" i="17" s="1"/>
  <c r="V31" i="9"/>
  <c r="V43" i="9" s="1"/>
  <c r="M6" i="11" s="1"/>
  <c r="K8" i="20"/>
  <c r="K30" i="20" s="1"/>
  <c r="I43" i="12"/>
  <c r="I24" i="11"/>
  <c r="T23" i="17"/>
  <c r="T30" i="17" s="1"/>
  <c r="K11" i="20"/>
  <c r="K33" i="20" s="1"/>
  <c r="T22" i="17"/>
  <c r="T29" i="17" s="1"/>
  <c r="G72" i="12" l="1"/>
  <c r="G79" i="12"/>
  <c r="G71" i="12"/>
  <c r="G109" i="12"/>
  <c r="G110" i="12" s="1"/>
  <c r="F80" i="12"/>
  <c r="F83" i="12" s="1"/>
  <c r="H109" i="12" s="1"/>
  <c r="H110" i="12" s="1"/>
  <c r="G69" i="12"/>
  <c r="G76" i="12"/>
  <c r="G74" i="12"/>
  <c r="J45" i="12"/>
  <c r="AI55" i="12" s="1"/>
  <c r="U10" i="20"/>
  <c r="U32" i="20" s="1"/>
  <c r="J44" i="12"/>
  <c r="AH61" i="12" s="1"/>
  <c r="U9" i="20"/>
  <c r="V30" i="20"/>
  <c r="G75" i="12"/>
  <c r="J47" i="12"/>
  <c r="AK54" i="12" s="1"/>
  <c r="U12" i="20"/>
  <c r="U34" i="20" s="1"/>
  <c r="J46" i="12"/>
  <c r="AJ58" i="12" s="1"/>
  <c r="U11" i="20"/>
  <c r="U33" i="20" s="1"/>
  <c r="G77" i="12"/>
  <c r="G70" i="12"/>
  <c r="G73" i="12"/>
  <c r="G78" i="12"/>
  <c r="L8" i="20"/>
  <c r="L30" i="20" s="1"/>
  <c r="V93" i="7"/>
  <c r="I25" i="11"/>
  <c r="I26" i="11" s="1"/>
  <c r="H27" i="11"/>
  <c r="G40" i="20" s="1"/>
  <c r="L23" i="11"/>
  <c r="K12" i="20"/>
  <c r="K34" i="20" s="1"/>
  <c r="AI63" i="12"/>
  <c r="AI61" i="12"/>
  <c r="AI56" i="12"/>
  <c r="AI59" i="12"/>
  <c r="AI62" i="12"/>
  <c r="AI57" i="12"/>
  <c r="AI58" i="12"/>
  <c r="AI64" i="12"/>
  <c r="K83" i="31"/>
  <c r="K85" i="31" s="1"/>
  <c r="J84" i="12"/>
  <c r="K20" i="11"/>
  <c r="K21" i="11"/>
  <c r="K22" i="11"/>
  <c r="F38" i="31"/>
  <c r="F39" i="31" s="1"/>
  <c r="AB64" i="12"/>
  <c r="H79" i="12" s="1"/>
  <c r="AB54" i="12"/>
  <c r="H69" i="12" s="1"/>
  <c r="AB58" i="12"/>
  <c r="H73" i="12" s="1"/>
  <c r="AB55" i="12"/>
  <c r="H70" i="12" s="1"/>
  <c r="AB57" i="12"/>
  <c r="H72" i="12" s="1"/>
  <c r="AB59" i="12"/>
  <c r="H74" i="12" s="1"/>
  <c r="AB61" i="12"/>
  <c r="H76" i="12" s="1"/>
  <c r="AB63" i="12"/>
  <c r="H78" i="12" s="1"/>
  <c r="AB60" i="12"/>
  <c r="H75" i="12" s="1"/>
  <c r="AB56" i="12"/>
  <c r="H71" i="12" s="1"/>
  <c r="AB62" i="12"/>
  <c r="H77" i="12" s="1"/>
  <c r="J43" i="12"/>
  <c r="J24" i="11"/>
  <c r="K11" i="11"/>
  <c r="U48" i="9"/>
  <c r="L19" i="11"/>
  <c r="W8" i="20" s="1"/>
  <c r="M19" i="11"/>
  <c r="X8" i="20" s="1"/>
  <c r="I49" i="12"/>
  <c r="H82" i="12" s="1"/>
  <c r="I48" i="12"/>
  <c r="H81" i="12" s="1"/>
  <c r="T27" i="17"/>
  <c r="T25" i="17"/>
  <c r="K47" i="12"/>
  <c r="AH62" i="12" l="1"/>
  <c r="AH58" i="12"/>
  <c r="F85" i="12"/>
  <c r="AK64" i="12"/>
  <c r="AJ59" i="12"/>
  <c r="AJ61" i="12"/>
  <c r="AJ62" i="12"/>
  <c r="AJ57" i="12"/>
  <c r="AJ63" i="12"/>
  <c r="AJ60" i="12"/>
  <c r="AJ55" i="12"/>
  <c r="AJ56" i="12"/>
  <c r="AH57" i="12"/>
  <c r="AI54" i="12"/>
  <c r="AJ54" i="12"/>
  <c r="AJ64" i="12"/>
  <c r="AI60" i="12"/>
  <c r="AH56" i="12"/>
  <c r="AK55" i="12"/>
  <c r="AH64" i="12"/>
  <c r="AH55" i="12"/>
  <c r="AK61" i="12"/>
  <c r="G80" i="12"/>
  <c r="G83" i="12" s="1"/>
  <c r="G85" i="12" s="1"/>
  <c r="U31" i="20"/>
  <c r="U35" i="20" s="1"/>
  <c r="U13" i="20"/>
  <c r="W30" i="20"/>
  <c r="AK62" i="12"/>
  <c r="AK60" i="12"/>
  <c r="K45" i="12"/>
  <c r="AN57" i="12" s="1"/>
  <c r="V10" i="20"/>
  <c r="V32" i="20" s="1"/>
  <c r="AH60" i="12"/>
  <c r="AH54" i="12"/>
  <c r="AH59" i="12"/>
  <c r="AK59" i="12"/>
  <c r="AK58" i="12"/>
  <c r="X30" i="20"/>
  <c r="K46" i="12"/>
  <c r="AO58" i="12" s="1"/>
  <c r="V11" i="20"/>
  <c r="V33" i="20" s="1"/>
  <c r="AK57" i="12"/>
  <c r="K44" i="12"/>
  <c r="AM63" i="12" s="1"/>
  <c r="V9" i="20"/>
  <c r="AH63" i="12"/>
  <c r="AK63" i="12"/>
  <c r="AK56" i="12"/>
  <c r="L47" i="12"/>
  <c r="AU57" i="12" s="1"/>
  <c r="W12" i="20"/>
  <c r="W34" i="20" s="1"/>
  <c r="J25" i="11"/>
  <c r="I27" i="11"/>
  <c r="H40" i="20" s="1"/>
  <c r="K13" i="20"/>
  <c r="K35" i="20"/>
  <c r="K39" i="20" s="1"/>
  <c r="M22" i="11"/>
  <c r="X11" i="20" s="1"/>
  <c r="X33" i="20" s="1"/>
  <c r="L11" i="20"/>
  <c r="L33" i="20" s="1"/>
  <c r="M20" i="11"/>
  <c r="L9" i="20"/>
  <c r="L31" i="20" s="1"/>
  <c r="M21" i="11"/>
  <c r="L10" i="20"/>
  <c r="L32" i="20" s="1"/>
  <c r="M23" i="11"/>
  <c r="L12" i="20"/>
  <c r="L34" i="20" s="1"/>
  <c r="F78" i="31"/>
  <c r="E41" i="20"/>
  <c r="AU64" i="12"/>
  <c r="L20" i="11"/>
  <c r="L21" i="11"/>
  <c r="L22" i="11"/>
  <c r="L83" i="31"/>
  <c r="L85" i="31" s="1"/>
  <c r="K84" i="12"/>
  <c r="V48" i="9"/>
  <c r="H38" i="31"/>
  <c r="H39" i="31" s="1"/>
  <c r="H78" i="31" s="1"/>
  <c r="G38" i="31"/>
  <c r="G39" i="31" s="1"/>
  <c r="AG62" i="12"/>
  <c r="AG54" i="12"/>
  <c r="AG56" i="12"/>
  <c r="AG64" i="12"/>
  <c r="AG55" i="12"/>
  <c r="AG57" i="12"/>
  <c r="AG59" i="12"/>
  <c r="AG61" i="12"/>
  <c r="I76" i="12" s="1"/>
  <c r="AG63" i="12"/>
  <c r="AG58" i="12"/>
  <c r="AG60" i="12"/>
  <c r="AP57" i="12"/>
  <c r="AP63" i="12"/>
  <c r="AP54" i="12"/>
  <c r="AP56" i="12"/>
  <c r="AP58" i="12"/>
  <c r="AP64" i="12"/>
  <c r="AP60" i="12"/>
  <c r="AP59" i="12"/>
  <c r="AP55" i="12"/>
  <c r="AP62" i="12"/>
  <c r="AP61" i="12"/>
  <c r="K24" i="11"/>
  <c r="K43" i="12"/>
  <c r="J49" i="12"/>
  <c r="I82" i="12" s="1"/>
  <c r="J48" i="12"/>
  <c r="I81" i="12" s="1"/>
  <c r="L11" i="11"/>
  <c r="H80" i="12"/>
  <c r="I69" i="12" l="1"/>
  <c r="AM55" i="12"/>
  <c r="AN64" i="12"/>
  <c r="AN61" i="12"/>
  <c r="AM56" i="12"/>
  <c r="AM58" i="12"/>
  <c r="I109" i="12"/>
  <c r="I110" i="12" s="1"/>
  <c r="AU56" i="12"/>
  <c r="AO60" i="12"/>
  <c r="I79" i="12"/>
  <c r="AU54" i="12"/>
  <c r="AM62" i="12"/>
  <c r="AO54" i="12"/>
  <c r="AN59" i="12"/>
  <c r="I70" i="12"/>
  <c r="AN58" i="12"/>
  <c r="AM64" i="12"/>
  <c r="AM60" i="12"/>
  <c r="AO63" i="12"/>
  <c r="AN54" i="12"/>
  <c r="I73" i="12"/>
  <c r="I72" i="12"/>
  <c r="I75" i="12"/>
  <c r="I78" i="12"/>
  <c r="I77" i="12"/>
  <c r="AU62" i="12"/>
  <c r="AU61" i="12"/>
  <c r="AO56" i="12"/>
  <c r="AO57" i="12"/>
  <c r="L45" i="12"/>
  <c r="AS54" i="12" s="1"/>
  <c r="W10" i="20"/>
  <c r="W32" i="20" s="1"/>
  <c r="AU60" i="12"/>
  <c r="AU59" i="12"/>
  <c r="AU55" i="12"/>
  <c r="AM54" i="12"/>
  <c r="AM57" i="12"/>
  <c r="AO61" i="12"/>
  <c r="AO59" i="12"/>
  <c r="AO55" i="12"/>
  <c r="AN55" i="12"/>
  <c r="AN63" i="12"/>
  <c r="AN62" i="12"/>
  <c r="V31" i="20"/>
  <c r="V35" i="20" s="1"/>
  <c r="V13" i="20"/>
  <c r="O22" i="11"/>
  <c r="AA11" i="20" s="1"/>
  <c r="W11" i="20"/>
  <c r="W33" i="20" s="1"/>
  <c r="AU63" i="12"/>
  <c r="M45" i="12"/>
  <c r="AX62" i="12" s="1"/>
  <c r="X10" i="20"/>
  <c r="X32" i="20" s="1"/>
  <c r="M46" i="12"/>
  <c r="AY60" i="12" s="1"/>
  <c r="I74" i="12"/>
  <c r="I71" i="12"/>
  <c r="L44" i="12"/>
  <c r="AR58" i="12" s="1"/>
  <c r="W9" i="20"/>
  <c r="AU58" i="12"/>
  <c r="AM59" i="12"/>
  <c r="AM61" i="12"/>
  <c r="AO62" i="12"/>
  <c r="AO64" i="12"/>
  <c r="AN60" i="12"/>
  <c r="AN56" i="12"/>
  <c r="M47" i="12"/>
  <c r="AZ57" i="12" s="1"/>
  <c r="X12" i="20"/>
  <c r="X34" i="20" s="1"/>
  <c r="M44" i="12"/>
  <c r="AW56" i="12" s="1"/>
  <c r="X9" i="20"/>
  <c r="O20" i="11"/>
  <c r="K25" i="11"/>
  <c r="K26" i="11" s="1"/>
  <c r="J26" i="11"/>
  <c r="J27" i="11" s="1"/>
  <c r="I40" i="20" s="1"/>
  <c r="M11" i="11"/>
  <c r="H10" i="30" s="1"/>
  <c r="AS56" i="12"/>
  <c r="AS60" i="12"/>
  <c r="AS58" i="12"/>
  <c r="L46" i="12"/>
  <c r="AT55" i="12" s="1"/>
  <c r="O21" i="11"/>
  <c r="AA10" i="20" s="1"/>
  <c r="L35" i="20"/>
  <c r="L39" i="20" s="1"/>
  <c r="L13" i="20"/>
  <c r="O23" i="11"/>
  <c r="G78" i="31"/>
  <c r="F41" i="20"/>
  <c r="G41" i="20"/>
  <c r="AZ63" i="12"/>
  <c r="AZ60" i="12"/>
  <c r="M83" i="31"/>
  <c r="M85" i="31" s="1"/>
  <c r="L84" i="12"/>
  <c r="AL61" i="12"/>
  <c r="AL54" i="12"/>
  <c r="AL56" i="12"/>
  <c r="AL58" i="12"/>
  <c r="AL60" i="12"/>
  <c r="AL62" i="12"/>
  <c r="AL64" i="12"/>
  <c r="AL63" i="12"/>
  <c r="AL59" i="12"/>
  <c r="AL55" i="12"/>
  <c r="AL57" i="12"/>
  <c r="AX56" i="12"/>
  <c r="M24" i="11"/>
  <c r="M43" i="12"/>
  <c r="O19" i="11"/>
  <c r="L43" i="12"/>
  <c r="L24" i="11"/>
  <c r="H83" i="12"/>
  <c r="K48" i="12"/>
  <c r="J81" i="12" s="1"/>
  <c r="K49" i="12"/>
  <c r="J82" i="12" s="1"/>
  <c r="AS59" i="12" l="1"/>
  <c r="J73" i="12"/>
  <c r="AX57" i="12"/>
  <c r="AX64" i="12"/>
  <c r="AR61" i="12"/>
  <c r="AY64" i="12"/>
  <c r="AR57" i="12"/>
  <c r="P19" i="11"/>
  <c r="AA8" i="20"/>
  <c r="AS64" i="12"/>
  <c r="AY55" i="12"/>
  <c r="AR62" i="12"/>
  <c r="AS57" i="12"/>
  <c r="AY58" i="12"/>
  <c r="AZ64" i="12"/>
  <c r="AR59" i="12"/>
  <c r="AR55" i="12"/>
  <c r="AR54" i="12"/>
  <c r="AW63" i="12"/>
  <c r="AW55" i="12"/>
  <c r="AR56" i="12"/>
  <c r="AR63" i="12"/>
  <c r="AW60" i="12"/>
  <c r="AR64" i="12"/>
  <c r="AR60" i="12"/>
  <c r="AA33" i="20"/>
  <c r="AB11" i="20"/>
  <c r="P23" i="11"/>
  <c r="AA12" i="20"/>
  <c r="P20" i="11"/>
  <c r="AA9" i="20"/>
  <c r="AB10" i="20"/>
  <c r="AA32" i="20"/>
  <c r="P22" i="11"/>
  <c r="AY63" i="12"/>
  <c r="J79" i="12"/>
  <c r="AS61" i="12"/>
  <c r="AZ59" i="12"/>
  <c r="AS62" i="12"/>
  <c r="AY61" i="12"/>
  <c r="J70" i="12"/>
  <c r="J77" i="12"/>
  <c r="J69" i="12"/>
  <c r="AS55" i="12"/>
  <c r="AS63" i="12"/>
  <c r="AZ58" i="12"/>
  <c r="AW61" i="12"/>
  <c r="AW54" i="12"/>
  <c r="AX63" i="12"/>
  <c r="AX55" i="12"/>
  <c r="AX60" i="12"/>
  <c r="J74" i="12"/>
  <c r="J75" i="12"/>
  <c r="I80" i="12"/>
  <c r="I83" i="12" s="1"/>
  <c r="K109" i="12" s="1"/>
  <c r="K110" i="12" s="1"/>
  <c r="AW64" i="12"/>
  <c r="AW59" i="12"/>
  <c r="AW58" i="12"/>
  <c r="AW62" i="12"/>
  <c r="AX61" i="12"/>
  <c r="AX54" i="12"/>
  <c r="AW57" i="12"/>
  <c r="AX58" i="12"/>
  <c r="AX59" i="12"/>
  <c r="J72" i="12"/>
  <c r="J71" i="12"/>
  <c r="W31" i="20"/>
  <c r="W35" i="20" s="1"/>
  <c r="W13" i="20"/>
  <c r="AY56" i="12"/>
  <c r="AY59" i="12"/>
  <c r="AY62" i="12"/>
  <c r="J76" i="12"/>
  <c r="AZ55" i="12"/>
  <c r="AZ62" i="12"/>
  <c r="AZ54" i="12"/>
  <c r="X31" i="20"/>
  <c r="X35" i="20" s="1"/>
  <c r="X13" i="20"/>
  <c r="AY54" i="12"/>
  <c r="AY57" i="12"/>
  <c r="J78" i="12"/>
  <c r="AZ61" i="12"/>
  <c r="AZ56" i="12"/>
  <c r="P21" i="11"/>
  <c r="K27" i="11"/>
  <c r="J40" i="20" s="1"/>
  <c r="L25" i="11"/>
  <c r="L26" i="11" s="1"/>
  <c r="M25" i="11"/>
  <c r="AT64" i="12"/>
  <c r="AT59" i="12"/>
  <c r="AT61" i="12"/>
  <c r="AT60" i="12"/>
  <c r="AT63" i="12"/>
  <c r="AT54" i="12"/>
  <c r="AT58" i="12"/>
  <c r="AT62" i="12"/>
  <c r="AT56" i="12"/>
  <c r="AT57" i="12"/>
  <c r="N24" i="11"/>
  <c r="J109" i="12"/>
  <c r="J110" i="12" s="1"/>
  <c r="I38" i="31" s="1"/>
  <c r="I39" i="31" s="1"/>
  <c r="I78" i="31" s="1"/>
  <c r="H85" i="12"/>
  <c r="J38" i="31"/>
  <c r="J39" i="31" s="1"/>
  <c r="J78" i="31" s="1"/>
  <c r="AQ57" i="12"/>
  <c r="AQ61" i="12"/>
  <c r="AQ59" i="12"/>
  <c r="AQ63" i="12"/>
  <c r="AQ55" i="12"/>
  <c r="AQ54" i="12"/>
  <c r="AQ56" i="12"/>
  <c r="AQ58" i="12"/>
  <c r="AQ60" i="12"/>
  <c r="AQ62" i="12"/>
  <c r="AQ64" i="12"/>
  <c r="AV58" i="12"/>
  <c r="AV60" i="12"/>
  <c r="AV64" i="12"/>
  <c r="AV54" i="12"/>
  <c r="AV55" i="12"/>
  <c r="AV57" i="12"/>
  <c r="AV59" i="12"/>
  <c r="AV61" i="12"/>
  <c r="AV63" i="12"/>
  <c r="AV56" i="12"/>
  <c r="AV62" i="12"/>
  <c r="L49" i="12"/>
  <c r="K82" i="12" s="1"/>
  <c r="L48" i="12"/>
  <c r="K81" i="12" s="1"/>
  <c r="M48" i="12"/>
  <c r="L81" i="12" s="1"/>
  <c r="M49" i="12"/>
  <c r="L82" i="12" s="1"/>
  <c r="O24" i="11"/>
  <c r="H9" i="30" s="1"/>
  <c r="H11" i="30" s="1"/>
  <c r="AB8" i="20" l="1"/>
  <c r="AA30" i="20"/>
  <c r="P24" i="11"/>
  <c r="K74" i="12"/>
  <c r="M74" i="12" s="1"/>
  <c r="L75" i="12"/>
  <c r="AC10" i="20"/>
  <c r="AB32" i="20"/>
  <c r="AB9" i="20"/>
  <c r="AA31" i="20"/>
  <c r="AA13" i="20"/>
  <c r="K70" i="12"/>
  <c r="M70" i="12" s="1"/>
  <c r="L76" i="12"/>
  <c r="AA34" i="20"/>
  <c r="AB12" i="20"/>
  <c r="L79" i="12"/>
  <c r="AB33" i="20"/>
  <c r="AC11" i="20"/>
  <c r="J80" i="12"/>
  <c r="J83" i="12" s="1"/>
  <c r="L109" i="12" s="1"/>
  <c r="L110" i="12" s="1"/>
  <c r="I85" i="12"/>
  <c r="L78" i="12"/>
  <c r="L72" i="12"/>
  <c r="L70" i="12"/>
  <c r="L73" i="12"/>
  <c r="K78" i="12"/>
  <c r="M78" i="12" s="1"/>
  <c r="K79" i="12"/>
  <c r="M79" i="12" s="1"/>
  <c r="L69" i="12"/>
  <c r="L77" i="12"/>
  <c r="L74" i="12"/>
  <c r="L71" i="12"/>
  <c r="K75" i="12"/>
  <c r="M75" i="12" s="1"/>
  <c r="K76" i="12"/>
  <c r="M76" i="12" s="1"/>
  <c r="K72" i="12"/>
  <c r="M72" i="12" s="1"/>
  <c r="L27" i="11"/>
  <c r="K40" i="20" s="1"/>
  <c r="M26" i="11"/>
  <c r="M27" i="11" s="1"/>
  <c r="L40" i="20" s="1"/>
  <c r="K73" i="12"/>
  <c r="M73" i="12" s="1"/>
  <c r="K71" i="12"/>
  <c r="M71" i="12" s="1"/>
  <c r="K69" i="12"/>
  <c r="M69" i="12" s="1"/>
  <c r="K77" i="12"/>
  <c r="M77" i="12" s="1"/>
  <c r="I41" i="20"/>
  <c r="H41" i="20"/>
  <c r="K38" i="31"/>
  <c r="K39" i="31" s="1"/>
  <c r="K78" i="31" s="1"/>
  <c r="H39" i="30"/>
  <c r="H35" i="30"/>
  <c r="H42" i="30"/>
  <c r="H36" i="30"/>
  <c r="H33" i="30"/>
  <c r="H37" i="30"/>
  <c r="H40" i="30"/>
  <c r="AC8" i="20" l="1"/>
  <c r="AB30" i="20"/>
  <c r="AD11" i="20"/>
  <c r="AC33" i="20"/>
  <c r="AA35" i="20"/>
  <c r="AB31" i="20"/>
  <c r="AC9" i="20"/>
  <c r="AB13" i="20"/>
  <c r="AC12" i="20"/>
  <c r="AB34" i="20"/>
  <c r="AD10" i="20"/>
  <c r="AC32" i="20"/>
  <c r="J85" i="12"/>
  <c r="L80" i="12"/>
  <c r="L83" i="12" s="1"/>
  <c r="N109" i="12" s="1"/>
  <c r="N110" i="12" s="1"/>
  <c r="K80" i="12"/>
  <c r="K83" i="12" s="1"/>
  <c r="K85" i="12" s="1"/>
  <c r="J41" i="20"/>
  <c r="M38" i="31"/>
  <c r="M39" i="31" s="1"/>
  <c r="M78" i="31" s="1"/>
  <c r="L38" i="31"/>
  <c r="L39" i="31" s="1"/>
  <c r="L78" i="31" s="1"/>
  <c r="H41" i="30"/>
  <c r="H38" i="30"/>
  <c r="H43" i="30"/>
  <c r="H34" i="30"/>
  <c r="AC30" i="20" l="1"/>
  <c r="AD8" i="20"/>
  <c r="AE10" i="20"/>
  <c r="AD32" i="20"/>
  <c r="AD12" i="20"/>
  <c r="AC34" i="20"/>
  <c r="AC13" i="20"/>
  <c r="AD9" i="20"/>
  <c r="AC31" i="20"/>
  <c r="AB35" i="20"/>
  <c r="AE11" i="20"/>
  <c r="AD33" i="20"/>
  <c r="L85" i="12"/>
  <c r="M85" i="12" s="1"/>
  <c r="M109" i="12"/>
  <c r="M110" i="12" s="1"/>
  <c r="L41" i="20"/>
  <c r="K41" i="20"/>
  <c r="AE8" i="20" l="1"/>
  <c r="AD30" i="20"/>
  <c r="AC35" i="20"/>
  <c r="AF11" i="20"/>
  <c r="AE33" i="20"/>
  <c r="AE9" i="20"/>
  <c r="AD31" i="20"/>
  <c r="AD13" i="20"/>
  <c r="AE12" i="20"/>
  <c r="AD34" i="20"/>
  <c r="AF10" i="20"/>
  <c r="AE32" i="20"/>
  <c r="D79" i="31"/>
  <c r="D86" i="31" s="1"/>
  <c r="E79" i="31"/>
  <c r="E86" i="31" s="1"/>
  <c r="F79" i="31"/>
  <c r="F86" i="31" s="1"/>
  <c r="G79" i="31"/>
  <c r="G86" i="31" s="1"/>
  <c r="H79" i="31"/>
  <c r="H86" i="31" s="1"/>
  <c r="I79" i="31"/>
  <c r="I86" i="31" s="1"/>
  <c r="J79" i="31"/>
  <c r="J86" i="31" s="1"/>
  <c r="K79" i="31"/>
  <c r="K86" i="31" s="1"/>
  <c r="M79" i="31"/>
  <c r="M86" i="31" s="1"/>
  <c r="L79" i="31"/>
  <c r="L86" i="31" s="1"/>
  <c r="AF8" i="20" l="1"/>
  <c r="AE30" i="20"/>
  <c r="AG10" i="20"/>
  <c r="AF32" i="20"/>
  <c r="AF12" i="20"/>
  <c r="AE34" i="20"/>
  <c r="AD35" i="20"/>
  <c r="AF9" i="20"/>
  <c r="AE31" i="20"/>
  <c r="AE35" i="20" s="1"/>
  <c r="AE13" i="20"/>
  <c r="AG11" i="20"/>
  <c r="AF33" i="20"/>
  <c r="AG8" i="20" l="1"/>
  <c r="AF30" i="20"/>
  <c r="AH11" i="20"/>
  <c r="AG33" i="20"/>
  <c r="AG9" i="20"/>
  <c r="AF31" i="20"/>
  <c r="AF13" i="20"/>
  <c r="AG12" i="20"/>
  <c r="AF34" i="20"/>
  <c r="AH10" i="20"/>
  <c r="AG32" i="20"/>
  <c r="AH8" i="20" l="1"/>
  <c r="AG30" i="20"/>
  <c r="AI10" i="20"/>
  <c r="AH32" i="20"/>
  <c r="AH12" i="20"/>
  <c r="AG34" i="20"/>
  <c r="AF35" i="20"/>
  <c r="AH9" i="20"/>
  <c r="AG13" i="20"/>
  <c r="AG31" i="20"/>
  <c r="AG35" i="20" s="1"/>
  <c r="AI11" i="20"/>
  <c r="AH33" i="20"/>
  <c r="AI8" i="20" l="1"/>
  <c r="AH30" i="20"/>
  <c r="AJ11" i="20"/>
  <c r="AJ33" i="20" s="1"/>
  <c r="AI33" i="20"/>
  <c r="AI9" i="20"/>
  <c r="AH13" i="20"/>
  <c r="AH31" i="20"/>
  <c r="AI12" i="20"/>
  <c r="AH34" i="20"/>
  <c r="AJ10" i="20"/>
  <c r="AJ32" i="20" s="1"/>
  <c r="AI32" i="20"/>
  <c r="AJ8" i="20" l="1"/>
  <c r="AJ30" i="20" s="1"/>
  <c r="AI30" i="20"/>
  <c r="AH35" i="20"/>
  <c r="AJ12" i="20"/>
  <c r="AJ34" i="20" s="1"/>
  <c r="AI34" i="20"/>
  <c r="AJ9" i="20"/>
  <c r="AI31" i="20"/>
  <c r="AI13" i="20"/>
  <c r="AI35" i="20" l="1"/>
  <c r="AJ31" i="20"/>
  <c r="AJ35" i="20" s="1"/>
  <c r="AJ13"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78" authorId="0" shapeId="0" xr:uid="{2782BC84-9D72-44EF-86A1-E3C40E73D4F4}">
      <text>
        <r>
          <rPr>
            <sz val="11"/>
            <color theme="1"/>
            <rFont val="Calibri"/>
            <scheme val="minor"/>
          </rPr>
          <t>======
ID#AAABToBU1Ys
SystemPeru    (2024-09-25 01:29:20)
Metodológicamente puede convertirse en 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78" authorId="0" shapeId="0" xr:uid="{BEA032C2-2902-4B5B-80BD-3DE9E04AF75D}">
      <text>
        <r>
          <rPr>
            <sz val="11"/>
            <color theme="1"/>
            <rFont val="Calibri"/>
            <scheme val="minor"/>
          </rPr>
          <t>======
ID#AAABToBU1Ys
SystemPeru    (2024-09-25 01:29:20)
Metodológicamente puede convertirse en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G32" authorId="0" shapeId="0" xr:uid="{00000000-0006-0000-0400-000001000000}">
      <text>
        <r>
          <rPr>
            <sz val="11"/>
            <color theme="1"/>
            <rFont val="Calibri"/>
            <scheme val="minor"/>
          </rPr>
          <t>======
ID#AAABToBU1Ys
SystemPeru    (2024-09-25 01:29:20)
Metodológicamente puede convertirse en 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I46" authorId="0" shapeId="0" xr:uid="{C0B812BF-5508-4592-A7CE-30997BC4B047}">
      <text>
        <r>
          <rPr>
            <sz val="11"/>
            <color theme="1"/>
            <rFont val="Calibri"/>
            <scheme val="minor"/>
          </rPr>
          <t>======
ID#AAABToBU1Yo
SystemPeru    (2024-09-25 01:29:20)
Promedio geométrico</t>
        </r>
      </text>
    </comment>
    <comment ref="I52" authorId="0" shapeId="0" xr:uid="{325C970F-535B-4EB8-9F0A-1C9D7A816986}">
      <text>
        <r>
          <rPr>
            <sz val="11"/>
            <color theme="1"/>
            <rFont val="Calibri"/>
            <scheme val="minor"/>
          </rPr>
          <t>======
ID#AAABToBU1Yo
SystemPeru    (2024-09-25 01:29:20)
Promedio geométrico</t>
        </r>
      </text>
    </comment>
    <comment ref="I58" authorId="0" shapeId="0" xr:uid="{DC9B8660-F44C-46DA-A59F-A325EB081D79}">
      <text>
        <r>
          <rPr>
            <sz val="11"/>
            <color theme="1"/>
            <rFont val="Calibri"/>
            <scheme val="minor"/>
          </rPr>
          <t>======
ID#AAABToBU1Yo
SystemPeru    (2024-09-25 01:29:20)
Promedio geométrico</t>
        </r>
      </text>
    </comment>
    <comment ref="I64" authorId="0" shapeId="0" xr:uid="{281562B9-D6FA-4D57-83F6-6348E04B3246}">
      <text>
        <r>
          <rPr>
            <sz val="11"/>
            <color theme="1"/>
            <rFont val="Calibri"/>
            <scheme val="minor"/>
          </rPr>
          <t>======
ID#AAABToBU1Yo
SystemPeru    (2024-09-25 01:29:20)
Promedio geométrico</t>
        </r>
      </text>
    </comment>
    <comment ref="I70" authorId="0" shapeId="0" xr:uid="{CB45BC06-B79A-4D91-915D-9B6ABF3BA5EA}">
      <text>
        <r>
          <rPr>
            <sz val="11"/>
            <color theme="1"/>
            <rFont val="Calibri"/>
            <scheme val="minor"/>
          </rPr>
          <t>======
ID#AAABToBU1Yo
SystemPeru    (2024-09-25 01:29:20)
Promedio geométrico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Q15" authorId="0" shapeId="0" xr:uid="{00000000-0006-0000-0800-000004000000}">
      <text>
        <r>
          <rPr>
            <sz val="11"/>
            <color theme="1"/>
            <rFont val="Calibri"/>
            <scheme val="minor"/>
          </rPr>
          <t>======
ID#AAABToBU1X4
SystemPeru    (2024-09-25 01:29:20)
CON EL PROYECTO SE BUSCA QUE ESA PROPORCIÓN SE REDUZCA A CERO.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G12" authorId="0" shapeId="0" xr:uid="{00000000-0006-0000-0900-000001000000}">
      <text>
        <r>
          <rPr>
            <sz val="11"/>
            <color theme="1"/>
            <rFont val="Calibri"/>
            <scheme val="minor"/>
          </rPr>
          <t>======
ID#AAABToBU1Yc
SystemPeru    (2024-09-25 01:29:20)
Metodológicamente puede convertirse en 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H28" authorId="0" shapeId="0" xr:uid="{00000000-0006-0000-0A00-000001000000}">
      <text>
        <r>
          <rPr>
            <sz val="11"/>
            <color theme="1"/>
            <rFont val="Calibri"/>
            <scheme val="minor"/>
          </rPr>
          <t>======
ID#AAABToBU1YE
SystemPeru    (2024-09-25 01:29:20)
CONSIDERAR SOLO EL TURNO DE MAYOR DEMANDA</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<sst xmlns="http://schemas.openxmlformats.org/spreadsheetml/2006/main" count="6575" uniqueCount="1938">
  <si>
    <t>CANTIDAD</t>
  </si>
  <si>
    <t>ENE</t>
  </si>
  <si>
    <t>FEB</t>
  </si>
  <si>
    <t>MAR</t>
  </si>
  <si>
    <t>ABR</t>
  </si>
  <si>
    <t>MAY</t>
  </si>
  <si>
    <t>JUN</t>
  </si>
  <si>
    <t>JUL</t>
  </si>
  <si>
    <t>AGO</t>
  </si>
  <si>
    <t>OCT</t>
  </si>
  <si>
    <t>NOV</t>
  </si>
  <si>
    <t>DIC</t>
  </si>
  <si>
    <t>HORIZONTE DE EVALUACIÓN DEL PROYECTO: "Mejoramiento y ampliación del servicio de educación secundaria en la I.E. Akira Kato del centro poblado de Vitarte distrito de Ate de la provincia de Lima del departamento de Lima"</t>
  </si>
  <si>
    <t>PLAN DE IMPLEMENTACIÓN</t>
  </si>
  <si>
    <t>MESES</t>
  </si>
  <si>
    <t>SEP</t>
  </si>
  <si>
    <t>Actos Preparatorios</t>
  </si>
  <si>
    <t>Procedimiento de selección</t>
  </si>
  <si>
    <t>ELABORACIÓN DEL EXPEDIENTE TÉCNICO</t>
  </si>
  <si>
    <t>Expediente técnico contingencia</t>
  </si>
  <si>
    <t>Expediente técnico de obra y aprobación</t>
  </si>
  <si>
    <t>Especificaciones técnicas para mobiliario y equipamiento</t>
  </si>
  <si>
    <t>EJECUCIÓN DEL PROYECTO</t>
  </si>
  <si>
    <t>Plan de contingencia</t>
  </si>
  <si>
    <t>Ejecución del componente infraestructural</t>
  </si>
  <si>
    <t>Ejecución del componente mobiliario y equipamiento</t>
  </si>
  <si>
    <t>Liquidación de obra</t>
  </si>
  <si>
    <t>Supervisión</t>
  </si>
  <si>
    <t>Gestión del proyecto</t>
  </si>
  <si>
    <t>FUNCIONAMIENTO (JUL-2027 -&gt; JUL 2037)</t>
  </si>
  <si>
    <t>DATOS GENERALES</t>
  </si>
  <si>
    <t>1) Población 2007 Y 2017</t>
  </si>
  <si>
    <t>P: Edad en años</t>
  </si>
  <si>
    <t>Casos</t>
  </si>
  <si>
    <t>%</t>
  </si>
  <si>
    <t>Acumulado %</t>
  </si>
  <si>
    <t xml:space="preserve"> Menor de un año</t>
  </si>
  <si>
    <t>Edad 0</t>
  </si>
  <si>
    <t xml:space="preserve"> 01 año</t>
  </si>
  <si>
    <t>Edad 1 año</t>
  </si>
  <si>
    <t xml:space="preserve"> 02 años</t>
  </si>
  <si>
    <t>Edad 2 años</t>
  </si>
  <si>
    <t xml:space="preserve"> 03 años</t>
  </si>
  <si>
    <t>Edad 3 años</t>
  </si>
  <si>
    <t xml:space="preserve"> 04 años</t>
  </si>
  <si>
    <t>Edad 4 años</t>
  </si>
  <si>
    <t xml:space="preserve"> 05 años</t>
  </si>
  <si>
    <t>Edad 5 años</t>
  </si>
  <si>
    <t xml:space="preserve"> 06 años</t>
  </si>
  <si>
    <t>Edad 6 años</t>
  </si>
  <si>
    <t xml:space="preserve"> 07 años</t>
  </si>
  <si>
    <t>Edad 7 años</t>
  </si>
  <si>
    <t xml:space="preserve"> 08 años</t>
  </si>
  <si>
    <t>Edad 8 años</t>
  </si>
  <si>
    <t xml:space="preserve"> 09 años</t>
  </si>
  <si>
    <t>Edad 9 años</t>
  </si>
  <si>
    <t xml:space="preserve"> 10 años</t>
  </si>
  <si>
    <t>Edad 10 años</t>
  </si>
  <si>
    <t xml:space="preserve"> 11 años</t>
  </si>
  <si>
    <t>Edad 11 años</t>
  </si>
  <si>
    <t xml:space="preserve"> 12 años</t>
  </si>
  <si>
    <t>Edad 12 años</t>
  </si>
  <si>
    <t xml:space="preserve"> 13 años</t>
  </si>
  <si>
    <t>Edad 13 años</t>
  </si>
  <si>
    <t xml:space="preserve"> 14 años</t>
  </si>
  <si>
    <t>Edad 14 años</t>
  </si>
  <si>
    <t xml:space="preserve"> 15 años</t>
  </si>
  <si>
    <t>Edad 15 años</t>
  </si>
  <si>
    <t xml:space="preserve"> 16 años</t>
  </si>
  <si>
    <t>Edad 16 años</t>
  </si>
  <si>
    <t xml:space="preserve"> 17 años</t>
  </si>
  <si>
    <t>Edad 17 años</t>
  </si>
  <si>
    <t xml:space="preserve"> 18 años</t>
  </si>
  <si>
    <t>Edad 18 años</t>
  </si>
  <si>
    <t xml:space="preserve"> 19 años</t>
  </si>
  <si>
    <t>Edad 19 años</t>
  </si>
  <si>
    <t xml:space="preserve"> 20 años</t>
  </si>
  <si>
    <t>Edad 20 años</t>
  </si>
  <si>
    <t xml:space="preserve"> 21 años</t>
  </si>
  <si>
    <t>Edad 21 años</t>
  </si>
  <si>
    <t xml:space="preserve"> 22 años</t>
  </si>
  <si>
    <t>Edad 22 años</t>
  </si>
  <si>
    <t xml:space="preserve"> 23 años</t>
  </si>
  <si>
    <t>Edad 23 años</t>
  </si>
  <si>
    <t xml:space="preserve"> 24 años</t>
  </si>
  <si>
    <t>Edad 24 años</t>
  </si>
  <si>
    <t xml:space="preserve"> 25 años</t>
  </si>
  <si>
    <t>Edad 25 años</t>
  </si>
  <si>
    <t xml:space="preserve"> 26 años</t>
  </si>
  <si>
    <t>Edad 26 años</t>
  </si>
  <si>
    <t xml:space="preserve"> 27 años</t>
  </si>
  <si>
    <t>Edad 27 años</t>
  </si>
  <si>
    <t xml:space="preserve"> 28 años</t>
  </si>
  <si>
    <t>Edad 28 años</t>
  </si>
  <si>
    <t xml:space="preserve"> 29 años</t>
  </si>
  <si>
    <t>Edad 29 años</t>
  </si>
  <si>
    <t xml:space="preserve"> 30 años</t>
  </si>
  <si>
    <t>Edad 30 años</t>
  </si>
  <si>
    <t xml:space="preserve"> 31 años</t>
  </si>
  <si>
    <t>Edad 31 años</t>
  </si>
  <si>
    <t xml:space="preserve"> 32 años</t>
  </si>
  <si>
    <t>Edad 32 años</t>
  </si>
  <si>
    <t xml:space="preserve"> 33 años</t>
  </si>
  <si>
    <t>Edad 33 años</t>
  </si>
  <si>
    <t xml:space="preserve"> 34 años</t>
  </si>
  <si>
    <t>Edad 34 años</t>
  </si>
  <si>
    <t xml:space="preserve"> 35 años</t>
  </si>
  <si>
    <t>Edad 35 años</t>
  </si>
  <si>
    <t xml:space="preserve"> 36 años</t>
  </si>
  <si>
    <t>Edad 36 años</t>
  </si>
  <si>
    <t xml:space="preserve"> 37 años</t>
  </si>
  <si>
    <t>Edad 37 años</t>
  </si>
  <si>
    <t xml:space="preserve"> 38 años</t>
  </si>
  <si>
    <t>Edad 38 años</t>
  </si>
  <si>
    <t xml:space="preserve"> 39 años</t>
  </si>
  <si>
    <t>Edad 39 años</t>
  </si>
  <si>
    <t xml:space="preserve"> 40 años</t>
  </si>
  <si>
    <t>Edad 40 años</t>
  </si>
  <si>
    <t xml:space="preserve"> 41 años</t>
  </si>
  <si>
    <t>Edad 41 años</t>
  </si>
  <si>
    <t xml:space="preserve"> 42 años</t>
  </si>
  <si>
    <t>Edad 42 años</t>
  </si>
  <si>
    <t xml:space="preserve"> 43 años</t>
  </si>
  <si>
    <t>Edad 43 años</t>
  </si>
  <si>
    <t xml:space="preserve"> 44 años</t>
  </si>
  <si>
    <t>Edad 44 años</t>
  </si>
  <si>
    <t xml:space="preserve"> 45 años</t>
  </si>
  <si>
    <t>Edad 45 años</t>
  </si>
  <si>
    <t xml:space="preserve"> 46 años</t>
  </si>
  <si>
    <t>Edad 46 años</t>
  </si>
  <si>
    <t xml:space="preserve"> 47 años</t>
  </si>
  <si>
    <t>Edad 47 años</t>
  </si>
  <si>
    <t xml:space="preserve"> 48 años</t>
  </si>
  <si>
    <t>Edad 48 años</t>
  </si>
  <si>
    <t xml:space="preserve"> 49 años</t>
  </si>
  <si>
    <t>Edad 49 años</t>
  </si>
  <si>
    <t xml:space="preserve"> 50 años</t>
  </si>
  <si>
    <t>Edad 50 años</t>
  </si>
  <si>
    <t xml:space="preserve"> 51 años</t>
  </si>
  <si>
    <t>Edad 51 años</t>
  </si>
  <si>
    <t xml:space="preserve"> 52 años</t>
  </si>
  <si>
    <t>Edad 52 años</t>
  </si>
  <si>
    <t xml:space="preserve"> 53 años</t>
  </si>
  <si>
    <t>Edad 53 años</t>
  </si>
  <si>
    <t xml:space="preserve"> 54 años</t>
  </si>
  <si>
    <t>Edad 54 años</t>
  </si>
  <si>
    <t xml:space="preserve"> 55 años</t>
  </si>
  <si>
    <t>Edad 55 años</t>
  </si>
  <si>
    <t xml:space="preserve"> 56 años</t>
  </si>
  <si>
    <t>Edad 56 años</t>
  </si>
  <si>
    <t xml:space="preserve"> 57 años</t>
  </si>
  <si>
    <t>Edad 57 años</t>
  </si>
  <si>
    <t xml:space="preserve"> 58 años</t>
  </si>
  <si>
    <t>Edad 58 años</t>
  </si>
  <si>
    <t xml:space="preserve"> 59 años</t>
  </si>
  <si>
    <t>Edad 59 años</t>
  </si>
  <si>
    <t xml:space="preserve"> 60 años</t>
  </si>
  <si>
    <t>Edad 60 años</t>
  </si>
  <si>
    <t xml:space="preserve"> 61 años</t>
  </si>
  <si>
    <t>Edad 61 años</t>
  </si>
  <si>
    <t xml:space="preserve"> 62 años</t>
  </si>
  <si>
    <t>Edad 62 años</t>
  </si>
  <si>
    <t xml:space="preserve"> 63 años</t>
  </si>
  <si>
    <t>Edad 63 años</t>
  </si>
  <si>
    <t xml:space="preserve"> 64 años</t>
  </si>
  <si>
    <t>Edad 64 años</t>
  </si>
  <si>
    <t xml:space="preserve"> 65 años</t>
  </si>
  <si>
    <t>Edad 65 años</t>
  </si>
  <si>
    <t xml:space="preserve"> 66 años</t>
  </si>
  <si>
    <t>Edad 66 años</t>
  </si>
  <si>
    <t xml:space="preserve"> 67 años</t>
  </si>
  <si>
    <t>Edad 67 años</t>
  </si>
  <si>
    <t xml:space="preserve"> 68 años</t>
  </si>
  <si>
    <t>Edad 68 años</t>
  </si>
  <si>
    <t xml:space="preserve"> 69 años</t>
  </si>
  <si>
    <t>Edad 69 años</t>
  </si>
  <si>
    <t xml:space="preserve"> 70 años</t>
  </si>
  <si>
    <t>Edad 70 años</t>
  </si>
  <si>
    <t xml:space="preserve"> 71 años</t>
  </si>
  <si>
    <t>Edad 71 años</t>
  </si>
  <si>
    <t xml:space="preserve"> 72 años</t>
  </si>
  <si>
    <t>Edad 72 años</t>
  </si>
  <si>
    <t xml:space="preserve"> 73 años</t>
  </si>
  <si>
    <t>Edad 73 años</t>
  </si>
  <si>
    <t xml:space="preserve"> 74 años</t>
  </si>
  <si>
    <t>Edad 74 años</t>
  </si>
  <si>
    <t xml:space="preserve"> 75 años</t>
  </si>
  <si>
    <t>Edad 75 años</t>
  </si>
  <si>
    <t xml:space="preserve"> 76 años</t>
  </si>
  <si>
    <t>Edad 76 años</t>
  </si>
  <si>
    <t xml:space="preserve"> 77 años</t>
  </si>
  <si>
    <t>Edad 77 años</t>
  </si>
  <si>
    <t xml:space="preserve"> 78 años</t>
  </si>
  <si>
    <t>Edad 78 años</t>
  </si>
  <si>
    <t xml:space="preserve"> 79 años</t>
  </si>
  <si>
    <t>Edad 79 años</t>
  </si>
  <si>
    <t xml:space="preserve"> 80 años</t>
  </si>
  <si>
    <t>Edad 80 años</t>
  </si>
  <si>
    <t xml:space="preserve"> 81 años</t>
  </si>
  <si>
    <t>Edad 81 años</t>
  </si>
  <si>
    <t xml:space="preserve"> 82 años</t>
  </si>
  <si>
    <t>Edad 82 años</t>
  </si>
  <si>
    <t xml:space="preserve"> 83 años</t>
  </si>
  <si>
    <t>Edad 83 años</t>
  </si>
  <si>
    <t xml:space="preserve"> 84 años</t>
  </si>
  <si>
    <t>Edad 84 años</t>
  </si>
  <si>
    <t xml:space="preserve"> 85 años</t>
  </si>
  <si>
    <t>Edad 85 años</t>
  </si>
  <si>
    <t xml:space="preserve"> 86 años</t>
  </si>
  <si>
    <t>Edad 86 años</t>
  </si>
  <si>
    <t xml:space="preserve"> 87 años</t>
  </si>
  <si>
    <t>Edad 87 años</t>
  </si>
  <si>
    <t xml:space="preserve"> 88 años</t>
  </si>
  <si>
    <t>Edad 88 años</t>
  </si>
  <si>
    <t xml:space="preserve"> 89 años</t>
  </si>
  <si>
    <t>Edad 89 años</t>
  </si>
  <si>
    <t xml:space="preserve"> 90 años</t>
  </si>
  <si>
    <t>Edad 90 años</t>
  </si>
  <si>
    <t xml:space="preserve"> 91 años</t>
  </si>
  <si>
    <t>Edad 91 años</t>
  </si>
  <si>
    <t xml:space="preserve"> 92 años</t>
  </si>
  <si>
    <t>Edad 92 años</t>
  </si>
  <si>
    <t xml:space="preserve"> 93 años</t>
  </si>
  <si>
    <t>Edad 93 años</t>
  </si>
  <si>
    <t xml:space="preserve"> 94 años</t>
  </si>
  <si>
    <t>Edad 94 años</t>
  </si>
  <si>
    <t xml:space="preserve"> 95 años</t>
  </si>
  <si>
    <t>Edad 95 años</t>
  </si>
  <si>
    <t xml:space="preserve"> 96 años</t>
  </si>
  <si>
    <t>Edad 96 años</t>
  </si>
  <si>
    <t xml:space="preserve"> 97 años</t>
  </si>
  <si>
    <t>Edad 97 años</t>
  </si>
  <si>
    <t xml:space="preserve"> 98 años</t>
  </si>
  <si>
    <t>Edad 98 años</t>
  </si>
  <si>
    <t xml:space="preserve"> Total</t>
  </si>
  <si>
    <t>Edad 99 años</t>
  </si>
  <si>
    <t>Edad 100 años</t>
  </si>
  <si>
    <t>Edad 101 años</t>
  </si>
  <si>
    <t>Edad 102 años</t>
  </si>
  <si>
    <t>Edad 103 años</t>
  </si>
  <si>
    <t>Edad 104 años</t>
  </si>
  <si>
    <t>Edad 105 años</t>
  </si>
  <si>
    <t>Edad 106 años</t>
  </si>
  <si>
    <t>Edad 110 años</t>
  </si>
  <si>
    <t>POBLACIÓN POR AÑOS DEL DISTRITO DE ATE (2007)</t>
  </si>
  <si>
    <t>Total</t>
  </si>
  <si>
    <t xml:space="preserve">FUENTE: </t>
  </si>
  <si>
    <t>http://censos1.inei.gob.pe/Censos2007/redatam/</t>
  </si>
  <si>
    <t>POBLACIÓN POR AÑOS DEL DISTRITO DE ATE (2017)</t>
  </si>
  <si>
    <t>CARPETA:</t>
  </si>
  <si>
    <t>01_FUENTES/03_POBLACION</t>
  </si>
  <si>
    <t>FUENTE:</t>
  </si>
  <si>
    <t>https://censos2017.inei.gob.pe/redatam/</t>
  </si>
  <si>
    <t>02) DATOS GENERALES</t>
  </si>
  <si>
    <t>Departamento</t>
  </si>
  <si>
    <t>Lima</t>
  </si>
  <si>
    <t>Provincia</t>
  </si>
  <si>
    <t>Distrito</t>
  </si>
  <si>
    <t>Ate</t>
  </si>
  <si>
    <t>Territorio (km2)</t>
  </si>
  <si>
    <t>Población 2007</t>
  </si>
  <si>
    <t>Pob 2017 (12-16 años)</t>
  </si>
  <si>
    <t>Densidad poblacional (2017)</t>
  </si>
  <si>
    <t>Población 2017</t>
  </si>
  <si>
    <t>03) ÁREA DE INFLUENCIA</t>
  </si>
  <si>
    <t>POLÍGONO: ISÓCRONA DE 45 MINUTOS EN CAMINATA (SEGÚN NORMA) AL PUNTO DE UBICACIÓN DE LA UNIDAD PRODUCTORA</t>
  </si>
  <si>
    <t>Elaboración propia en base a la ubicación de la UP</t>
  </si>
  <si>
    <t>RESPECTO AL ÁREA DE INFLUENCIA (AI)</t>
  </si>
  <si>
    <t>Población por km2 (2007)</t>
  </si>
  <si>
    <t>Población por km2 (2017)</t>
  </si>
  <si>
    <t>Área del AI (KM2)</t>
  </si>
  <si>
    <t>Población del AI (2007)</t>
  </si>
  <si>
    <t>Población del AI (2017)</t>
  </si>
  <si>
    <t>4) Población 2007 Y 2017 DEL ÁREA DE INFLUENCIA</t>
  </si>
  <si>
    <t>PROYECCIÓN</t>
  </si>
  <si>
    <t>Censo 2007</t>
  </si>
  <si>
    <t>Grupo etario</t>
  </si>
  <si>
    <t>Porcentaje</t>
  </si>
  <si>
    <t>Proyección</t>
  </si>
  <si>
    <t>MAX</t>
  </si>
  <si>
    <t>M</t>
  </si>
  <si>
    <t>T</t>
  </si>
  <si>
    <t>1) PROYECCIÓN DE LA POBLACIÓN DEL DISTRITO DE ATE</t>
  </si>
  <si>
    <t>CENSO</t>
  </si>
  <si>
    <t>TIC</t>
  </si>
  <si>
    <t>Año</t>
  </si>
  <si>
    <t>Etapa</t>
  </si>
  <si>
    <t>--</t>
  </si>
  <si>
    <t>Ejec. Física</t>
  </si>
  <si>
    <t>Funcionamiento</t>
  </si>
  <si>
    <t>Población ATE 2007</t>
  </si>
  <si>
    <t>Densidad poblacional 2007 (personas x km2)</t>
  </si>
  <si>
    <t>Población ATE 2017</t>
  </si>
  <si>
    <t>Población ATE 2024 (proyectado)</t>
  </si>
  <si>
    <t>POBLACIÓN DE REFERENCIA</t>
  </si>
  <si>
    <t>PASO 1</t>
  </si>
  <si>
    <t>Porcentaje 2007</t>
  </si>
  <si>
    <t>Población (AI)</t>
  </si>
  <si>
    <t>Porcentaje 2017</t>
  </si>
  <si>
    <t>PASO 2</t>
  </si>
  <si>
    <t>Edad en años</t>
  </si>
  <si>
    <t>TASA</t>
  </si>
  <si>
    <t>Población</t>
  </si>
  <si>
    <t>Porcentaje x Pob Total</t>
  </si>
  <si>
    <t>12 años</t>
  </si>
  <si>
    <t>13 años</t>
  </si>
  <si>
    <t>14 años</t>
  </si>
  <si>
    <t>15 años</t>
  </si>
  <si>
    <t>16 años</t>
  </si>
  <si>
    <t>TOTAL (12-16)</t>
  </si>
  <si>
    <t>4) PROYECCIÓN DE LA POBLACIÓN DE ENTRE 12 - 16 AÑOS -ÁREA DE INFLUENCIA</t>
  </si>
  <si>
    <t>Proyección a nivel distrital en los grupos de edad de interés</t>
  </si>
  <si>
    <t>VISTA HORIZONTAL: POBLACIÓN DEL ÁREA DE INFLUENCIA</t>
  </si>
  <si>
    <t>EJECUCION</t>
  </si>
  <si>
    <t>EJECUCIÓN-FUNCIO</t>
  </si>
  <si>
    <t>FASE DE FUNCIONAMIENTO</t>
  </si>
  <si>
    <t>Grado</t>
  </si>
  <si>
    <t>AKIRA KATO</t>
  </si>
  <si>
    <t>VIRGEN DE GUADALUPE</t>
  </si>
  <si>
    <t>Privada</t>
  </si>
  <si>
    <t>INTERNACIONAL ELIM HUAYCAN</t>
  </si>
  <si>
    <t>KAROL WOJTYLA</t>
  </si>
  <si>
    <t>VILLA PROGRESO</t>
  </si>
  <si>
    <t>SANTA MARIA APOSTOL</t>
  </si>
  <si>
    <t>MARTIR DE LA MEDICINA DANIEL A. CARRION</t>
  </si>
  <si>
    <t>HARVARD</t>
  </si>
  <si>
    <t>AMERICA</t>
  </si>
  <si>
    <t>POBLACIÓN DEMANDANTE EFECTIVA SIN PROYECTO</t>
  </si>
  <si>
    <t>1) HISTÓRICO DE MATRICULADOS POR AÑO Y GRADO</t>
  </si>
  <si>
    <t>VISTA 1: TOTAL DE MATRICULADOS</t>
  </si>
  <si>
    <t>HISTÓRICO DE MATRICULADOS</t>
  </si>
  <si>
    <t>Cantidad</t>
  </si>
  <si>
    <t>2) CÁLCULO DE PROPORCIONES</t>
  </si>
  <si>
    <t>DEMANDA DEL 1° GRADO (METODOLOGÍA DE PROPORCIONES)</t>
  </si>
  <si>
    <t>Promedio</t>
  </si>
  <si>
    <t>Pob. 12 años</t>
  </si>
  <si>
    <t>Matr. 1° grado</t>
  </si>
  <si>
    <t>Proporción</t>
  </si>
  <si>
    <t>DEMANDA DEL 2° GRADO (METODOLOGÍA DE LA CASCADA)</t>
  </si>
  <si>
    <t>DEMANDA DEL 3° GRADO (METODOLOGÍA DE LA CASCADA)</t>
  </si>
  <si>
    <t>DEMANDA DEL 4° GRADO (METODOLOGÍA DE LA CASCADA)</t>
  </si>
  <si>
    <t>DEMANDA DEL 5° GRADO (METODOLOGÍA DE LA CASCADA)</t>
  </si>
  <si>
    <t>3) PROYECCIÓN DE PORCENTAJAES (PROPORCIONES Y CASCADA)</t>
  </si>
  <si>
    <t>4) PROYECCIÓN DE CANTIDADES - DEMANDA EFECTIVA SIN PROYECTO</t>
  </si>
  <si>
    <t>TOTAL</t>
  </si>
  <si>
    <t>RESUMEN DE ACTAS DE EVALUACIÓN 2019 - 2023 (5 AÑOS)</t>
  </si>
  <si>
    <t>GRADO</t>
  </si>
  <si>
    <t>SECCION</t>
  </si>
  <si>
    <t>AÑO FIN</t>
  </si>
  <si>
    <t>AÑO</t>
  </si>
  <si>
    <t>PRO</t>
  </si>
  <si>
    <t>RR</t>
  </si>
  <si>
    <t>PER</t>
  </si>
  <si>
    <t>R</t>
  </si>
  <si>
    <t>PE</t>
  </si>
  <si>
    <t>AE</t>
  </si>
  <si>
    <t>F</t>
  </si>
  <si>
    <t>Filename</t>
  </si>
  <si>
    <t>1 A</t>
  </si>
  <si>
    <t>2023 (1).pdf</t>
  </si>
  <si>
    <t>1 B</t>
  </si>
  <si>
    <t>2023 (2).pdf</t>
  </si>
  <si>
    <t>1 C</t>
  </si>
  <si>
    <t>2023 (3).pdf</t>
  </si>
  <si>
    <t>1 D</t>
  </si>
  <si>
    <t>2023 (4).pdf</t>
  </si>
  <si>
    <t>1 E</t>
  </si>
  <si>
    <t>2023 (5).pdf</t>
  </si>
  <si>
    <t>2 A</t>
  </si>
  <si>
    <t>2023 (6).pdf</t>
  </si>
  <si>
    <t>2 B</t>
  </si>
  <si>
    <t>2023 (7).pdf</t>
  </si>
  <si>
    <t>2 C</t>
  </si>
  <si>
    <t>2023 (8).pdf</t>
  </si>
  <si>
    <t>2 D</t>
  </si>
  <si>
    <t>2023 (9).pdf</t>
  </si>
  <si>
    <t>2 E</t>
  </si>
  <si>
    <t>2023 (10).pdf</t>
  </si>
  <si>
    <t>3 A</t>
  </si>
  <si>
    <t>2023 (11).pdf</t>
  </si>
  <si>
    <t>3 B</t>
  </si>
  <si>
    <t>2023 (12).pdf</t>
  </si>
  <si>
    <t>3 C</t>
  </si>
  <si>
    <t>2023 (13).pdf</t>
  </si>
  <si>
    <t>3 D</t>
  </si>
  <si>
    <t>2023 (14).pdf</t>
  </si>
  <si>
    <t>4 A</t>
  </si>
  <si>
    <t>2023 (15).pdf</t>
  </si>
  <si>
    <t>4 B</t>
  </si>
  <si>
    <t>2023 (16).pdf</t>
  </si>
  <si>
    <t>4 C</t>
  </si>
  <si>
    <t>2023 (17).pdf</t>
  </si>
  <si>
    <t>5 A</t>
  </si>
  <si>
    <t>2023 (18).pdf</t>
  </si>
  <si>
    <t>5 B</t>
  </si>
  <si>
    <t>2023 (19).pdf</t>
  </si>
  <si>
    <t>5 C</t>
  </si>
  <si>
    <t>2023 (20).pdf</t>
  </si>
  <si>
    <t>2022 (10).pdf</t>
  </si>
  <si>
    <t>2022 (20).pdf</t>
  </si>
  <si>
    <t>2022 (6).pdf</t>
  </si>
  <si>
    <t>2022 (8).pdf</t>
  </si>
  <si>
    <t>2022 (19).pdf</t>
  </si>
  <si>
    <t>2022 (7).pdf</t>
  </si>
  <si>
    <t>2022 (9).pdf</t>
  </si>
  <si>
    <t>2022 (5).pdf</t>
  </si>
  <si>
    <t>2022 (18).pdf</t>
  </si>
  <si>
    <t>2022 (3).pdf</t>
  </si>
  <si>
    <t>2022 (1).pdf</t>
  </si>
  <si>
    <t>2022 (2).pdf</t>
  </si>
  <si>
    <t>2022 (4).pdf</t>
  </si>
  <si>
    <t>2022 (12).pdf</t>
  </si>
  <si>
    <t>2022 (11).pdf</t>
  </si>
  <si>
    <t>2022 (13).pdf</t>
  </si>
  <si>
    <t>2022 (14).pdf</t>
  </si>
  <si>
    <t>2022 (15).pdf</t>
  </si>
  <si>
    <t>2022 (17).pdf</t>
  </si>
  <si>
    <t>2022 (16).pdf</t>
  </si>
  <si>
    <t>2021 (1).pdf</t>
  </si>
  <si>
    <t>2021 (15).pdf</t>
  </si>
  <si>
    <t>2021 (6).pdf</t>
  </si>
  <si>
    <t>2021 (11).pdf</t>
  </si>
  <si>
    <t>2021 (18).pdf</t>
  </si>
  <si>
    <t>2021 (7).pdf</t>
  </si>
  <si>
    <t>2021 (2).pdf</t>
  </si>
  <si>
    <t>2021 (16).pdf</t>
  </si>
  <si>
    <t>2021 (12).pdf</t>
  </si>
  <si>
    <t>2021 (19).pdf</t>
  </si>
  <si>
    <t>2021 (17).pdf</t>
  </si>
  <si>
    <t>2021 (13).pdf</t>
  </si>
  <si>
    <t>2021 (3).pdf</t>
  </si>
  <si>
    <t>2021 (8).pdf</t>
  </si>
  <si>
    <t>2021 (20).pdf</t>
  </si>
  <si>
    <t>2021 (4).pdf</t>
  </si>
  <si>
    <t>2021 (9).pdf</t>
  </si>
  <si>
    <t>2021 (14).pdf</t>
  </si>
  <si>
    <t>2021 (10).pdf</t>
  </si>
  <si>
    <t>2021 (5).pdf</t>
  </si>
  <si>
    <t>2020 (17).pdf</t>
  </si>
  <si>
    <t>2020 (10).pdf</t>
  </si>
  <si>
    <t>2020 (1).pdf</t>
  </si>
  <si>
    <t>2020 (6).pdf</t>
  </si>
  <si>
    <t>2020 (14).pdf</t>
  </si>
  <si>
    <t>2020 (11).pdf</t>
  </si>
  <si>
    <t>2020 (18).pdf</t>
  </si>
  <si>
    <t>2020 (2).pdf</t>
  </si>
  <si>
    <t>2020 (15).pdf</t>
  </si>
  <si>
    <t>2020 (7).pdf</t>
  </si>
  <si>
    <t>2020 (12).pdf</t>
  </si>
  <si>
    <t>2020 (19).pdf</t>
  </si>
  <si>
    <t>2020 (3).pdf</t>
  </si>
  <si>
    <t>2020 (8).pdf</t>
  </si>
  <si>
    <t>2020 (9).pdf</t>
  </si>
  <si>
    <t>2020 (16).pdf</t>
  </si>
  <si>
    <t>2020 (13).pdf</t>
  </si>
  <si>
    <t>2020 (4).pdf</t>
  </si>
  <si>
    <t>2020 (5).pdf</t>
  </si>
  <si>
    <t>2019 (1).pdf</t>
  </si>
  <si>
    <t>2019 (2).pdf</t>
  </si>
  <si>
    <t>2019 (3).pdf</t>
  </si>
  <si>
    <t>2019 (4).pdf</t>
  </si>
  <si>
    <t>2019 (5).pdf</t>
  </si>
  <si>
    <t>2019 (6).pdf</t>
  </si>
  <si>
    <t>2019 (7).pdf</t>
  </si>
  <si>
    <t>2019 (8).pdf</t>
  </si>
  <si>
    <t>2019 (9).pdf</t>
  </si>
  <si>
    <t>2019 (10).pdf</t>
  </si>
  <si>
    <t>2019 (11).pdf</t>
  </si>
  <si>
    <t>2019 (12).pdf</t>
  </si>
  <si>
    <t>2019 (13).pdf</t>
  </si>
  <si>
    <t>2019 (14).pdf</t>
  </si>
  <si>
    <t>2019 (15).pdf</t>
  </si>
  <si>
    <t>2019 (16).pdf</t>
  </si>
  <si>
    <t>2019 (17).pdf</t>
  </si>
  <si>
    <t>2019 (18).pdf</t>
  </si>
  <si>
    <t>2019 (19).pdf</t>
  </si>
  <si>
    <t>Nom.</t>
  </si>
  <si>
    <t>Descripción</t>
  </si>
  <si>
    <t>ITEM</t>
  </si>
  <si>
    <t>PROMOVIDO DE GRADO</t>
  </si>
  <si>
    <t>SECCIONES</t>
  </si>
  <si>
    <t>REQQUIERE RECUPERACIÓN  PEDAGÓGICA</t>
  </si>
  <si>
    <t>AULAS</t>
  </si>
  <si>
    <t>PERMANECE EN EL GRADO</t>
  </si>
  <si>
    <t>DOCENTES</t>
  </si>
  <si>
    <t>TRASLADADO</t>
  </si>
  <si>
    <t>MATRICULADOS</t>
  </si>
  <si>
    <t>RETIRADO</t>
  </si>
  <si>
    <t>POSTERGACIÓN DE EVALUACIÓN</t>
  </si>
  <si>
    <t>ADELANTO DE EVALUACIÓN</t>
  </si>
  <si>
    <t>FALLECIDO</t>
  </si>
  <si>
    <t>POBLACIÓN DEMANDANTE EFECTIVA CON PROYECTO</t>
  </si>
  <si>
    <t>PARA EL AÑO 2024 SE CONSIDERA QUE HABRÁ 789 PERSONAS DE DEMANDA EFECTIVA CON PROYECTO</t>
  </si>
  <si>
    <t>2) RESUMEN DE ACTAS - COLEGIO: CANTIDADES Y PORCENTAJES</t>
  </si>
  <si>
    <t>GRADO = 1</t>
  </si>
  <si>
    <t>PP</t>
  </si>
  <si>
    <t>PROMEDIO DE NO PROMOVIDOS</t>
  </si>
  <si>
    <t>NO PROMOVIDOS</t>
  </si>
  <si>
    <t>3) PROYECCIÓN DE PROPORCIONES</t>
  </si>
  <si>
    <t>EJECUCIÓN-ET</t>
  </si>
  <si>
    <t>EJECUCIÓN-Fis</t>
  </si>
  <si>
    <t>4) PROYECCIÓN DE CANTIDADES - DEMANDA EFECTIVA CON PROYECTO</t>
  </si>
  <si>
    <t>HISTÓRICOS</t>
  </si>
  <si>
    <t>51,508 PERSONAS</t>
  </si>
  <si>
    <t>1) POBLACIÓN DE ENTRE 12 - 16 AÑOS - DISTRITO DE ATE</t>
  </si>
  <si>
    <t>11 años</t>
  </si>
  <si>
    <t>2) PROYECCIÓN DE LA POBLACIÓN DE ENTRE 12 - 16 AÑOS - DISTRITO DE ATE</t>
  </si>
  <si>
    <t>Area</t>
  </si>
  <si>
    <t>Urbana</t>
  </si>
  <si>
    <t>Caracteristica</t>
  </si>
  <si>
    <t>Polidocente completo</t>
  </si>
  <si>
    <t>Sevicio</t>
  </si>
  <si>
    <t>Servicios de educacion Secundaria</t>
  </si>
  <si>
    <t>1º</t>
  </si>
  <si>
    <t>2º</t>
  </si>
  <si>
    <t>3º</t>
  </si>
  <si>
    <t>4º</t>
  </si>
  <si>
    <t>5º</t>
  </si>
  <si>
    <t>CANTIDAD DE AULAS</t>
  </si>
  <si>
    <t>Estudiantes por aula</t>
  </si>
  <si>
    <t>TURNO</t>
  </si>
  <si>
    <t>max</t>
  </si>
  <si>
    <t>Aulas</t>
  </si>
  <si>
    <t>1°</t>
  </si>
  <si>
    <t>2°</t>
  </si>
  <si>
    <t>3°</t>
  </si>
  <si>
    <t>4°</t>
  </si>
  <si>
    <t>5°</t>
  </si>
  <si>
    <t>Biblioteca Escolar * (obligatorio)</t>
  </si>
  <si>
    <t>Comprende: zonas de estanteria libre, lectura, investigación, atención, equipos audiovisuales, lectura informal y deposito.</t>
  </si>
  <si>
    <t>Tipo I</t>
  </si>
  <si>
    <t>hasta 30 secc</t>
  </si>
  <si>
    <t>TIPO I</t>
  </si>
  <si>
    <t>Tipo II</t>
  </si>
  <si>
    <t>de 31 a 48 secc</t>
  </si>
  <si>
    <t>Tipo III</t>
  </si>
  <si>
    <t>De 49 a mas</t>
  </si>
  <si>
    <t>JER</t>
  </si>
  <si>
    <t>Hasta 8 secc = 1</t>
  </si>
  <si>
    <t>De 18 a 26 secc=3</t>
  </si>
  <si>
    <t>De 18 a 26 secc = 3</t>
  </si>
  <si>
    <t>De 27 a 35 secc = 4</t>
  </si>
  <si>
    <t>De 36 a 43 secc = 5</t>
  </si>
  <si>
    <t>De 44 a 52 secc = 6</t>
  </si>
  <si>
    <t>De 53 a 61 secc = 7</t>
  </si>
  <si>
    <t xml:space="preserve">Modulo de Conectividad, anexo a AIP </t>
  </si>
  <si>
    <t>Hasta 10 secc = 1</t>
  </si>
  <si>
    <t>De 11 a 20 secc=2</t>
  </si>
  <si>
    <t>De 21 a 30 secc = 3</t>
  </si>
  <si>
    <t>De 31 a 40 secc = 4</t>
  </si>
  <si>
    <t>De 41 a 50 secc = 5</t>
  </si>
  <si>
    <t>De 51 a 60 secc = 6</t>
  </si>
  <si>
    <t>Unidad de Medida</t>
  </si>
  <si>
    <t>Taller de Educación para el Trabajo (obligatorio)</t>
  </si>
  <si>
    <t>De 16 a 30 = 2</t>
  </si>
  <si>
    <t>Mobiliario</t>
  </si>
  <si>
    <t>De 16 a 30 secc=2</t>
  </si>
  <si>
    <t>Equipo</t>
  </si>
  <si>
    <t>De 31 a 45 secc = 3</t>
  </si>
  <si>
    <t>De 46 a 60 secc = 4</t>
  </si>
  <si>
    <t>Laboratorio de Ciencia y Tecnologia (obligatorio)</t>
  </si>
  <si>
    <t xml:space="preserve">Sala de Usos Multiples* </t>
  </si>
  <si>
    <t>Menos de 5 secc, se multiplica por el n°  total de alumnos del turno de mayor demanda, siendo lo minimo el Area del Laboratorio o Taller; ejem 5 secc</t>
  </si>
  <si>
    <t>TIPO II</t>
  </si>
  <si>
    <t>Mas de 5 secc, se multiplica por la n°  total de alumnos del turno de mayor demanda, no debiendo ser el resultado mas de 300 m2; ejem 7 secc</t>
  </si>
  <si>
    <t xml:space="preserve">Depósito de SUM* (15% de área de SUM) </t>
  </si>
  <si>
    <t>RECURSOS HUMANOS</t>
  </si>
  <si>
    <t>TIPO O MODALIDAD DE SERVICIO EDUCATIVO:</t>
  </si>
  <si>
    <t xml:space="preserve">La cantidad de secciones precisadas en este cálculo son referenciales, dado que son resultante del análisis elaborado en el marco de los Art. 8.1 y 8.2 de las RVM N°104-2019-MINEDU y RVM N° 208-2019-MINEDU (ANEXO 01).
De igual manera, para el cálculo de la cantidad de personal docente se ha empleado la normativa vigente, con excepción del personal administrativo, el cual no cuenta con normativa actualizada desde el 2011. En consecuencia, y dado nuestro alcance como consultores, es importante que los profesionales de parte del cliente, revisen y emitan una opinión respecto a la información presentada a fin de garantizar que los cálculos son correctos para una adecuada propuesta arquitectónica. </t>
  </si>
  <si>
    <t>TURNOS</t>
  </si>
  <si>
    <t>NIVELES EDUCATIVOS:</t>
  </si>
  <si>
    <t>INICIAL</t>
  </si>
  <si>
    <t>PRIMARIA</t>
  </si>
  <si>
    <t xml:space="preserve">SECUNDARIA </t>
  </si>
  <si>
    <t>NÚMERO SECCIONES:</t>
  </si>
  <si>
    <t>NÚMERO SECCIONES TURNO MAYOR CARGA:</t>
  </si>
  <si>
    <t>CANTIDAD ALUMNOS:</t>
  </si>
  <si>
    <t>ALUMNOS TURNO MAYOR CARGA:</t>
  </si>
  <si>
    <t>NIVEL</t>
  </si>
  <si>
    <t>PLAZA</t>
  </si>
  <si>
    <t>N° DE USUARIOS POR AMBIENTE</t>
  </si>
  <si>
    <t>CANTIDAD NETA</t>
  </si>
  <si>
    <t xml:space="preserve">NORMATIVA </t>
  </si>
  <si>
    <t>SECUNDARIA</t>
  </si>
  <si>
    <t>ADMINISTRATIVA</t>
  </si>
  <si>
    <t>DIRECTIVA</t>
  </si>
  <si>
    <t xml:space="preserve">Director*
</t>
  </si>
  <si>
    <r>
      <rPr>
        <sz val="11"/>
        <color theme="1"/>
        <rFont val="Calibri"/>
        <family val="2"/>
      </rPr>
      <t xml:space="preserve">1 por cada IE. </t>
    </r>
    <r>
      <rPr>
        <b/>
        <sz val="11"/>
        <color theme="1"/>
        <rFont val="Calibri"/>
        <family val="2"/>
      </rPr>
      <t>En caso de ser IE integrada*</t>
    </r>
    <r>
      <rPr>
        <sz val="11"/>
        <color theme="1"/>
        <rFont val="Calibri"/>
        <family val="2"/>
      </rPr>
      <t xml:space="preserve">, corresponderá un solo director. </t>
    </r>
  </si>
  <si>
    <t>RVM 307-2019-MINEDU</t>
  </si>
  <si>
    <t>Subdirector**</t>
  </si>
  <si>
    <t xml:space="preserve">1 por 10 docentes como mín. y 20 docentes como máx. 
1 adicional por cada 20 docentes si en la IE existen más de 20 docentes. </t>
  </si>
  <si>
    <t>Secretaria</t>
  </si>
  <si>
    <t xml:space="preserve">1 con 20 o más secciones. 
</t>
  </si>
  <si>
    <r>
      <rPr>
        <sz val="11"/>
        <color theme="1"/>
        <rFont val="Calibri"/>
        <family val="2"/>
      </rPr>
      <t xml:space="preserve">Decreto Supremo 005-2011-MINEDU </t>
    </r>
    <r>
      <rPr>
        <sz val="11"/>
        <color rgb="FFFF0000"/>
        <rFont val="Calibri"/>
        <family val="2"/>
      </rPr>
      <t>(Norma de referencia)</t>
    </r>
  </si>
  <si>
    <t>Ofinista</t>
  </si>
  <si>
    <t xml:space="preserve">1 c/ 10 secciones
01 más por cada 10 secciones adicionales a las 20 </t>
  </si>
  <si>
    <t>Auxiliar de biblioteca</t>
  </si>
  <si>
    <t>1 con 10 o más secciones.</t>
  </si>
  <si>
    <r>
      <rPr>
        <b/>
        <sz val="11"/>
        <color theme="1"/>
        <rFont val="Calibri"/>
        <family val="2"/>
      </rPr>
      <t xml:space="preserve">Auxiliar de laboratorio 
</t>
    </r>
    <r>
      <rPr>
        <sz val="11"/>
        <color theme="1"/>
        <rFont val="Calibri"/>
        <family val="2"/>
      </rPr>
      <t>Para el cálculo de número de especialidades se ha considerado las tres especialidades precisadas en la RVM N°208-2019-MINEDU.</t>
    </r>
  </si>
  <si>
    <r>
      <rPr>
        <sz val="11"/>
        <color theme="1"/>
        <rFont val="Calibri"/>
        <family val="2"/>
      </rPr>
      <t xml:space="preserve">1 con 15 o más secciones </t>
    </r>
    <r>
      <rPr>
        <b/>
        <sz val="11"/>
        <color theme="1"/>
        <rFont val="Calibri"/>
        <family val="2"/>
      </rPr>
      <t>(para secundaria o ciclo avanzado)</t>
    </r>
    <r>
      <rPr>
        <sz val="11"/>
        <color theme="1"/>
        <rFont val="Calibri"/>
        <family val="2"/>
      </rPr>
      <t xml:space="preserve"> y por cada especialidad:</t>
    </r>
  </si>
  <si>
    <t># de especialidades:</t>
  </si>
  <si>
    <t>Auxiliar de laboratorio (mantenimiento)</t>
  </si>
  <si>
    <r>
      <rPr>
        <sz val="11"/>
        <color theme="1"/>
        <rFont val="Calibri"/>
        <family val="2"/>
      </rPr>
      <t xml:space="preserve">1 en II.EE </t>
    </r>
    <r>
      <rPr>
        <b/>
        <sz val="11"/>
        <color theme="1"/>
        <rFont val="Calibri"/>
        <family val="2"/>
      </rPr>
      <t>ex variante técnica</t>
    </r>
    <r>
      <rPr>
        <sz val="11"/>
        <color theme="1"/>
        <rFont val="Calibri"/>
        <family val="2"/>
      </rPr>
      <t xml:space="preserve"> </t>
    </r>
    <r>
      <rPr>
        <b/>
        <sz val="11"/>
        <color theme="1"/>
        <rFont val="Calibri"/>
        <family val="2"/>
      </rPr>
      <t>(secundaria o ciclo avanzado)</t>
    </r>
    <r>
      <rPr>
        <sz val="11"/>
        <color theme="1"/>
        <rFont val="Calibri"/>
        <family val="2"/>
      </rPr>
      <t>, que ofertan más de 5 especialidades ocupacionales para educación para el trabajo.</t>
    </r>
  </si>
  <si>
    <t># de especialidades de EpT:</t>
  </si>
  <si>
    <t>JERÁRQUICAS</t>
  </si>
  <si>
    <t>Jefe de laboratorio</t>
  </si>
  <si>
    <t>1 c/ 20 secciones</t>
  </si>
  <si>
    <t>Jefe de taller</t>
  </si>
  <si>
    <t>Coordinador de tutoría y orientación educativa (TOE)</t>
  </si>
  <si>
    <t>1 c/ 15 secciones</t>
  </si>
  <si>
    <t>Coordinador pedagógico</t>
  </si>
  <si>
    <t>SERVICIO</t>
  </si>
  <si>
    <t>Trabajador de servicios</t>
  </si>
  <si>
    <t>1 c/ 8 aulas (para limpieza y otras áreas)</t>
  </si>
  <si>
    <r>
      <rPr>
        <sz val="11"/>
        <color theme="1"/>
        <rFont val="Calibri"/>
        <family val="2"/>
      </rPr>
      <t xml:space="preserve">Decreto Supremo 005-2011-MINEDU </t>
    </r>
    <r>
      <rPr>
        <sz val="11"/>
        <color rgb="FFFF0000"/>
        <rFont val="Calibri"/>
        <family val="2"/>
      </rPr>
      <t>(Norma de referencia)</t>
    </r>
  </si>
  <si>
    <t>Portería y guardianía</t>
  </si>
  <si>
    <t>3 por cada jornada laboral y en II.EE. que atiende 3 turnos.</t>
  </si>
  <si>
    <t>NO APLICA</t>
  </si>
  <si>
    <t>1 en II.EE. que atiende dos turnos y menos de 8 secciones</t>
  </si>
  <si>
    <t xml:space="preserve">2 en II.EE. que atiende dos turnos y con 9 a 15 secciones  </t>
  </si>
  <si>
    <t xml:space="preserve">3 en II.EE. que atiende dos turnos y en II.EE. con más de 16 secciones  </t>
  </si>
  <si>
    <r>
      <rPr>
        <b/>
        <sz val="11"/>
        <color theme="1"/>
        <rFont val="Calibri"/>
        <family val="2"/>
      </rPr>
      <t xml:space="preserve">DOCENTES 
(Según cuadro de distribución de horas pedagógicas JEC o JER)
</t>
    </r>
    <r>
      <rPr>
        <sz val="11"/>
        <color theme="1"/>
        <rFont val="Calibri"/>
        <family val="2"/>
      </rPr>
      <t>(∑ de horas semanales de un curso / horas trabajo de un docente en aula a la semana) x  cantidad de secciones por cada grado</t>
    </r>
    <r>
      <rPr>
        <b/>
        <sz val="11"/>
        <color theme="1"/>
        <rFont val="Calibri"/>
        <family val="2"/>
      </rPr>
      <t xml:space="preserve">
</t>
    </r>
    <r>
      <rPr>
        <sz val="11"/>
        <color theme="1"/>
        <rFont val="Calibri"/>
        <family val="2"/>
      </rPr>
      <t>Para hallar la cantidad de secciones por grado, se ha dividido la cantidad total de secciones del turno de mayor carga educativa entre el número de grados. Por ejemplo: 20</t>
    </r>
    <r>
      <rPr>
        <sz val="11"/>
        <color rgb="FFFF0000"/>
        <rFont val="Calibri"/>
        <family val="2"/>
      </rPr>
      <t xml:space="preserve">/5 = 4. </t>
    </r>
    <r>
      <rPr>
        <sz val="11"/>
        <color theme="1"/>
        <rFont val="Calibri"/>
        <family val="2"/>
      </rPr>
      <t>Es preciso reiterar que estas cantidades son referenciales.</t>
    </r>
  </si>
  <si>
    <t>Matemática</t>
  </si>
  <si>
    <t>RVM 307-2019-MINEDU 
RVM 315-2021-MINEDU
RVM 163-2022-MINEDU</t>
  </si>
  <si>
    <t>Comunicación</t>
  </si>
  <si>
    <t>Inglés</t>
  </si>
  <si>
    <t>Arte y Cultura</t>
  </si>
  <si>
    <t>Ciencias Sociales</t>
  </si>
  <si>
    <t>Desarrollo personal, ciudadanía y cívica</t>
  </si>
  <si>
    <t>Educación Física</t>
  </si>
  <si>
    <t>Educación Religiosa</t>
  </si>
  <si>
    <t>Ciencia y Tecnología</t>
  </si>
  <si>
    <t>Educación para el trabajo</t>
  </si>
  <si>
    <t>Tutoría y orientación Educativa</t>
  </si>
  <si>
    <t>AIP***</t>
  </si>
  <si>
    <t xml:space="preserve">1 c/ turno </t>
  </si>
  <si>
    <t>Auxiliar de Educación</t>
  </si>
  <si>
    <t>1 c/ 8 secciones</t>
  </si>
  <si>
    <t>Psicólogo (DS N 007-2021-MINEDU)</t>
  </si>
  <si>
    <t>MOBILIARIO Y EQUIPAMIENTO</t>
  </si>
  <si>
    <t>NIVEL SECUNDARIA</t>
  </si>
  <si>
    <t>MOBILIARIO Y EQUIPAMIENTO EDUCATIVO</t>
  </si>
  <si>
    <t>AMBIENTE</t>
  </si>
  <si>
    <t>CLASIFICACION</t>
  </si>
  <si>
    <t>CODIGO</t>
  </si>
  <si>
    <t>MOBILIARIO</t>
  </si>
  <si>
    <t>NRO AMBIENTES</t>
  </si>
  <si>
    <t>DESCRIPCION DE MOBILIARIO</t>
  </si>
  <si>
    <t>1.1</t>
  </si>
  <si>
    <t>AULAS MOBILIARIO</t>
  </si>
  <si>
    <t>AULAS 1° - 2° GRADO</t>
  </si>
  <si>
    <t>SILLA</t>
  </si>
  <si>
    <t>S-A6</t>
  </si>
  <si>
    <t>SILLA A6</t>
  </si>
  <si>
    <t>SILLA METAL MADERA PARA 1º A 2º SECUNDARIA  ALTURA ASIENTO=0.39, PROF. ASIENTO=0.36, ANCHO=0.38, ANCHO RESPALDAR=0.32, HBORDE DE RESPALDO= 0.40MIN Y 0.47MAX</t>
  </si>
  <si>
    <t>S-B1</t>
  </si>
  <si>
    <t>SILLA B1</t>
  </si>
  <si>
    <t>SILLA METAL MADERA PARA DOCENTE ALTURA ASIENTO=0.45, PROF. ASIENTO=0.40, ANCHO=0.36, ANCHO RESPALDAR=0.32, HBORDE DE RESPALDO=0.36 MIN Y 0.40 MAX</t>
  </si>
  <si>
    <t>MESA</t>
  </si>
  <si>
    <t>M-A6</t>
  </si>
  <si>
    <t>MESA A6</t>
  </si>
  <si>
    <t>MESA METAL MADERA PARA 1º A 2º SECUNDARIA ANCHO=0.60, PROF.=0.50, PROF. PIERNAS=0.42, HTOTAL=0.69, HLIBRE=0.60</t>
  </si>
  <si>
    <t>ESCRITORIO</t>
  </si>
  <si>
    <t>ESC-A1</t>
  </si>
  <si>
    <t>ESCRITORIO A1</t>
  </si>
  <si>
    <t>ESCRITORIO METAL MADERA CON CAJONERA PARA DOCENTES LARGO=1.00, ANCHO=0.50, H=0.75</t>
  </si>
  <si>
    <t>ARMARIO</t>
  </si>
  <si>
    <t>ARM-A1</t>
  </si>
  <si>
    <t>ARMARIO A1</t>
  </si>
  <si>
    <t>ARMARIO DE METAL DE DOS PUERTAS H=1.80, ANCHO=0.90, PROF.=0.45 (4 DIVISIONES)</t>
  </si>
  <si>
    <t>CASILLERO</t>
  </si>
  <si>
    <t>C-A2S</t>
  </si>
  <si>
    <t>CASILLERO A2S</t>
  </si>
  <si>
    <t>CASILLERO DE METAL ABIERTO PARA MOCHILAS PARA SECUNDARIA H=0.50, ANCHO=0.30, PROF.=0.35</t>
  </si>
  <si>
    <t>EXHIBIDOR</t>
  </si>
  <si>
    <t>EXH-C1</t>
  </si>
  <si>
    <t>EXHIBIDOR C1</t>
  </si>
  <si>
    <t>EXHIBIDOR DE LIBROS DE DOS PUERTAS H=1.00, ANCHO=0.90, PROF.=0.40  (2 DIVISIONES HORIZONTALES Y 2 DIVISIONES VERTICALES)</t>
  </si>
  <si>
    <t>MUEBLE ALTO</t>
  </si>
  <si>
    <t>MA-A1</t>
  </si>
  <si>
    <t>MUEBLE ALTO A1</t>
  </si>
  <si>
    <t>MUEBLE ALTO MELAMINE DE DOS PUERTAS H=0.50, ANCHO=0.90, PROF.=0.40 (2 DIVISIONES)</t>
  </si>
  <si>
    <t>MUEBLE BAJO</t>
  </si>
  <si>
    <t>MB-A1</t>
  </si>
  <si>
    <t>MUEBLE BAJO A1</t>
  </si>
  <si>
    <t>MUEBLE BAJO MELAMINE ABIERTO H=1.00, ANCHO=0.90, PROF.=0.40 (2 DIVISIONES)</t>
  </si>
  <si>
    <t>PIZARRA</t>
  </si>
  <si>
    <t>PIZ-A1</t>
  </si>
  <si>
    <t>PIZARRA A1</t>
  </si>
  <si>
    <t>PIZARRA ACRILICA FIJA H=1.20, ANCHO=4.20</t>
  </si>
  <si>
    <t>1.2</t>
  </si>
  <si>
    <t>AULAS 3° - 4° GRADO</t>
  </si>
  <si>
    <t>S-A7</t>
  </si>
  <si>
    <t>SILLA A7</t>
  </si>
  <si>
    <t>SILLA METAL METAL PARA 3º A 4º SECUNDARIA ALTURA ASIENTO=0.42, PROF. ASIENTO=0.38, ANCHO=0.40, ANCHO RESPALDAR=0.34, HBORDE DE RESPALDO= 0.42 MIN Y 0.50 MAX</t>
  </si>
  <si>
    <t>M-A7</t>
  </si>
  <si>
    <t>MESA A7</t>
  </si>
  <si>
    <t>MESA METAL MADERA PARA 3º A 4º SECUNDARIA ANCHO=0.60, PROF.=0.50, PROF. PIERNAS=0.42, HTOTAL=0.72, HLIBRE=0.63</t>
  </si>
  <si>
    <t>CASILLERO DE METAL PARA MOCHILAS PARA SECUNDARIA H=0.50, ANCHO=0.30, PROF.=0.40</t>
  </si>
  <si>
    <t>1.3</t>
  </si>
  <si>
    <t>AULAS 5° GRADO</t>
  </si>
  <si>
    <t>S-A8</t>
  </si>
  <si>
    <t>SILLA A8</t>
  </si>
  <si>
    <t>SILLA METAL MADERA PARA 5º SECUNDARIA  ALTURA ASIENTO=0.45, PROF. ASIENTO=0.38, ANCHO=0.41, ANCHO RESPALDAR=0.36, HBORDE DE RESPALDO= 0.43 MIN Y 0.50 MAX</t>
  </si>
  <si>
    <t>M-A8</t>
  </si>
  <si>
    <t>MESA A8</t>
  </si>
  <si>
    <t>MESA METAL MADERA PARA 5º SECUNDARIA ANCHO=0.60, PROF.=0.50, PROF. PIERNAS=0.42, HTOTAL=0.75, HLIBRE=0.66</t>
  </si>
  <si>
    <t>1.4</t>
  </si>
  <si>
    <t>AULAS EQUIPAMIENTO</t>
  </si>
  <si>
    <t xml:space="preserve">EQUIPAMIENTO AULAS </t>
  </si>
  <si>
    <t>ECRAN</t>
  </si>
  <si>
    <t>EC-P</t>
  </si>
  <si>
    <t>ECRAN PORTATIL</t>
  </si>
  <si>
    <t>ECRAN PORTATIL DE FIBRA DE VIDRIO 100"</t>
  </si>
  <si>
    <t xml:space="preserve">PROYECTOR </t>
  </si>
  <si>
    <t>PM-01</t>
  </si>
  <si>
    <t>PROYECTOR MULTIMEDIA</t>
  </si>
  <si>
    <t>PARLANTE</t>
  </si>
  <si>
    <t>PAR-02</t>
  </si>
  <si>
    <t>PARLANTE DE PARED</t>
  </si>
  <si>
    <t>COMPUTADORA</t>
  </si>
  <si>
    <t>LAP-01</t>
  </si>
  <si>
    <t>COMPUTADORA PORTATIL</t>
  </si>
  <si>
    <t>COMPUTADORA PORTATIL DE 15.6"</t>
  </si>
  <si>
    <t>TELEVISOR</t>
  </si>
  <si>
    <t>TV-01</t>
  </si>
  <si>
    <t>TELEVISOR DE 42"</t>
  </si>
  <si>
    <t>TV SMART LCD PANTALLA PLANA DE 42"</t>
  </si>
  <si>
    <t>BLU RAY</t>
  </si>
  <si>
    <t>BLU-01</t>
  </si>
  <si>
    <t>EQUIPO BLU-RAY PARA TV LARGO=23cm, ANCHO=149cm</t>
  </si>
  <si>
    <t>RACK</t>
  </si>
  <si>
    <t>RK-01</t>
  </si>
  <si>
    <t>RACK PARA PROYECTOR</t>
  </si>
  <si>
    <t xml:space="preserve">RACK PARA PROYECTOR MULTIMEDIA FIJO A TECHO REGULABLE A UN NIVEL CON GIRO HORIZONTAL Y VERTICAL A 45º, H=40cm, ANCHO=35.5cm, PROF.=20cm </t>
  </si>
  <si>
    <t>RK-02</t>
  </si>
  <si>
    <t>RACK PARA TV</t>
  </si>
  <si>
    <t>RACK PARA TV FIJO A PARED CON GIRO HASTA 15º E INCLINACION A 10º, DISTANCIA A PARED 4-16cm</t>
  </si>
  <si>
    <t>RK-03</t>
  </si>
  <si>
    <t>RACK PARA BLU RAY</t>
  </si>
  <si>
    <t>RACK PARA EQUIPO BLU-RAY FIJO A PARED  H=8cm, ANCHO=36cm, PROF.=21cm</t>
  </si>
  <si>
    <t>3.1</t>
  </si>
  <si>
    <t>BIBLIOTECA TIPO I</t>
  </si>
  <si>
    <t>BIBLIOTECA</t>
  </si>
  <si>
    <t>SILLON</t>
  </si>
  <si>
    <t>SN-C1</t>
  </si>
  <si>
    <t>SILLON C1</t>
  </si>
  <si>
    <t>SILLON ACOPLABLE ASIENTO=0.44, ANCHO=0.60, LARGO=0.55</t>
  </si>
  <si>
    <t>M-A12</t>
  </si>
  <si>
    <t>MESA A12</t>
  </si>
  <si>
    <t>MESA METAL MADERA PARA 1° Y 2° SECUNDARIA H=0.69, HLIBRE=0.60, LARGO=1.50, ANCHO=0.90</t>
  </si>
  <si>
    <t>M-A13</t>
  </si>
  <si>
    <t>MESA A13</t>
  </si>
  <si>
    <t>MESA METAL MADERA PARA 3° Y 4° SECUNDARIA H=0.72, HLIBRE=0.63, LARGO=1.50, ANCHO=0.90</t>
  </si>
  <si>
    <t>M-A14</t>
  </si>
  <si>
    <t>MESA A14</t>
  </si>
  <si>
    <t>MESA METAL MADERA PARA 5° SECUNDARIA H=0,75, HLIBRE=0,66, LARGO=1.50, ANCHO=0.90</t>
  </si>
  <si>
    <t>M-C2</t>
  </si>
  <si>
    <t>MESA C2</t>
  </si>
  <si>
    <t xml:space="preserve">MESA METAL MADERA PARA 1º A 6º PRIMARIA H=0.75, ANCHO=0.90, LARGO=0.45 </t>
  </si>
  <si>
    <t>ESC-B2</t>
  </si>
  <si>
    <t>ESCRITORIO B2</t>
  </si>
  <si>
    <t>ESCRITORIO PARA COMPUTADORA (SIN ACCESORIOS) DE MELAMINE PARA 1º A 5º SECUNDARIA Y ADULTOS H=0.75, LARGO=1.00, ANCHO=0.60</t>
  </si>
  <si>
    <t>ESTANTE</t>
  </si>
  <si>
    <t>EST-A2</t>
  </si>
  <si>
    <t>ESTANTE A2</t>
  </si>
  <si>
    <t>ESTANTE PARA EXHIBICION PARA ALUMNOS Y ADULTOS H=1.80, ANCHO=0.80, PROF.=0.30 (5 DIVISIONES)</t>
  </si>
  <si>
    <t>EST-B2</t>
  </si>
  <si>
    <t>ESTANTE B2</t>
  </si>
  <si>
    <t>ESTANTE DE DOS CARAS PARA EXHIBICION DE LIBROS PARA SECUNDARIA H=1.80, ANCHO=0.80, PROF.=0.60</t>
  </si>
  <si>
    <t>3.2</t>
  </si>
  <si>
    <t>EQUIPAMIENTO BIBLIOTECA</t>
  </si>
  <si>
    <t>EC-01</t>
  </si>
  <si>
    <t>ECRAN DE PARED/TECHO</t>
  </si>
  <si>
    <t>ECRAN RETRACTIL FIJO A PARED/TECHO CON SOPORTE METALICO OCTOGONAL</t>
  </si>
  <si>
    <t>PROYECTOR</t>
  </si>
  <si>
    <t>PROYECTOR MULTIMEDIA 01</t>
  </si>
  <si>
    <t>TV SMART LCD PANTALLA PLANA DE 42" H=58.8cm</t>
  </si>
  <si>
    <t>COMPUTADORA PORTATIL DE 15.6" (LAP-01)</t>
  </si>
  <si>
    <t>EQUIPO MULTIFUNCIONAL</t>
  </si>
  <si>
    <t>IMP-M1</t>
  </si>
  <si>
    <t>EQUIPO MULTIFUNCIONAL M1</t>
  </si>
  <si>
    <t>EQUIPO MULTIFUNCIONAL DE SISTEMA CONTINUO</t>
  </si>
  <si>
    <t>4.1</t>
  </si>
  <si>
    <t>SUM</t>
  </si>
  <si>
    <t>SUM SECUNDARIA</t>
  </si>
  <si>
    <t>S-A8'</t>
  </si>
  <si>
    <t>SILLA APILABLE A8'</t>
  </si>
  <si>
    <t xml:space="preserve">SILLA METAL POLIPROPILENO APILABLE PARA 5º SECUNDARIA  ALTURA ASIENTO=0.45, PROF. ASIENTO=0.38, ANCHO=0.41, ANCHO RESPALDAR=0.36, HBORDE DE RESPALDO= 0.43 MIN Y 0.50 MAX </t>
  </si>
  <si>
    <t>M-C3</t>
  </si>
  <si>
    <t>MESA C3</t>
  </si>
  <si>
    <t>MESA METAL MADERA PARA 1º A 6º PRIMARIA H=0.75, ANCHO=1.20, LARGO=0.80</t>
  </si>
  <si>
    <t>4.3</t>
  </si>
  <si>
    <t>SUM/COMEDOR</t>
  </si>
  <si>
    <t>MPL-01</t>
  </si>
  <si>
    <t>MESA PLEGABLE 01</t>
  </si>
  <si>
    <t>MESA PLEGABLE METAL POLIPROPILENO PARA PRIMARIA Y SECUNDARIA H=0.75, ANCHO=1.20, LARGO=0.80</t>
  </si>
  <si>
    <t>MB-B2</t>
  </si>
  <si>
    <t>MUEBLE BAJO B2</t>
  </si>
  <si>
    <t>MUEBLE BAJO MELAMINE DE DOS PUERTAS H=1.00 MAX , ANCHO=1.20, PROF.=0.60 (2 DIVISIONES)</t>
  </si>
  <si>
    <t>CONTENEDORES</t>
  </si>
  <si>
    <t>CONT-A3</t>
  </si>
  <si>
    <t>CONTENEDOR DE RESIDUOS SOLIDOS ORGANICOS A3</t>
  </si>
  <si>
    <t>CONTENEDOR CON TAPA DE RESIDUOS SOLIDOS DE 50 LT</t>
  </si>
  <si>
    <t>CONT-A4</t>
  </si>
  <si>
    <t>CONTENEDOR DE RESIDUOS APROVECHABLES A4</t>
  </si>
  <si>
    <t>CONT-A5</t>
  </si>
  <si>
    <t>CONTENEDOR DE RESIDUOS NO APROVECHABLES A5</t>
  </si>
  <si>
    <t>LAVADERO</t>
  </si>
  <si>
    <t>LAV-A1</t>
  </si>
  <si>
    <t>POZA DE LAVADO A1</t>
  </si>
  <si>
    <t>POZA DE LAVADO LARGO=0.60, ANCHO=0.60, ALTO=0.90</t>
  </si>
  <si>
    <t>4.5</t>
  </si>
  <si>
    <t>EQUIPAMIENTO SUM</t>
  </si>
  <si>
    <t>5.1</t>
  </si>
  <si>
    <t>AIP</t>
  </si>
  <si>
    <t>AIP (PRIMER GRUPO ETAREO)</t>
  </si>
  <si>
    <t>M-A18a</t>
  </si>
  <si>
    <t>MESA A18a</t>
  </si>
  <si>
    <t>MESA METAL MADERA CON TOMACORRIENTES PARA 5° SECUNDARIA H=0,72, HLIBRE=0,63, LARGO=2.00, ANCHO=1.00</t>
  </si>
  <si>
    <t>AIP (SEGUNDO GRUPO ETAREO)</t>
  </si>
  <si>
    <t>M-A19a</t>
  </si>
  <si>
    <t>MESA A19a</t>
  </si>
  <si>
    <t>MESA METAL MADERA CON TOMACORRIENTES PARA 5° SECUNDARIA H=0,75, HLIBRE=0,60, LARGO=2.00, ANCHO=1.00</t>
  </si>
  <si>
    <t>AIP (TERCER GRUPO ETAREO)</t>
  </si>
  <si>
    <t>M-A20a</t>
  </si>
  <si>
    <t>MESA A20a</t>
  </si>
  <si>
    <t>5.2</t>
  </si>
  <si>
    <t>EQUIPAMIENTO AIP</t>
  </si>
  <si>
    <t>PI-01</t>
  </si>
  <si>
    <t>PIZARRA INTERACTIVA 01</t>
  </si>
  <si>
    <t>PIZARRA INTERACTIVA 82"</t>
  </si>
  <si>
    <t>CAMARA VIDEO VIGILANCIA</t>
  </si>
  <si>
    <t>CCTV-01</t>
  </si>
  <si>
    <t>CAMARA TIPO DOMO</t>
  </si>
  <si>
    <t>CAMARA IP TIPO DOMO</t>
  </si>
  <si>
    <t>RK-05</t>
  </si>
  <si>
    <t>RACK CON PEDESTAL MOVIL PARA PIZARRA INTERACTIVA</t>
  </si>
  <si>
    <t>RACK MOVIL CON PEDESTAL PARA PIZARRA INTERACTIVA 55" - 100"</t>
  </si>
  <si>
    <t>6.1</t>
  </si>
  <si>
    <t>TALLER DE ARTE</t>
  </si>
  <si>
    <t>TALLER (PRIMER GRUPO ETAREO)</t>
  </si>
  <si>
    <t>M-A19</t>
  </si>
  <si>
    <t>MESA A19</t>
  </si>
  <si>
    <t>MESA METAL MADERA PARA 5° SECUNDARIA H=0,75, HLIBRE=0,60, LARGO=2.00, ANCHO=1.00</t>
  </si>
  <si>
    <t>EST-A1</t>
  </si>
  <si>
    <t>ESTANTE A1</t>
  </si>
  <si>
    <t>ESTANTE PARA EXHIBICION DE LIBROS PARA 1º A 6º PRIMARIA H=1.50, ANCHO=0.80, PROF.=0.30 (4 DIVISIONES)</t>
  </si>
  <si>
    <t>MB-C1</t>
  </si>
  <si>
    <t>MUEBLE BAJO C1</t>
  </si>
  <si>
    <t>MUEBLE BAJO MELAMINE ABIERTO H=0.40, ANCHO=0.50, PROF.=0.50</t>
  </si>
  <si>
    <t>CABALLETE</t>
  </si>
  <si>
    <t>CAB-A1</t>
  </si>
  <si>
    <t>CABALLETE A1</t>
  </si>
  <si>
    <t>CABALLETE PARA CUADROS DE PINTURA H=2.25, LARGO=0.65, ANCHO=0.56</t>
  </si>
  <si>
    <t>TALLER (SEGUNDO GRUPO ETAREO)</t>
  </si>
  <si>
    <t>M-A20</t>
  </si>
  <si>
    <t>MESA A20</t>
  </si>
  <si>
    <t>6.2</t>
  </si>
  <si>
    <t>EQUIPAMIENTO TALLER DE ARTE</t>
  </si>
  <si>
    <t>7.1</t>
  </si>
  <si>
    <t>LABORATORIO</t>
  </si>
  <si>
    <t>LABORATORIO (PRIMER GRUPO ETARIO)</t>
  </si>
  <si>
    <t>TABURETE</t>
  </si>
  <si>
    <t>TAB-A1</t>
  </si>
  <si>
    <t>TABURETE A1</t>
  </si>
  <si>
    <t>TABURETE CON APOYO PARA PIES REGULABLE CON RUEDAS ALTURA ASIENTO=0.75 MAX, HPOSAPIES=0.30 MAX, RASIENTO=0.15</t>
  </si>
  <si>
    <t>M-A19'</t>
  </si>
  <si>
    <t>MESA A19'</t>
  </si>
  <si>
    <t>MESA ACERO INOXIDABLE CON RUEDAS PARA 5° SECUNDARIA H=0,75, HLIBRE=0,60, LARGO=2.00, ANCHO=1.00</t>
  </si>
  <si>
    <t>ARM-A2</t>
  </si>
  <si>
    <t>ARMARIO A2</t>
  </si>
  <si>
    <t>ARMARIO METAL DE DOS PUERTAS H=1.80, ANCHO=0.90, PROF.=0.60</t>
  </si>
  <si>
    <t>EST-C1</t>
  </si>
  <si>
    <t>ESTANTE C1</t>
  </si>
  <si>
    <t>ESTANTE PARA GUARDADO DE TRABAJOS PARA ESTUDIANTES H=1.80, ANCHO=0.80, PROF.=0.60</t>
  </si>
  <si>
    <t>LABORATORIO (SEGUNDO GRUPO ETARIO)</t>
  </si>
  <si>
    <t>M-A20'</t>
  </si>
  <si>
    <t>MESA A20'</t>
  </si>
  <si>
    <t>7.2</t>
  </si>
  <si>
    <t>EQUIPAMIENTO LABORATORIO</t>
  </si>
  <si>
    <t>EQUIPO LABORATORIO</t>
  </si>
  <si>
    <t>KLAB-02</t>
  </si>
  <si>
    <t>LABORATORIO DE QUIMICA, FISICA Y BIOLOGIA</t>
  </si>
  <si>
    <t>KIT DE LABORATORIO DE QUIMICA, FISICA Y BIOLOGIA</t>
  </si>
  <si>
    <t>LVJ-01</t>
  </si>
  <si>
    <t>DUCHA EMERGENCIA Y LAVAOJOS</t>
  </si>
  <si>
    <t>DUCHA LAVAOJOS DE EMERGENCIA LARGO=0.72, ANCHO=0.24, ALTO=2.33</t>
  </si>
  <si>
    <t>8.1</t>
  </si>
  <si>
    <t>TALLER EPT</t>
  </si>
  <si>
    <t>EPT GENERAL</t>
  </si>
  <si>
    <t>SG-01</t>
  </si>
  <si>
    <t>SILLA GIRATORIA 01</t>
  </si>
  <si>
    <t>SILLA GIRATORIA H=REGULABLE ENTRE 0.40 - 0.55, ANCHO=0.45, LARGO=0.50</t>
  </si>
  <si>
    <t>SG-02</t>
  </si>
  <si>
    <t>SILLA PARA ESTUDIANTE 02</t>
  </si>
  <si>
    <t>SILLA PARA ESTUDIANTE GIRATORIO H=REGULABLE ENTRE 0.40 - 0.55</t>
  </si>
  <si>
    <t>SMB-H</t>
  </si>
  <si>
    <t>SILLA PARA MAQUINA DE BORDAR</t>
  </si>
  <si>
    <t>SILLA PARA MAQUINA DE BORDAR LARGO=0.45, ANCHO=0.45, ALTO=0.80 - 1.00</t>
  </si>
  <si>
    <t>ML-01</t>
  </si>
  <si>
    <t>MESA PARA LAPTOP</t>
  </si>
  <si>
    <t>MESA PARA LAPTOP LARGO=0.60, ANCHO=0.50, ALTO=0.76</t>
  </si>
  <si>
    <t>MMB-I</t>
  </si>
  <si>
    <t>MESA PARA MAQUINA DE BORDAR</t>
  </si>
  <si>
    <t>MESA PARA MAQUINA DE BORDA LARGO=0.80, ANCHO=0.40, ALTO=0.75</t>
  </si>
  <si>
    <t>MR-I</t>
  </si>
  <si>
    <t>MESA PARA RUTEADORA CNC</t>
  </si>
  <si>
    <t xml:space="preserve">MESA PARA RUTEADORA CNC METAL MADERA H=0.76, LARGO=1.50, ANCHO=1.20 </t>
  </si>
  <si>
    <t>MMF-J</t>
  </si>
  <si>
    <t>MESA PARA MINI FRESADORA</t>
  </si>
  <si>
    <t>MESA PARA MINI FRESADORA LARGO=0.76, ANCHO=0.60, ALTO=0.76</t>
  </si>
  <si>
    <t>MA-L</t>
  </si>
  <si>
    <t>MESA DE APOYO</t>
  </si>
  <si>
    <t>MESA DE APOYO CON BANDEJA INFERIOR LARGO=0.90, ANCHO=0.60, ALTO=0.85</t>
  </si>
  <si>
    <t>MTA-M</t>
  </si>
  <si>
    <t>MESA DE TRABAJO</t>
  </si>
  <si>
    <t>MESA DE TRABAJO CON BANDEJA INFERIOR LARGO=1.80, ANCHO=0.90, ALTO=0.85</t>
  </si>
  <si>
    <t>ESC-D1</t>
  </si>
  <si>
    <t>ESCRITORIO D1</t>
  </si>
  <si>
    <t>ESCRITORIO PARA DOCENTE CON CAJONERA H=0.75, LARGO=1.00, ANCHO=0.60</t>
  </si>
  <si>
    <t>ARM-N1</t>
  </si>
  <si>
    <t>ARMARIO N1</t>
  </si>
  <si>
    <t>ARMARIO DE METAL LARGO=1.00, ANCHO=0.40, ALTO=1.80</t>
  </si>
  <si>
    <t>ARM-N2</t>
  </si>
  <si>
    <t>ARMARIO N2</t>
  </si>
  <si>
    <t>MB-D1</t>
  </si>
  <si>
    <t>MUEBLE BAJO D1</t>
  </si>
  <si>
    <t>MUEBLE BAJO PARA IMPRESORA LARGO=1.00, ANCHO=0.60, ALTO=0.90</t>
  </si>
  <si>
    <t>ANQ-O</t>
  </si>
  <si>
    <t>ANAQUEL</t>
  </si>
  <si>
    <t>ANAQUEL DE METAL LARGO=1.00, ANCHO=0.40, ALTO=1.80</t>
  </si>
  <si>
    <t>8.2</t>
  </si>
  <si>
    <t>EQUIPAMIENTO EPT GENERAL</t>
  </si>
  <si>
    <t>EC-03</t>
  </si>
  <si>
    <t>ECRAN DE PARED/TECHO 03</t>
  </si>
  <si>
    <t>ECRAN RETRACTIL FIJO A PARED/TECHO CON FORMATO 4:3 CON SOPORTE METALICO OCTOGONAL LARGO=1.80, ALTO=1.80</t>
  </si>
  <si>
    <t>LAP-02</t>
  </si>
  <si>
    <t>COMPUTADORA PORTATIL 02</t>
  </si>
  <si>
    <t>COMPUTADORA PORTATIL TAMAÑO 15.6 " CON CAPACIDAD 1 TB SSD</t>
  </si>
  <si>
    <t>PI-02</t>
  </si>
  <si>
    <t>PIZARRA INTERACTIVA 02</t>
  </si>
  <si>
    <t>PIZARRA INTERACTIVA 75"</t>
  </si>
  <si>
    <t>IMPRESORA</t>
  </si>
  <si>
    <t>IMP-M2</t>
  </si>
  <si>
    <t>IMPRESORA MULTIFUNCIONAL</t>
  </si>
  <si>
    <t>BORDADORA</t>
  </si>
  <si>
    <t>MB-06</t>
  </si>
  <si>
    <t>MAQUINA DE BORDAR</t>
  </si>
  <si>
    <t>MAQUINA DE BORDAR DIGITAL</t>
  </si>
  <si>
    <t>MAQUINA DE SUBLIMACION</t>
  </si>
  <si>
    <t>MS-07</t>
  </si>
  <si>
    <t>MAQUINA DE SUBLIMACION PARA ESTAMPADO 8 EN 1</t>
  </si>
  <si>
    <t>IM3D-08</t>
  </si>
  <si>
    <t>IMPRESORA 3D</t>
  </si>
  <si>
    <t>CORTADORA LASER</t>
  </si>
  <si>
    <t>CL-09</t>
  </si>
  <si>
    <t>CORTADORA LASER CO2
MEDIDAS DE CORTADORA H=0.911, LARGO=1.128, ANCHO=1.054
AREA DE TRABAJO LARGO=0.72, ANCHO=0.43</t>
  </si>
  <si>
    <t>ESCANER</t>
  </si>
  <si>
    <t>MEC-10</t>
  </si>
  <si>
    <t>MAQUINA DE ESCANER Y CORTE</t>
  </si>
  <si>
    <t>MAQUINA DE ESCANER Y CORTE LARGO=0.60, ANCHO=0.25, ALTO=0.30</t>
  </si>
  <si>
    <t>ECR-11</t>
  </si>
  <si>
    <t>ESCANER 3D</t>
  </si>
  <si>
    <t xml:space="preserve">ESCANER 3D </t>
  </si>
  <si>
    <t>CORTADORA</t>
  </si>
  <si>
    <t>CV-12</t>
  </si>
  <si>
    <t>CORTADORA DE VINIL</t>
  </si>
  <si>
    <t>CORTADORA DE VINIL CON CONTROL DIGITAL</t>
  </si>
  <si>
    <t>RUTEADORA</t>
  </si>
  <si>
    <t>RTG-13</t>
  </si>
  <si>
    <t>RUTEADORA CNC</t>
  </si>
  <si>
    <t>RUTEADORA CNC LARGO=1.25, ANCHO=1.00, ALTO=0.35</t>
  </si>
  <si>
    <t>FRESADORA</t>
  </si>
  <si>
    <t>MF-14</t>
  </si>
  <si>
    <t>MINI FRESADORA CNC</t>
  </si>
  <si>
    <t>SIERRA</t>
  </si>
  <si>
    <t>SCM-15</t>
  </si>
  <si>
    <t xml:space="preserve">SIERRA CINTA </t>
  </si>
  <si>
    <t>SIERRA CINTA DE MESA</t>
  </si>
  <si>
    <t>TORNO</t>
  </si>
  <si>
    <t>TM-16</t>
  </si>
  <si>
    <t xml:space="preserve">TORNO DE MADERA </t>
  </si>
  <si>
    <t>TORNO DE MADERA LARGO=0.72, ANCHO=0.30, ALTO=0.29</t>
  </si>
  <si>
    <t>TALADRO</t>
  </si>
  <si>
    <t>TB-17</t>
  </si>
  <si>
    <t xml:space="preserve">TALADRO DE BANCO </t>
  </si>
  <si>
    <t>TALADRO DE BANCO DE ACERO</t>
  </si>
  <si>
    <t>EQUIPO ASPIRACION</t>
  </si>
  <si>
    <t>AI-18</t>
  </si>
  <si>
    <t>ASPIRADORA INDUSTRIAL</t>
  </si>
  <si>
    <t>COMPRESORA</t>
  </si>
  <si>
    <t>CMP-19</t>
  </si>
  <si>
    <t>COMPRESORA DE AIRE 50L - 1HP</t>
  </si>
  <si>
    <t>EQUIPOS DE MECANICA OPERATIVA</t>
  </si>
  <si>
    <t>ESM-20</t>
  </si>
  <si>
    <t>ESMERIL DE BANCO</t>
  </si>
  <si>
    <t>TROQUELADORA</t>
  </si>
  <si>
    <t>TQP-21</t>
  </si>
  <si>
    <t>TROQUELADORA DE PALANCA</t>
  </si>
  <si>
    <t>8.3</t>
  </si>
  <si>
    <t>8.4</t>
  </si>
  <si>
    <t>EQUIPO DE GRABACION</t>
  </si>
  <si>
    <t>EGR-22</t>
  </si>
  <si>
    <t>EQUIPO DE GRABACION DE REPORTERO</t>
  </si>
  <si>
    <t>CAMARA</t>
  </si>
  <si>
    <t>CF-23</t>
  </si>
  <si>
    <t>CAMARA FOTOGRAFICA</t>
  </si>
  <si>
    <t>CAMARA FOTOGRAFICA DIGITAL</t>
  </si>
  <si>
    <t>CFT-24</t>
  </si>
  <si>
    <t>CAMARA FILMADORA CON TRIPODE</t>
  </si>
  <si>
    <t xml:space="preserve">CAMARA FILMADORA CON TRIPODE H TRIPODE= REGULABLE 0.46 - 1.59 </t>
  </si>
  <si>
    <t>TABLET</t>
  </si>
  <si>
    <t>TBT-25</t>
  </si>
  <si>
    <t>KIT ELECTRONICA</t>
  </si>
  <si>
    <t>KTE-26</t>
  </si>
  <si>
    <t>KIT DE ELECTRONICA</t>
  </si>
  <si>
    <t>KIT DE ELECTRONICA (MICRO CONTROLADORES - MICRO PROCESADOR)</t>
  </si>
  <si>
    <t>SOLDADOR</t>
  </si>
  <si>
    <t>ESTS-27</t>
  </si>
  <si>
    <t>ESTACION DE SOLDADURA</t>
  </si>
  <si>
    <t>OSCILOSCOPIO</t>
  </si>
  <si>
    <t>OSD-28</t>
  </si>
  <si>
    <t>OSCILOSCOPIO DIGITAL</t>
  </si>
  <si>
    <t>GENERADOR</t>
  </si>
  <si>
    <t>GF-29</t>
  </si>
  <si>
    <t>GENERADOR DE FUNCIONES</t>
  </si>
  <si>
    <t>GENERADOR DE FUNCIONES ARBITRARIAS</t>
  </si>
  <si>
    <t>VOLTAJE</t>
  </si>
  <si>
    <t>FV-30</t>
  </si>
  <si>
    <t>FUENTE DE VOLTAJE</t>
  </si>
  <si>
    <t>MULTIMETRO</t>
  </si>
  <si>
    <t>MTD-31</t>
  </si>
  <si>
    <t>MULTIMETRO DIGITAL</t>
  </si>
  <si>
    <t>CIZALLA</t>
  </si>
  <si>
    <t>CZA-32</t>
  </si>
  <si>
    <t>CIZALLA DE CORTE</t>
  </si>
  <si>
    <t>ATORNILLADOR</t>
  </si>
  <si>
    <t>ATR-33</t>
  </si>
  <si>
    <t>ATORNILLADOR PORTATIL</t>
  </si>
  <si>
    <t>LIJADORA</t>
  </si>
  <si>
    <t>LO-34</t>
  </si>
  <si>
    <t>LIJADORA ORBITAL</t>
  </si>
  <si>
    <t>PIROGRABADOR</t>
  </si>
  <si>
    <t>PPS-35</t>
  </si>
  <si>
    <t>PIROGRABADOR CON DIVERSAS PUNTAS Y SOPORTES</t>
  </si>
  <si>
    <t>AMOLADORA</t>
  </si>
  <si>
    <t>AM-36</t>
  </si>
  <si>
    <t>AMOLADORA DE CORTE Y DESBASTE</t>
  </si>
  <si>
    <t>PISTOLA</t>
  </si>
  <si>
    <t>PTC-37</t>
  </si>
  <si>
    <t>PISTOLA DE CALOR</t>
  </si>
  <si>
    <t>KIT ESMERILADOR</t>
  </si>
  <si>
    <t>KEM-38</t>
  </si>
  <si>
    <t>KIT DE ESMERILADOR</t>
  </si>
  <si>
    <t>KIT DE ESMERILADOR MULTIFUNCIONAL</t>
  </si>
  <si>
    <t>9.1</t>
  </si>
  <si>
    <t>MODULO ADMINISTRACION</t>
  </si>
  <si>
    <t>SALA DE ESPERA</t>
  </si>
  <si>
    <t>PERSONAL ADMINISTRATIVO (INDEPENDIENTE)</t>
  </si>
  <si>
    <t>ESC-C1</t>
  </si>
  <si>
    <t>ESCRITORIO C1</t>
  </si>
  <si>
    <t>ESCRITORIO PARA COMPUTADORA PORTATIL PARA ADULTOS H=0.75, ANCHO=1.50, LARGO=0.80</t>
  </si>
  <si>
    <t>CREDENZA</t>
  </si>
  <si>
    <t>CR-A1</t>
  </si>
  <si>
    <t>CREDENZA A1</t>
  </si>
  <si>
    <t>CREDENZA DE 2 GAVETAS MOVIL H=0.60, ANCHO=0.40, PROF.=0.50</t>
  </si>
  <si>
    <t>ARCHIVADOR</t>
  </si>
  <si>
    <t>ARCH-A1</t>
  </si>
  <si>
    <t>ARCHIVADOR A1</t>
  </si>
  <si>
    <t>ARCHIVADOR METALICO DE 3 GAVETAS H=1.20, ANCHO=0.40, PROF.=0.40</t>
  </si>
  <si>
    <t>CR-A2</t>
  </si>
  <si>
    <t>CREDENZA A2</t>
  </si>
  <si>
    <t>CREDENZA DE 3 GAVETAS H=0.75, ANCHO=1.20, PROF.=0.40 (2 PUERTAS CON 2 DIVISIONES)</t>
  </si>
  <si>
    <t>PERSONAL ADMINISTRATIVO (COMPARTIDO)</t>
  </si>
  <si>
    <t>9.2</t>
  </si>
  <si>
    <t>ARCHIVOS</t>
  </si>
  <si>
    <t>ARCH-A2</t>
  </si>
  <si>
    <t>ARCHIVADOR A2</t>
  </si>
  <si>
    <t>ARCHIVADOR METALICO DE 3 GAVETAS H=1.20, ANCHO=0.46, PROF.=0.60</t>
  </si>
  <si>
    <t>EST-D1</t>
  </si>
  <si>
    <t>ESTANTE D1</t>
  </si>
  <si>
    <t>ESTANTE METALICO PARA GUARDADO DE OBJETOS H=1.80, ANCHO=0.90, PROF.=0.45 (4 DIVISIONES)</t>
  </si>
  <si>
    <t>DEPOSITO</t>
  </si>
  <si>
    <t>9.3</t>
  </si>
  <si>
    <t>SALA DE REUNIONES</t>
  </si>
  <si>
    <t>M-C5</t>
  </si>
  <si>
    <t>MESA C5</t>
  </si>
  <si>
    <t>MESA METAL MADERA PARA ADULTOS H=0.75, ANCHO=2.40, LARGO=1.00</t>
  </si>
  <si>
    <t>9.4</t>
  </si>
  <si>
    <t>EQUIPAMIENTO MODULO ADMINISTRATIVO</t>
  </si>
  <si>
    <t>EQUIPAMIENTO SALA DE REUNIONES</t>
  </si>
  <si>
    <t>EC-02</t>
  </si>
  <si>
    <t>ECRAN RETRACTIL LARGO=2.10 FIJO A PARED/TECHO CON SOPORTE METALICO OCTOGONAL</t>
  </si>
  <si>
    <t>10.1</t>
  </si>
  <si>
    <t>ACOMPAÑAMIENTO Y CONSEJERIA</t>
  </si>
  <si>
    <t>BIENESTAR</t>
  </si>
  <si>
    <t>EQUIPAMIENTO BIENESTAR</t>
  </si>
  <si>
    <t>11.1</t>
  </si>
  <si>
    <t>LACTARIO</t>
  </si>
  <si>
    <t>SN-C2</t>
  </si>
  <si>
    <t>SILLON C2</t>
  </si>
  <si>
    <t>SILLON CON REPOSA BRAZOS ALTURA ASIENTO=0.44, ANCHO=0.60, LARGO=0.55</t>
  </si>
  <si>
    <t>11.</t>
  </si>
  <si>
    <t>M-C8</t>
  </si>
  <si>
    <t>MESA C8</t>
  </si>
  <si>
    <t>MESA METAL MADERA PARA PRIMARIA Y SECUNDARIA H=0.36, ANCHO=0.45, LARGO=0.45</t>
  </si>
  <si>
    <t>MUEBLE DE TOPICO</t>
  </si>
  <si>
    <t>BIOM-01</t>
  </si>
  <si>
    <t>BIOMBO 01</t>
  </si>
  <si>
    <t>BIOMBO DE 3 CUERPOS</t>
  </si>
  <si>
    <t>11.2</t>
  </si>
  <si>
    <t>EQUIPAMIENTO LACTARIO</t>
  </si>
  <si>
    <t>EQUIPO REFRIGERACION</t>
  </si>
  <si>
    <t>FRI-02</t>
  </si>
  <si>
    <t>FRIGOBAR 02</t>
  </si>
  <si>
    <t>FRIOBAR DE 93L H=85cm, ANCHO=47cm</t>
  </si>
  <si>
    <t>PAPELERA</t>
  </si>
  <si>
    <t>PL-01</t>
  </si>
  <si>
    <t>PAPELERA DE PLASTICO</t>
  </si>
  <si>
    <t>PAPELERA DE PLASTICO PARA RESIDUOS</t>
  </si>
  <si>
    <t>DISPENSADOR</t>
  </si>
  <si>
    <t>JBL-01</t>
  </si>
  <si>
    <t>DISPENSADOR DE JABON</t>
  </si>
  <si>
    <t>DISPENSADOR DE JABON LIQUIDO</t>
  </si>
  <si>
    <t>PH-01</t>
  </si>
  <si>
    <t>DISPENSADOR DE PAPEL</t>
  </si>
  <si>
    <t xml:space="preserve">DISPENSADOR DE PAPEL </t>
  </si>
  <si>
    <t>12.1</t>
  </si>
  <si>
    <t>MODULO DOCENTE</t>
  </si>
  <si>
    <t>SOFA</t>
  </si>
  <si>
    <t>SF-A1</t>
  </si>
  <si>
    <t>SOFA A1</t>
  </si>
  <si>
    <t>SOFA PARA 2 PERSONAS HASIENTO=0.44, LARGO=1.00, ANCHO=0.55</t>
  </si>
  <si>
    <t>M-C7</t>
  </si>
  <si>
    <t>MESA C7</t>
  </si>
  <si>
    <t>MESA METAL MADERA PARA ADULTOS H=0.75, ANCHO=2.00, LARGO=1.00</t>
  </si>
  <si>
    <t>C-A3</t>
  </si>
  <si>
    <t>CASILLERO A3</t>
  </si>
  <si>
    <t>24 espacios</t>
  </si>
  <si>
    <t>CASILLERO DE METAL PARA DOCENTES H=0.50, ANCHO=0.40, PROF.=0.40</t>
  </si>
  <si>
    <t>KITCHENETTE</t>
  </si>
  <si>
    <t>KIT-A1b</t>
  </si>
  <si>
    <t>KITCHENETTE A1b</t>
  </si>
  <si>
    <t>KITCHENETTE PARA LAVADO Y ALIMENTOS CON ACABADO TERRAZO HMALTO=0.60, HMBAJO=0.90, ANCHO=3.00, PROFMALTO=0.40, PROFMBAJO=0.60</t>
  </si>
  <si>
    <t>PIZ-A2</t>
  </si>
  <si>
    <t>PIZARRA A2</t>
  </si>
  <si>
    <t>PIZARRA ACRILICA FIJA H=1.20, ANCHO=2.40</t>
  </si>
  <si>
    <t>12.2</t>
  </si>
  <si>
    <t>EQUIPAMIENTO MODULO DOCENTE</t>
  </si>
  <si>
    <t>MICROONDAS</t>
  </si>
  <si>
    <t>MIC-01</t>
  </si>
  <si>
    <t>MICROONDAS DIGITAL H=27.5cm, ANCHO=48.9cm, PROF.=33.8cm</t>
  </si>
  <si>
    <t>13.1</t>
  </si>
  <si>
    <t>TOPICO</t>
  </si>
  <si>
    <t>ESCRITORIO CON CAJONERA PARA DOCENTES LARGO=1.00, ANCHO=0.50, H=0.75</t>
  </si>
  <si>
    <t>BT-A1</t>
  </si>
  <si>
    <t>BOTIQUIN A1</t>
  </si>
  <si>
    <t>BOTIQUIN DE PRIMEROS AUXILIOS H=0.40, ANCHO=0.30, PROF.=0.15</t>
  </si>
  <si>
    <t>CM-A1</t>
  </si>
  <si>
    <t>COCHE MULTIUSOS A1</t>
  </si>
  <si>
    <t>COCHE MULTIUSOS MOVIL H=1.00, ANCHO=0.80, PROF.=0.40</t>
  </si>
  <si>
    <t>CAM-A1</t>
  </si>
  <si>
    <t>CAMILLA A1</t>
  </si>
  <si>
    <t>CAMILLA DE ESTANCIA TEMPORAL H=0.90, LARGO=1.80, ANCHO=0.60</t>
  </si>
  <si>
    <t>E-A1</t>
  </si>
  <si>
    <t>ESCALERA A1</t>
  </si>
  <si>
    <t>ESCALERA PARA CAMILLA DE DOS PELDAÑOS H=0.36, ANCHO=0.40, LARGO=0.40</t>
  </si>
  <si>
    <t>13.2</t>
  </si>
  <si>
    <t>EQUIPAMIENTO TOPICO</t>
  </si>
  <si>
    <t>14.1</t>
  </si>
  <si>
    <t>QUIOSCO</t>
  </si>
  <si>
    <t>KIT-A1</t>
  </si>
  <si>
    <t>KITCHENETTE A1</t>
  </si>
  <si>
    <t>KITCHENETTE PARA LAVADO Y ALIMENTOS CON TABLERO DE CONCRETO HMALTO=0.60, HMBAJO=0.90, ANCHO=2.00, PROFMALTO=0.40, PROFMBAJO=0.60</t>
  </si>
  <si>
    <t>VITRINA</t>
  </si>
  <si>
    <t>VIT-A1</t>
  </si>
  <si>
    <t>VITRINA A1</t>
  </si>
  <si>
    <t>VITRINA CON PUERTA H=1.80, LARGO=0.60, ANCHO=0.50 (5 DIVISIONES)</t>
  </si>
  <si>
    <t xml:space="preserve">CONTENEDOR CON TAPA DE RESIDUOS SOLIDOS DE 50 LT </t>
  </si>
  <si>
    <t>17.1</t>
  </si>
  <si>
    <t>COCINA TIPO C</t>
  </si>
  <si>
    <t>ESTACION DE SERVIDO</t>
  </si>
  <si>
    <t>ESTA-A1</t>
  </si>
  <si>
    <t>ESTACION DE SERVIDO A1</t>
  </si>
  <si>
    <t>ESTACION DE SERVIDO DE ACERO INOXIDABLE + RIEL PARA CHAROLA H=0.90, LARGO=1.20, ANCHO=0.70, ANCHOCHAROLA=0.30</t>
  </si>
  <si>
    <t>M-C10</t>
  </si>
  <si>
    <t>MESA C10</t>
  </si>
  <si>
    <t>MESA DE ACERO INOXIDABLE PARA PREPARADO DE ALIMENTOS H=0.90, LARGO= 0.90, ANCHO=0.60</t>
  </si>
  <si>
    <t>M-C12</t>
  </si>
  <si>
    <t>MESA C12</t>
  </si>
  <si>
    <t>MESA DE ACERO INOXIDABLE CON DESCONCHE H=0.90, LARGO=0.60, ANCHO=0.60, ØDESCONCHE=0.24</t>
  </si>
  <si>
    <t>COCINA</t>
  </si>
  <si>
    <t>COC-02</t>
  </si>
  <si>
    <t>COCINA SEMI INDUSTRIAL 02</t>
  </si>
  <si>
    <t>COCINA SEMI INDUSTRIAL DE 2 HORNILLAS LARGO=0.80, ANCHO=0.40, ALTO=0.70</t>
  </si>
  <si>
    <t>EST-E1</t>
  </si>
  <si>
    <t>ESTANTE E1</t>
  </si>
  <si>
    <t>ESTANTE DE ACERO INOXIDABLE DE 4 DIVISIONES H=1.80, LARGO=0.60, ANCHO=0.60</t>
  </si>
  <si>
    <t>CA-A1</t>
  </si>
  <si>
    <t>CONTENEDOR DE AGUA A1</t>
  </si>
  <si>
    <t>CONTENEDOR DE AGUA</t>
  </si>
  <si>
    <t>LAV-A2</t>
  </si>
  <si>
    <t>POZA DE LAVADO DE VAJILLA</t>
  </si>
  <si>
    <t>POZA DE LAVADO DE VAJILLAS LARGO=1.20, ANCHO=0.60, ALTO=0.90</t>
  </si>
  <si>
    <t>LAV-A4</t>
  </si>
  <si>
    <t>LAVADERO DE MANOS</t>
  </si>
  <si>
    <t>LAVADERO DE MANOS LARGO=0.40, ANCHO=0.35, ALTO=1.65</t>
  </si>
  <si>
    <t>17.2</t>
  </si>
  <si>
    <t>EQUIPAMIENTO COCINA TIPO C</t>
  </si>
  <si>
    <t>CAMPANA</t>
  </si>
  <si>
    <t>CAEX-01</t>
  </si>
  <si>
    <t>CAMPANA EXTRACTORA</t>
  </si>
  <si>
    <t>19.1</t>
  </si>
  <si>
    <t>ALMACEN ALIMENTOS</t>
  </si>
  <si>
    <t>ALMACEN TIPO I - IV</t>
  </si>
  <si>
    <t>PARIHUELA</t>
  </si>
  <si>
    <t>PARIH-A1</t>
  </si>
  <si>
    <t>PARIHUELA A1</t>
  </si>
  <si>
    <t>PARIHUELA PARA ALMACEN DE ALIMENTOS H=0.20, LARGO=0.90, ANCHO=0.50</t>
  </si>
  <si>
    <t>19.2</t>
  </si>
  <si>
    <t>EQUIPAMIENTO ALMACEN</t>
  </si>
  <si>
    <t>REF-A1</t>
  </si>
  <si>
    <t>REFIGERADORA A1</t>
  </si>
  <si>
    <t>REFRIGERADORA 617L</t>
  </si>
  <si>
    <t>20.1</t>
  </si>
  <si>
    <t>RECEPCION</t>
  </si>
  <si>
    <t>RECEPCION DE ALIMENTOS</t>
  </si>
  <si>
    <t>21.1</t>
  </si>
  <si>
    <t>VESTIDORES</t>
  </si>
  <si>
    <t>BANCA</t>
  </si>
  <si>
    <t>BAN-A1</t>
  </si>
  <si>
    <t>BANCA A1</t>
  </si>
  <si>
    <t>BANCA C/S RESPALDAR HASIENTO=0.45, HRESPALDO=0.40, LARGO=1.20, ANCHO=0.40</t>
  </si>
  <si>
    <t>22.1</t>
  </si>
  <si>
    <t>MODULO DE CONECTIVIDAD</t>
  </si>
  <si>
    <t>CONECTIVIDAD</t>
  </si>
  <si>
    <t>22.2</t>
  </si>
  <si>
    <t>EQUIPAMIENTO CONECTIVIDAD</t>
  </si>
  <si>
    <t>ARM-PL</t>
  </si>
  <si>
    <t>ARMARIO MOVIL PARA LAPTOPS Y TABLETS</t>
  </si>
  <si>
    <t>.</t>
  </si>
  <si>
    <t>SRV-01</t>
  </si>
  <si>
    <t>SERVIDOR TIPO RACK</t>
  </si>
  <si>
    <t>EQUIPO SERVIDOR PARA CONECTIVIDAD</t>
  </si>
  <si>
    <t>GABINETE</t>
  </si>
  <si>
    <t>GPS-01</t>
  </si>
  <si>
    <t>GABINETE PARA SERVIDOR</t>
  </si>
  <si>
    <t>GABINETE AUTO SOPORTADO PARA EQUIPO SERVIDOR LARGO=1.00, ANCHO=0.90</t>
  </si>
  <si>
    <t>SWITCH</t>
  </si>
  <si>
    <t>ECS-01</t>
  </si>
  <si>
    <t>EQUIPO SWITCH</t>
  </si>
  <si>
    <t>EQUIPO DE COMUNICACIÓN SWITCH</t>
  </si>
  <si>
    <t>RK-06</t>
  </si>
  <si>
    <t>RACK PARA LAPTOP</t>
  </si>
  <si>
    <t>RACK PARA COMPUTADORA PORTATIL</t>
  </si>
  <si>
    <t>23.1</t>
  </si>
  <si>
    <t>MODULO DE VIGILANCIA</t>
  </si>
  <si>
    <t>VIGILANCIA</t>
  </si>
  <si>
    <t>23.</t>
  </si>
  <si>
    <t>24.1</t>
  </si>
  <si>
    <t>MAESTRANZA</t>
  </si>
  <si>
    <t>25.1</t>
  </si>
  <si>
    <t>MATERIAL DEPORTIVO</t>
  </si>
  <si>
    <t>DEPOSITO TIPO B</t>
  </si>
  <si>
    <t>MUEBLES DEPORTIVOS</t>
  </si>
  <si>
    <t>CAN-A1</t>
  </si>
  <si>
    <t>CANASTILLA A1</t>
  </si>
  <si>
    <t>CANASTILLA MOVIL PARA ALMACEN DE BALONES H=1.00, LARGO=1.00, ANCHO=0.80</t>
  </si>
  <si>
    <t>25.2</t>
  </si>
  <si>
    <t>EQUIPAMIENTO DEPOSITO TIPO B</t>
  </si>
  <si>
    <t>MPG-01</t>
  </si>
  <si>
    <t>MESA DE PING PONG 01</t>
  </si>
  <si>
    <t>MESA PLEGABLE DE PING PONG</t>
  </si>
  <si>
    <t>AMBIENTES COMPLEMENTARIOS</t>
  </si>
  <si>
    <t>TIPOS</t>
  </si>
  <si>
    <t>CARACTERISTICAS</t>
  </si>
  <si>
    <t>N° USUARIOS X AMBIENTES</t>
  </si>
  <si>
    <t>INDICE DE OCUPACION
(m2/est.)</t>
  </si>
  <si>
    <t>AREA NETA 
(m2)</t>
  </si>
  <si>
    <t>CANTIDAD SEGÚN PROY</t>
  </si>
  <si>
    <t>Gestión administrativa y pedagógica</t>
  </si>
  <si>
    <r>
      <rPr>
        <b/>
        <sz val="11"/>
        <color theme="1"/>
        <rFont val="Calibri"/>
        <family val="2"/>
      </rPr>
      <t xml:space="preserve">Modulo Administrativo </t>
    </r>
    <r>
      <rPr>
        <sz val="11"/>
        <color theme="1"/>
        <rFont val="Calibri"/>
        <family val="2"/>
      </rPr>
      <t xml:space="preserve">
(Exclusivo del nivel)</t>
    </r>
  </si>
  <si>
    <t>Espacio para personal administrativo y gestión pedagogica, incluye la Dirección la cual debe tener una división interna.</t>
  </si>
  <si>
    <t xml:space="preserve">Si son espacios independientes IO sera 9.50 m2 x persona. </t>
  </si>
  <si>
    <t xml:space="preserve">Si es espacio compartido IO sera 3.25 m2 x persona. </t>
  </si>
  <si>
    <t>Sala de Espera</t>
  </si>
  <si>
    <t>Sala de Reuniones (Según diseño, máximo 15.00 m2)</t>
  </si>
  <si>
    <t xml:space="preserve">Archivo </t>
  </si>
  <si>
    <t>Según diseño, mínimo 6.00 m2</t>
  </si>
  <si>
    <t>No aplica</t>
  </si>
  <si>
    <t>Deposito de Materiales de Oficina (Puede ir dentro del espacio administrativo)</t>
  </si>
  <si>
    <t>Según diseño, mínimo 4.00 m2</t>
  </si>
  <si>
    <r>
      <rPr>
        <b/>
        <sz val="11"/>
        <color theme="1"/>
        <rFont val="Calibri"/>
        <family val="2"/>
      </rPr>
      <t>Modulo Docente</t>
    </r>
    <r>
      <rPr>
        <sz val="11"/>
        <color theme="1"/>
        <rFont val="Calibri"/>
        <family val="2"/>
      </rPr>
      <t xml:space="preserve">
(Exclusivo del nivel), </t>
    </r>
    <r>
      <rPr>
        <sz val="10"/>
        <color theme="1"/>
        <rFont val="Calibri"/>
        <family val="2"/>
      </rPr>
      <t>se trata de la sala de docentes</t>
    </r>
  </si>
  <si>
    <t>Tipo II: Más de 15 secciones</t>
  </si>
  <si>
    <t>Bienestar estudiantil</t>
  </si>
  <si>
    <r>
      <rPr>
        <b/>
        <sz val="11"/>
        <color theme="1"/>
        <rFont val="Calibri"/>
        <family val="2"/>
      </rPr>
      <t>Modulo de Acompañamiento *</t>
    </r>
    <r>
      <rPr>
        <sz val="11"/>
        <color theme="1"/>
        <rFont val="Calibri"/>
        <family val="2"/>
      </rPr>
      <t xml:space="preserve">
(Exclusivo del nivel)</t>
    </r>
  </si>
  <si>
    <t>Oficina para personal de bienestar</t>
  </si>
  <si>
    <t>Area de Espera( puede ser la misma del modulo administrativo)</t>
  </si>
  <si>
    <t>Topico* (con personal asignado 9 m2, con personal no fijo 7.50 m2)</t>
  </si>
  <si>
    <t>Lactario*</t>
  </si>
  <si>
    <t>Ambiente no menor a 7.50m2</t>
  </si>
  <si>
    <t>-</t>
  </si>
  <si>
    <t>Comedor (solo para ingerir alimentos)</t>
  </si>
  <si>
    <t>Variable</t>
  </si>
  <si>
    <t>En la SUM</t>
  </si>
  <si>
    <t>Servicios Higienicos</t>
  </si>
  <si>
    <t>Servicios Higienicos Administrativos,  Pedagogico y de Servicios. Adicional se recomienda como minimo con 1 sh persona con discapacidad: 1 L , 1 u y 1 i.</t>
  </si>
  <si>
    <t>De 1 a 6 empleados: MIXTO 1L, 1u, 1l</t>
  </si>
  <si>
    <t xml:space="preserve">Norma A.080, Articulo 15 
Norma A.120 RNE           </t>
  </si>
  <si>
    <t>De 7 a 20 empleados: H 1L, 1u, 1l / M 1L, 1l</t>
  </si>
  <si>
    <t>De 21 a 60 empleados: H 2L, 2u, 2l / M 2L, 2l</t>
  </si>
  <si>
    <t>De 61 a 150 empleados: H 3L, 3u, 3l / M 3L, 3l</t>
  </si>
  <si>
    <t>Servicios Higienicos Alumnos. Adicional se recomienda como minimo con 1 sh persona con discapacidad: 1 L , 1 u y 1 i.</t>
  </si>
  <si>
    <t>Hombres:  1L(c/30 alum.), 1u(c/60 alum.), 1l(c/60 alum.)</t>
  </si>
  <si>
    <t xml:space="preserve">Norma A.040 Articulo 20                                   
Norma A.120 RNE                         </t>
  </si>
  <si>
    <t>Mujeres: 1L(c/30 alum.), 1l(c/30 alum.)</t>
  </si>
  <si>
    <t>Personas con discapacidad: 1L, 1u, 1I (mín. por  piso)</t>
  </si>
  <si>
    <t>1L</t>
  </si>
  <si>
    <t>1U</t>
  </si>
  <si>
    <t>1I</t>
  </si>
  <si>
    <t>Duchas y vestuarios de alumnos. Adicional se debe considerar como mínimo un vestuario para uso de discapacitado.</t>
  </si>
  <si>
    <t>Según la normativa actualizada (RNE A040) no es obligatoria la inclusión de vestidores y duchas.</t>
  </si>
  <si>
    <t>Servicios Generales</t>
  </si>
  <si>
    <t>Quiosco escolar *</t>
  </si>
  <si>
    <t>min 5.30 m2</t>
  </si>
  <si>
    <t>Cafetería**</t>
  </si>
  <si>
    <t>Tipo I:Hasta 150 raciones; cantidad de raciones = mitad de número total de estudiantes de turno de mayor matrícula</t>
  </si>
  <si>
    <r>
      <rPr>
        <b/>
        <sz val="11"/>
        <color theme="1"/>
        <rFont val="Calibri"/>
        <family val="2"/>
      </rPr>
      <t xml:space="preserve">Comedor** </t>
    </r>
    <r>
      <rPr>
        <sz val="11"/>
        <color theme="1"/>
        <rFont val="Calibri"/>
        <family val="2"/>
      </rPr>
      <t>(se señala el área máxima)</t>
    </r>
  </si>
  <si>
    <t>&lt; 30 m2</t>
  </si>
  <si>
    <t>Tipo II: 151 a 300</t>
  </si>
  <si>
    <t>&lt; 60 m2</t>
  </si>
  <si>
    <t>Tpo III: 301 a 900</t>
  </si>
  <si>
    <t>&lt; 90 m2</t>
  </si>
  <si>
    <t>Tipo IV: 901 a más</t>
  </si>
  <si>
    <t>&lt; 120 m2</t>
  </si>
  <si>
    <t>Cocina*</t>
  </si>
  <si>
    <t>Tipo A</t>
  </si>
  <si>
    <t>Hasta 150 raciones; cantidad de raciones = mitad de número total de estudiantes de turno de mayor matrícula</t>
  </si>
  <si>
    <t>Tipo B</t>
  </si>
  <si>
    <t>Tipo C</t>
  </si>
  <si>
    <t>151 a 300</t>
  </si>
  <si>
    <t>Tipo D</t>
  </si>
  <si>
    <t>301 a 900</t>
  </si>
  <si>
    <t>Tipo E</t>
  </si>
  <si>
    <t>901 a más</t>
  </si>
  <si>
    <t>Almacén de alimentos*</t>
  </si>
  <si>
    <t>Cocina Tipo A</t>
  </si>
  <si>
    <t>Cocina Tipo B</t>
  </si>
  <si>
    <t>Cocina Tipo C</t>
  </si>
  <si>
    <t>Cocina Tipo D</t>
  </si>
  <si>
    <t>Cocina Tipo E</t>
  </si>
  <si>
    <t>Tipo IV</t>
  </si>
  <si>
    <t>Depósito de Combustible</t>
  </si>
  <si>
    <t>Estacionamientos, puede ser compartido.</t>
  </si>
  <si>
    <t>Vehiculos, depende del tipo de terreno identificado. (terreno Tipo I, no es obligatorio dentro del predio)</t>
  </si>
  <si>
    <t>PP. FF.</t>
  </si>
  <si>
    <t>1/cada 5 secciones</t>
  </si>
  <si>
    <t>Adm.</t>
  </si>
  <si>
    <t>1/50 m2 de administración</t>
  </si>
  <si>
    <t>Bicicletas, recomendable para el  5% de estudiantes del turno.</t>
  </si>
  <si>
    <t>Cuarto de bombas/Cuarto de Maquinas *</t>
  </si>
  <si>
    <t>Según diseño</t>
  </si>
  <si>
    <t>Depósito de material deportivo * (depende de equipamiento de cada institucion educativa)</t>
  </si>
  <si>
    <t>16.00-30.00-60.00</t>
  </si>
  <si>
    <t>Maestranza*</t>
  </si>
  <si>
    <t>Almacén General * (obligatorio)</t>
  </si>
  <si>
    <t>Considerar 1.5 m. por sección</t>
  </si>
  <si>
    <t>mínimo 10.00 m.</t>
  </si>
  <si>
    <t>Vigilancia-Caseta de control + SH *(obligatorio)</t>
  </si>
  <si>
    <t>mínimo 3.00 m2</t>
  </si>
  <si>
    <t>Cuarto eléctrico*</t>
  </si>
  <si>
    <t>Según proyecto</t>
  </si>
  <si>
    <t>Cuarto de Limpieza * (obligatorio)</t>
  </si>
  <si>
    <t>mínimo 1.50 m.</t>
  </si>
  <si>
    <t>Cuarto de Basura *(obligatorio)</t>
  </si>
  <si>
    <t>Área techada x 0.004 m3</t>
  </si>
  <si>
    <r>
      <rPr>
        <b/>
        <sz val="16"/>
        <color theme="1"/>
        <rFont val="Swis721 Cn BT"/>
        <family val="2"/>
      </rPr>
      <t xml:space="preserve">PROGRAMA ARQUITECTÓNICO SECUNDARIA / URBANO / 30 ALUMNOS X AULA
</t>
    </r>
    <r>
      <rPr>
        <b/>
        <sz val="18"/>
        <color theme="1"/>
        <rFont val="Swis721 Cn BT"/>
        <family val="2"/>
      </rPr>
      <t>POLIDOCENTE COMPLETO - POLIDOCENTE MULTIGRADO
CALCULO DE AMBIENTES</t>
    </r>
  </si>
  <si>
    <t>NOMBRE:</t>
  </si>
  <si>
    <t>I.E. AKIRA KATO</t>
  </si>
  <si>
    <t>N° de SECCIONES EN TOTAL</t>
  </si>
  <si>
    <t>NIVEL EDUCATIVO:</t>
  </si>
  <si>
    <t>SECUNDARIA JER</t>
  </si>
  <si>
    <t>N° DE AULAS TURNO MAYOR CARGA</t>
  </si>
  <si>
    <t>MAYOR CARGA EDUCATIVA POR TURNO</t>
  </si>
  <si>
    <t>ALUMNOS</t>
  </si>
  <si>
    <t>TIPO DE TERRENO (*)</t>
  </si>
  <si>
    <t>CARGA EDUCATIVA TOTAL</t>
  </si>
  <si>
    <t xml:space="preserve">AREA DE TERRENO </t>
  </si>
  <si>
    <t>CANTIDAD TOTAL DE DOCENTES</t>
  </si>
  <si>
    <t xml:space="preserve">AREA LIBRE </t>
  </si>
  <si>
    <t>DIREC, AUX, COORD, ADM</t>
  </si>
  <si>
    <t>ADMINISTRATIVO</t>
  </si>
  <si>
    <t>DIREC (1), SUBDIREC (1), OFIC (0), AUX (0), COORD (0)</t>
  </si>
  <si>
    <t>USO</t>
  </si>
  <si>
    <t>AREA PARCIAL (m2)</t>
  </si>
  <si>
    <t>NORMATIVA DE RESPALDO</t>
  </si>
  <si>
    <t>AMBIENTES BASICOS</t>
  </si>
  <si>
    <t>A</t>
  </si>
  <si>
    <t>Aula (obligatorio)</t>
  </si>
  <si>
    <t xml:space="preserve">* Norma A 040 Educación modificada con R.M. Nº 068-2020-VIVIENDA.
*  Norma Tecnica "Criterios de diseño para locales educativos de primaria y secundaria" -  Resolución Viceministerial N° 208-2019-MINEDU.
* Lineamientos para la organización y funcionamiento pedagógico de espacios educativos EBR_ RSG-172-2017-MINEDU.
* Norma Tecnica de Criterios Generales de Diseño para Infraestructura Educativa" - RVM N° 010-2022-MINEDU.
* Curriculo Nacional de la Educación Básica - Resolución Ministerial N° 281-2016-MINEDU.
* “Procedimientos para la elaboración y aprobación del Cuadro de Distribución de Horas Pedagógicas en las instituciones educativas públicas del nivel de educación secundaria de Educación Básica Regular y del ciclo avanzado de Educación Básica Alternativa” - Resolución Viceministerial N° 315-2021-MINEDU.
* Norma Técnica "Disposiciones para el proceso de racionalización en el marco de la Ley N° 29944, Ley de reforma magisterial, en las instituciones públicas de educación básica y técnico-productiva, así como en programas educativos”, aprobada mediante Resolución Viceministerial N° 307-2019-MINEDU
* Disposiciones para la implementación del Modelo de Servicio Educativo Jornada Escolar Completa para las Instituciones Educativas Públicas del nivel de Educación Secundaria", aprobada mediante Resolución Viceministerial 326-2019-MINEDU
* Decreto Supremo que aprueba el Reglamento de la Ley N° 29896, Ley que establece la implementación de lactarios en las instituciones del sector público y del sector privado promoviendo la lactancia materna - D.S. N° 023-2021-MIMP </t>
  </si>
  <si>
    <t>(Incorpora mobiliario para material didáctico permanente), tener en cuenta que en caso de JEC, el número de aulas depende del calculo respectivo.</t>
  </si>
  <si>
    <t>B</t>
  </si>
  <si>
    <t>Aula de Innovación Pedagógica -AIP (obligatorio)</t>
  </si>
  <si>
    <t>C</t>
  </si>
  <si>
    <t>Taller de Arte (obligatorio)</t>
  </si>
  <si>
    <t>D</t>
  </si>
  <si>
    <r>
      <rPr>
        <sz val="9"/>
        <color theme="1"/>
        <rFont val="Swis721 Cn BT"/>
        <family val="2"/>
      </rPr>
      <t xml:space="preserve">(Puede ser usado como comedor, como por ejemplo en caso de JEC / Reuniones APAFA. 
Puede albergar alberga actividades del </t>
    </r>
    <r>
      <rPr>
        <b/>
        <sz val="9"/>
        <color theme="1"/>
        <rFont val="Swis721 Cn BT"/>
        <family val="2"/>
      </rPr>
      <t>Taller de Arte,</t>
    </r>
    <r>
      <rPr>
        <sz val="9"/>
        <color theme="1"/>
        <rFont val="Swis721 Cn BT"/>
        <family val="2"/>
      </rPr>
      <t xml:space="preserve"> adecuadamente acondicionado)</t>
    </r>
  </si>
  <si>
    <t>E</t>
  </si>
  <si>
    <t>Losa Multiuso</t>
  </si>
  <si>
    <t>Las dimensiones no incluyen las áreas de seguridad. El número de losas ha sido calculado en función al tiempo de uso, según R.V.M. N° 208-2019</t>
  </si>
  <si>
    <t>Area =15 m. x 28 m.</t>
  </si>
  <si>
    <t>1 sección x uso del espacio</t>
  </si>
  <si>
    <t>Area = 20 m. x 40 m.</t>
  </si>
  <si>
    <t>2 secciones x uso del espacio</t>
  </si>
  <si>
    <r>
      <rPr>
        <b/>
        <sz val="11"/>
        <color rgb="FFFF0000"/>
        <rFont val="Swis721 Cn BT"/>
        <family val="2"/>
      </rPr>
      <t>Area libre</t>
    </r>
    <r>
      <rPr>
        <sz val="11"/>
        <color theme="1"/>
        <rFont val="Swis721 Cn BT"/>
        <family val="2"/>
      </rPr>
      <t xml:space="preserve"> (patio, circulaciones exteriores, áreas verdes y exteriores), </t>
    </r>
    <r>
      <rPr>
        <sz val="10"/>
        <color theme="1"/>
        <rFont val="Swis721 Cn BT"/>
        <family val="2"/>
      </rPr>
      <t>el tipo a determinar es de acuerdo al "tipo de terreno" según la Norma Tecnica.</t>
    </r>
  </si>
  <si>
    <t>30% del terreno</t>
  </si>
  <si>
    <t>40% del terreno</t>
  </si>
  <si>
    <t>60% del terreno</t>
  </si>
  <si>
    <r>
      <rPr>
        <b/>
        <sz val="11"/>
        <color rgb="FFFF0000"/>
        <rFont val="Swis721 Cn BT"/>
        <family val="2"/>
      </rPr>
      <t>Ingreso y perímetro</t>
    </r>
    <r>
      <rPr>
        <sz val="11"/>
        <color theme="1"/>
        <rFont val="Swis721 Cn BT"/>
        <family val="2"/>
      </rPr>
      <t xml:space="preserve">, </t>
    </r>
    <r>
      <rPr>
        <sz val="10"/>
        <color theme="1"/>
        <rFont val="Swis721 Cn BT"/>
        <family val="2"/>
      </rPr>
      <t>el tipo a determinar, es de acuerdo al "tipo de terreno" según la Norma Tecnica.</t>
    </r>
  </si>
  <si>
    <t>Receso puerta de ingreso</t>
  </si>
  <si>
    <t>0.10 m2/est. (Entre 50 m2 y el 5% del area del terreno)</t>
  </si>
  <si>
    <t>0.50 m2/est. (Entre 50 m2 y el 5% del area del terreno)</t>
  </si>
  <si>
    <r>
      <rPr>
        <b/>
        <sz val="11"/>
        <color rgb="FFFF0000"/>
        <rFont val="Swis721 Cn BT"/>
        <family val="2"/>
      </rPr>
      <t xml:space="preserve">Modulo Administrativo </t>
    </r>
    <r>
      <rPr>
        <sz val="11"/>
        <color rgb="FFFF0000"/>
        <rFont val="Swis721 Cn BT"/>
        <family val="2"/>
      </rPr>
      <t xml:space="preserve">
(Exclusivo del nivel)</t>
    </r>
  </si>
  <si>
    <r>
      <rPr>
        <b/>
        <sz val="11"/>
        <color rgb="FFFF0000"/>
        <rFont val="Swis721 Cn BT"/>
        <family val="2"/>
      </rPr>
      <t>Modulo Docente</t>
    </r>
    <r>
      <rPr>
        <sz val="11"/>
        <color rgb="FFFF0000"/>
        <rFont val="Swis721 Cn BT"/>
        <family val="2"/>
      </rPr>
      <t xml:space="preserve">
(Exclusivo del nivel), </t>
    </r>
    <r>
      <rPr>
        <sz val="10"/>
        <color rgb="FFFF0000"/>
        <rFont val="Swis721 Cn BT"/>
        <family val="2"/>
      </rPr>
      <t>se trata de la sala de docentes</t>
    </r>
  </si>
  <si>
    <r>
      <rPr>
        <b/>
        <sz val="11"/>
        <color rgb="FFFF0000"/>
        <rFont val="Swis721 Cn BT"/>
        <family val="2"/>
      </rPr>
      <t>Modulo de Acompañamiento *</t>
    </r>
    <r>
      <rPr>
        <sz val="11"/>
        <color rgb="FFFF0000"/>
        <rFont val="Swis721 Cn BT"/>
        <family val="2"/>
      </rPr>
      <t xml:space="preserve">
(Exclusivo del nivel)</t>
    </r>
  </si>
  <si>
    <t>Resolución ViceMinisterial N° 054-2021 MINEDU</t>
  </si>
  <si>
    <r>
      <rPr>
        <b/>
        <sz val="11"/>
        <color theme="1"/>
        <rFont val="Swis721 Cn BT"/>
        <family val="2"/>
      </rPr>
      <t xml:space="preserve">Comedor** </t>
    </r>
    <r>
      <rPr>
        <sz val="11"/>
        <color theme="1"/>
        <rFont val="Swis721 Cn BT"/>
        <family val="2"/>
      </rPr>
      <t>(se señala el área máxima)</t>
    </r>
  </si>
  <si>
    <t>Resolución Viceministerial N° 208-2019-MINEDU.</t>
  </si>
  <si>
    <t>Norma A 0.10 RNE, Art. 57.</t>
  </si>
  <si>
    <t>RNE</t>
  </si>
  <si>
    <t>Norma A 0.10 RNE, art 43</t>
  </si>
  <si>
    <t>* aplicable a las nuevas intervenciones en infraestructura de las instituciones educativas públicas de gestión directa, las instituciones educativas públicas de gestión privada y de las instituciones educativas de gestión privada, así como a los programas educativos, en los que se presten los servicios educativos de Educación Básica, Resolución ViceMinisterial N° 054-2021 MINEDU</t>
  </si>
  <si>
    <t>REQUERIMIENTO DE DOCENTES</t>
  </si>
  <si>
    <t>A) PERSONAL DOCENTE</t>
  </si>
  <si>
    <t>A.1) PLAN DE ESTUDIOS Y RATIOS</t>
  </si>
  <si>
    <t>Cursos</t>
  </si>
  <si>
    <t>Matematica</t>
  </si>
  <si>
    <t>Arte y cultura</t>
  </si>
  <si>
    <t>Desarrollo personal, ciudadania y civica</t>
  </si>
  <si>
    <t>Educación física</t>
  </si>
  <si>
    <t>Educación religiosa</t>
  </si>
  <si>
    <t>Ciencia y tecnología</t>
  </si>
  <si>
    <t>Tutoria y orientación educativa</t>
  </si>
  <si>
    <t>Total de horas</t>
  </si>
  <si>
    <t>Horas de trabajo de docente</t>
  </si>
  <si>
    <t>Docentes</t>
  </si>
  <si>
    <t>A.2) CANTIDAD DE SECCIONES (COPIA DE "HOJA BALANCE")</t>
  </si>
  <si>
    <t>A.3) CANTIDAD DE DOCENTES POR AREA+AÑO+GRADO</t>
  </si>
  <si>
    <t>A.4) RESUMEN DE CANTIDAD DE DOCENTES</t>
  </si>
  <si>
    <t>TOTAL DE PROFSORES</t>
  </si>
  <si>
    <t>DOCENTE AIP (1X10 SECCIONES)</t>
  </si>
  <si>
    <t>AUXILIAR DE EDUCACIÓN (1X8 SECCIONES)</t>
  </si>
  <si>
    <t>B) PERSONAL ADMINISTRATIVO</t>
  </si>
  <si>
    <t>Personal</t>
  </si>
  <si>
    <t>Director</t>
  </si>
  <si>
    <t>Subdirector</t>
  </si>
  <si>
    <t>Secretaría</t>
  </si>
  <si>
    <t>Oficinista</t>
  </si>
  <si>
    <t>Auxiliar de laboratortio</t>
  </si>
  <si>
    <t>Jefe de Laboratorio</t>
  </si>
  <si>
    <t>Coordinador de Tutoria y Orientacion (TOE)</t>
  </si>
  <si>
    <t>Coordinador Pedagogico</t>
  </si>
  <si>
    <t>Trabajadore de servicios</t>
  </si>
  <si>
    <t>Portería</t>
  </si>
  <si>
    <t>CUADRO N°09: MOBILIARIO Y EQUIPAMIENTO IE KIRA KATO - SECUNDARIA</t>
  </si>
  <si>
    <t>Ambiente</t>
  </si>
  <si>
    <t>Item</t>
  </si>
  <si>
    <t>Tipo</t>
  </si>
  <si>
    <t>Ambientes</t>
  </si>
  <si>
    <t>U/M</t>
  </si>
  <si>
    <t>Cnt</t>
  </si>
  <si>
    <t>P.U.</t>
  </si>
  <si>
    <t>Costo</t>
  </si>
  <si>
    <t>MOBILIARIO AULAS SECUNDARIA</t>
  </si>
  <si>
    <t/>
  </si>
  <si>
    <t>Aula de Secundaria</t>
  </si>
  <si>
    <t>Mesa alumno secundaria (1er y 2do año)</t>
  </si>
  <si>
    <t>Und.</t>
  </si>
  <si>
    <t>Mesa alumno secundaria (3er y 4to año)</t>
  </si>
  <si>
    <t>Mesa alumno secundaria (5to año)</t>
  </si>
  <si>
    <t>Silla para estudiante (1er y 2do año)</t>
  </si>
  <si>
    <t>Silla para estudiante (3er y 4to año)</t>
  </si>
  <si>
    <t>Silla para estudiante (5to año)</t>
  </si>
  <si>
    <t>Mesa docente 1.00 * 0.50 m h=0.75 m</t>
  </si>
  <si>
    <t>Silla docente 0.45*0.40 h=0.45m</t>
  </si>
  <si>
    <t>Armario docente</t>
  </si>
  <si>
    <t xml:space="preserve">Panel de corcho (0.80x1.00) </t>
  </si>
  <si>
    <t>Rack para blu-ray (por aula)</t>
  </si>
  <si>
    <t>Rack para TV (por aula)</t>
  </si>
  <si>
    <t>Rack de proyector multimedia</t>
  </si>
  <si>
    <t xml:space="preserve">Pizarra </t>
  </si>
  <si>
    <t>Muble alto</t>
  </si>
  <si>
    <t>Mueble bajo (1000 x 600 x 900 mm.)</t>
  </si>
  <si>
    <t xml:space="preserve">Mueble para material didactico </t>
  </si>
  <si>
    <t xml:space="preserve">Mueble para guardado de mochilas </t>
  </si>
  <si>
    <t>MOBILIARIO AULAS DE INNOVACIÓN PEDAGÓGICA</t>
  </si>
  <si>
    <t>Mesa de Cómputo</t>
  </si>
  <si>
    <t xml:space="preserve">Estante </t>
  </si>
  <si>
    <t>Mesa de Computadora para estudiante (1000 x 600 x 760 mm.)</t>
  </si>
  <si>
    <t xml:space="preserve">Estantes baterias fotovoltaicas 0.60*0.45m </t>
  </si>
  <si>
    <t>Racks laptops 0.60*0.45 m</t>
  </si>
  <si>
    <t>Banco de baterías</t>
  </si>
  <si>
    <t>MOBILIARIO LABORATORIOS Y TALLERES</t>
  </si>
  <si>
    <t>Laboratorios y/o Talleres</t>
  </si>
  <si>
    <t>Mesas de trabajo laboratiorio de 1.00*2.00m h=0.60</t>
  </si>
  <si>
    <t>Taburete A1</t>
  </si>
  <si>
    <t xml:space="preserve">Mueble bajo </t>
  </si>
  <si>
    <t xml:space="preserve">Mesa </t>
  </si>
  <si>
    <t>Mesa</t>
  </si>
  <si>
    <t xml:space="preserve">Estante para biblioteca 1.60*0.40 </t>
  </si>
  <si>
    <t>Mueble bajo</t>
  </si>
  <si>
    <t>Caballetes</t>
  </si>
  <si>
    <t>Silla metálica Giratoria</t>
  </si>
  <si>
    <t>Silla para Estudiante</t>
  </si>
  <si>
    <t xml:space="preserve">Silla </t>
  </si>
  <si>
    <t>und</t>
  </si>
  <si>
    <t>Mesa para laptop</t>
  </si>
  <si>
    <t>Mesa para maquina de bordar</t>
  </si>
  <si>
    <t>Mesa para ruteadora CNC</t>
  </si>
  <si>
    <t>Mesa para mini fresadora</t>
  </si>
  <si>
    <t>Mesa de apoyo</t>
  </si>
  <si>
    <t>Mesa de trabajo</t>
  </si>
  <si>
    <t>Anaquel de metal (1.00 X 0.40 X 1.80 mt.)</t>
  </si>
  <si>
    <t>MOBILIARIO DE OTROS ACTIVOS COMPLEMENTARIOS</t>
  </si>
  <si>
    <t xml:space="preserve">SALAS DE USO MÚLTIPLE </t>
  </si>
  <si>
    <t>Amb. Complementarios</t>
  </si>
  <si>
    <t>Silla apilable</t>
  </si>
  <si>
    <t>Contenedor de residuos A3</t>
  </si>
  <si>
    <t>Contenedor de residuos A4</t>
  </si>
  <si>
    <t>Contenedor de residuos A5</t>
  </si>
  <si>
    <t>Lavadero</t>
  </si>
  <si>
    <t>Sillón Modular 0.58*0.53m</t>
  </si>
  <si>
    <t>Mesa para consulta A12</t>
  </si>
  <si>
    <t>Mesa para consulta A13</t>
  </si>
  <si>
    <t>Mesa para consulta A14</t>
  </si>
  <si>
    <t>MOBILIARIO DE AMBIENTES DE GESTIÓN ADMINISTRATIVA Y PEDAGÓGICA</t>
  </si>
  <si>
    <t>Vitrina metálica para instrumentos</t>
  </si>
  <si>
    <t>Credenza</t>
  </si>
  <si>
    <t>Camilla Divan (rodante)</t>
  </si>
  <si>
    <t>Escalera dos peldaños</t>
  </si>
  <si>
    <t>Coche multiusos</t>
  </si>
  <si>
    <t>Botiquín</t>
  </si>
  <si>
    <t>Archivador metálico</t>
  </si>
  <si>
    <t>Contenedor de desecho</t>
  </si>
  <si>
    <t>Estante de ángulo ranurado</t>
  </si>
  <si>
    <t>Armario de melamine 02 cuerpos H=1.80</t>
  </si>
  <si>
    <t>Anaqueles 0.90 x 0.40 h = 1.80 m.</t>
  </si>
  <si>
    <t>Estación de servicio</t>
  </si>
  <si>
    <t>Mesa C10</t>
  </si>
  <si>
    <t>Mesa C12</t>
  </si>
  <si>
    <t>Estante E1</t>
  </si>
  <si>
    <t>Mueble alto</t>
  </si>
  <si>
    <t>Contenedor de Agua A1</t>
  </si>
  <si>
    <t>Poza de lavado de vajilla</t>
  </si>
  <si>
    <t>Lavadero de manos</t>
  </si>
  <si>
    <t>Repostero</t>
  </si>
  <si>
    <t>Sofa</t>
  </si>
  <si>
    <t>Casillero</t>
  </si>
  <si>
    <t>Kitchenette A1b</t>
  </si>
  <si>
    <t>Lockers 0.45*0.40 h=1.80</t>
  </si>
  <si>
    <t>Escritorio</t>
  </si>
  <si>
    <t>Mesa C5</t>
  </si>
  <si>
    <t>MOBILIARIO DE AMBIENTES DE SERVICIOS GENERALES</t>
  </si>
  <si>
    <t xml:space="preserve">Sillón </t>
  </si>
  <si>
    <t>biombo de 3 cuerpos</t>
  </si>
  <si>
    <t>Kitchenette A1</t>
  </si>
  <si>
    <t>Vitrina de Exhibición</t>
  </si>
  <si>
    <t>Parihuela</t>
  </si>
  <si>
    <t>Banca varones 0.40*1.60m</t>
  </si>
  <si>
    <t>Banca mujeres 0.40*2.10m</t>
  </si>
  <si>
    <t>Muebles deportivos</t>
  </si>
  <si>
    <t>Banca A1</t>
  </si>
  <si>
    <t>Mesa de Ping Pong 01</t>
  </si>
  <si>
    <t xml:space="preserve">Armario </t>
  </si>
  <si>
    <t>Contenedor de residuos A1</t>
  </si>
  <si>
    <t>Contenedor de residuos A2</t>
  </si>
  <si>
    <t>Contenedor de residuos A6</t>
  </si>
  <si>
    <t>Arco de futbol</t>
  </si>
  <si>
    <t>Red de voley</t>
  </si>
  <si>
    <t>Tablero de Basquet móvil y autoestable (IPD)</t>
  </si>
  <si>
    <t>Mesa para discapacitado</t>
  </si>
  <si>
    <t>Bebederos</t>
  </si>
  <si>
    <t>EQUIPAMIENTO AULA SECUNDARIA</t>
  </si>
  <si>
    <t>Proyector Multimedia</t>
  </si>
  <si>
    <t>Ecran estandar</t>
  </si>
  <si>
    <t>Laptop</t>
  </si>
  <si>
    <t>Televisor de 42 pulgadas</t>
  </si>
  <si>
    <t>Blu-ray</t>
  </si>
  <si>
    <t>Equipo de Sonido (por aula)</t>
  </si>
  <si>
    <t>Parlantes</t>
  </si>
  <si>
    <t>EQUIPAMIENTO DE INNOVACION PEDAGOGICA</t>
  </si>
  <si>
    <t>Impresora Multifuncional</t>
  </si>
  <si>
    <t xml:space="preserve">Pizarra (pantalla) táctil interactiva multi-touch </t>
  </si>
  <si>
    <t>Cámara de Documentos</t>
  </si>
  <si>
    <t>Sistema de Auriculares con microfono</t>
  </si>
  <si>
    <t>Sistema de megafonía inalambrico</t>
  </si>
  <si>
    <t>Servidor + sistema de climatización + UPS+ aire acondicionado</t>
  </si>
  <si>
    <t xml:space="preserve">Router </t>
  </si>
  <si>
    <t>Estabilizador de voltaje</t>
  </si>
  <si>
    <t>Gabinete para servidor</t>
  </si>
  <si>
    <t>Equipo swicht</t>
  </si>
  <si>
    <t>Carrito de carga</t>
  </si>
  <si>
    <t>EQUIPAMIENTO DE LABORATORIOS Y TALLERES</t>
  </si>
  <si>
    <t>Kit de laboratorio de quimica, fisica y biologia</t>
  </si>
  <si>
    <t>Ducha emergencia y lavaojos</t>
  </si>
  <si>
    <t>Ecran de pared/techo 03</t>
  </si>
  <si>
    <t xml:space="preserve">maquina bordadora </t>
  </si>
  <si>
    <t>Maquina transfer base plana digital</t>
  </si>
  <si>
    <t>Impresora 3D</t>
  </si>
  <si>
    <t>maquina cortadora de tela</t>
  </si>
  <si>
    <t>maquina de escaner y corte</t>
  </si>
  <si>
    <t>escaner 3D</t>
  </si>
  <si>
    <t>cortadora de vinil</t>
  </si>
  <si>
    <t>Ruteadora CNC</t>
  </si>
  <si>
    <t>Fresadora CNC</t>
  </si>
  <si>
    <t>Sierra Cinta</t>
  </si>
  <si>
    <t>Torno de madera de 90 cm entre puntas</t>
  </si>
  <si>
    <t>Taladro de columna de mesa</t>
  </si>
  <si>
    <t xml:space="preserve">Equipo de aspiracion </t>
  </si>
  <si>
    <t>Comprensora de aire de 50 Litros con equipo (tanque, mangueras, instrumentos y válvulas de control)</t>
  </si>
  <si>
    <t>Esmeril de banco</t>
  </si>
  <si>
    <t>troqueladora de palanca</t>
  </si>
  <si>
    <t>Equipo de grabación para reportero</t>
  </si>
  <si>
    <t>Cámara fotográfica</t>
  </si>
  <si>
    <t>Cámara Filmadora con trípode</t>
  </si>
  <si>
    <t>Tablet</t>
  </si>
  <si>
    <t>Kit de inicio de electrónica básica (Componentes de electrónica básica)</t>
  </si>
  <si>
    <t>Cabina de soldadura</t>
  </si>
  <si>
    <t>Osciloscopio digital</t>
  </si>
  <si>
    <t>Generador de señales analógicas y digitales</t>
  </si>
  <si>
    <t>Voltaje</t>
  </si>
  <si>
    <t>Multimetro</t>
  </si>
  <si>
    <t>Cizalla</t>
  </si>
  <si>
    <t>Atornillador portátil</t>
  </si>
  <si>
    <t>Lijadora Orbital Portátil</t>
  </si>
  <si>
    <t>Pirograbador</t>
  </si>
  <si>
    <t>Amoladora</t>
  </si>
  <si>
    <t>Pistola de soldar</t>
  </si>
  <si>
    <t>EQUIPAMIENTO DE OTROS ACTIVOS COMPLEMENTARIOS</t>
  </si>
  <si>
    <t xml:space="preserve"> SALA DE USOS MÚLTIPLES</t>
  </si>
  <si>
    <t xml:space="preserve">BIBLIOTECA </t>
  </si>
  <si>
    <t>Impresora - copiadora multifuncional</t>
  </si>
  <si>
    <t>EQUIPAMIENTO DE AMBIENTES DE GESTIÓN ADMINISTRATIVA Y PEDAGÓGICA</t>
  </si>
  <si>
    <t>Refrigeradora 0.70*0.70</t>
  </si>
  <si>
    <t>Botiquines y kit de seguridad</t>
  </si>
  <si>
    <t>Cocina industrial</t>
  </si>
  <si>
    <t>Microondas 0.50*0.35</t>
  </si>
  <si>
    <t>Ecran</t>
  </si>
  <si>
    <t>Fotocopiadora de Bandeja</t>
  </si>
  <si>
    <t>EQUIPAMIENTO DE AMBIENTES DE SERVICIOS GENERALES</t>
  </si>
  <si>
    <t>Kit de Implementos Deportivos</t>
  </si>
  <si>
    <t>Glb.</t>
  </si>
  <si>
    <t xml:space="preserve">Circuito cerrado vigilancia </t>
  </si>
  <si>
    <t>OFERTA</t>
  </si>
  <si>
    <t xml:space="preserve">Laboratorio </t>
  </si>
  <si>
    <t xml:space="preserve">Biblioteca </t>
  </si>
  <si>
    <t xml:space="preserve">Almacén </t>
  </si>
  <si>
    <t xml:space="preserve">Sala de profesores </t>
  </si>
  <si>
    <t>Sala de auxiliares</t>
  </si>
  <si>
    <t>Espacio para fotocop</t>
  </si>
  <si>
    <t xml:space="preserve">Secretaria </t>
  </si>
  <si>
    <t xml:space="preserve">Subdirección </t>
  </si>
  <si>
    <t xml:space="preserve">Dirección </t>
  </si>
  <si>
    <t>Ambiente de psicolog</t>
  </si>
  <si>
    <t>Quiosco/cocina/comed</t>
  </si>
  <si>
    <t>Almacén de educación</t>
  </si>
  <si>
    <t xml:space="preserve">Depósito </t>
  </si>
  <si>
    <t>Ambientes para SSHH</t>
  </si>
  <si>
    <t>RRHH</t>
  </si>
  <si>
    <t>EQUIPAMIENTO</t>
  </si>
  <si>
    <t>Equipo de Aula de Educación Secundaria</t>
  </si>
  <si>
    <t>Equipo de Aula de Innovación Pedagógica</t>
  </si>
  <si>
    <t>Equipo de Laboratorios y/o Talleres</t>
  </si>
  <si>
    <t>Equipo de Ambientes Complementarios</t>
  </si>
  <si>
    <t>Mobiliario de Aula de Educación Secundaria</t>
  </si>
  <si>
    <t>Mobiliario de Aula de Innovación Pedagógica</t>
  </si>
  <si>
    <t>Mobiliario de Laboratorios y/o Talleres</t>
  </si>
  <si>
    <t>Mobiliario de Ambientes Complementarios</t>
  </si>
  <si>
    <t>OFERTA OPTIMIZADA</t>
  </si>
  <si>
    <t>MOBILIARIO Y EQUIPAMIENTO IE KIRA KATO - SECUNDARIA</t>
  </si>
  <si>
    <t>Activo que define capacidad (activo estratégico)</t>
  </si>
  <si>
    <t>Tipo de Factor Productivo</t>
  </si>
  <si>
    <t>Unidad Física</t>
  </si>
  <si>
    <t>Precio Unitario 
(Soles/UM)</t>
  </si>
  <si>
    <t>Costo Directo Total (Sin IGV puesto en obra)</t>
  </si>
  <si>
    <t>Nro. Mobiliario</t>
  </si>
  <si>
    <t>Nro. Equipo</t>
  </si>
  <si>
    <t>Cantidad
Total</t>
  </si>
  <si>
    <t xml:space="preserve">Total de Costos </t>
  </si>
  <si>
    <t>COSTO DIRECTO DE MOBILIARIO</t>
  </si>
  <si>
    <t>COSTO DIRECTO DE EQUIPAMIENTO</t>
  </si>
  <si>
    <t>BRECHA</t>
  </si>
  <si>
    <t>INDICADORES</t>
  </si>
  <si>
    <t>(A2) Procentaje de niños no matriculados en el 2017 (Nacional Urbano - de 12 años)</t>
  </si>
  <si>
    <t>(B2) Procentaje de niños no matriculados en el 2017 (Lima Metropolitana) Secundaria</t>
  </si>
  <si>
    <t>(C2) Tasa de brecha de calidad (Desaprobados) Secundaria [2023]</t>
  </si>
  <si>
    <t>(D2) Tasa de brecha de cobertura (Retirados) Secundaria</t>
  </si>
  <si>
    <t>(F2) Tasa Intercensal Distrital del primer grado secundaria</t>
  </si>
  <si>
    <t>(G2) Tasa Promedio Intercensal Ditrital de Secundaria</t>
  </si>
  <si>
    <t>(H2) Tasa Promedio de Matricula Secundaria</t>
  </si>
  <si>
    <t>Matriculados</t>
  </si>
  <si>
    <t>Porcetaje</t>
  </si>
  <si>
    <t>Edad</t>
  </si>
  <si>
    <t>Secundaria</t>
  </si>
  <si>
    <t>POBLACIÓN DEL AI</t>
  </si>
  <si>
    <t>Usando los 3km</t>
  </si>
  <si>
    <t>TIC (exponencial)</t>
  </si>
  <si>
    <t>PREINVERSION</t>
  </si>
  <si>
    <t>ET</t>
  </si>
  <si>
    <t>HF</t>
  </si>
  <si>
    <t>Densidad poblacional (2007)</t>
  </si>
  <si>
    <t>AI</t>
  </si>
  <si>
    <t>1) PROYECCIÓN DE LA POBLACIÓN DEL AI</t>
  </si>
  <si>
    <t>Ponderación</t>
  </si>
  <si>
    <t>POBLACIÓN DE REFERENCIA : POBLACIÓN DEL ÁREA DE INFLUENCIA VINCULADA AL OBJETIVO</t>
  </si>
  <si>
    <t>AI (12-16)</t>
  </si>
  <si>
    <t>POB</t>
  </si>
  <si>
    <t>TIC (GEOMÉTRICA)</t>
  </si>
  <si>
    <t>VARIACIÓN</t>
  </si>
  <si>
    <t>POBLACIÓN DE TOTAL: población del distrito de Ate</t>
  </si>
  <si>
    <t>ATE</t>
  </si>
  <si>
    <t>POBLACIÓN DEREFERENCIA: población total del área de influencia</t>
  </si>
  <si>
    <t>variación</t>
  </si>
  <si>
    <t>geometrica</t>
  </si>
  <si>
    <t>2) calculando tasas por edad</t>
  </si>
  <si>
    <t>POBLACIÓN DEMANDANTE EFECTIVA</t>
  </si>
  <si>
    <t>1509876</t>
  </si>
  <si>
    <t>ALEXANDER GRAHAM BELL</t>
  </si>
  <si>
    <t>1765049</t>
  </si>
  <si>
    <t>ALFONSO UGARTE - HUAYCAN</t>
  </si>
  <si>
    <t>1472869</t>
  </si>
  <si>
    <t>1507664</t>
  </si>
  <si>
    <t>CIENCIAS APLICADAS ALBERT EINSTEIN</t>
  </si>
  <si>
    <t>1074301</t>
  </si>
  <si>
    <t>COLEGIO NACIONAL MIXTO HUAYCAN</t>
  </si>
  <si>
    <t>1507102</t>
  </si>
  <si>
    <t>CORAZON DE GUADALUPE</t>
  </si>
  <si>
    <t>1778406</t>
  </si>
  <si>
    <t>DIVINA FAMILIA</t>
  </si>
  <si>
    <t>1510064</t>
  </si>
  <si>
    <t>EL EDEN</t>
  </si>
  <si>
    <t>1505791</t>
  </si>
  <si>
    <t>EULER</t>
  </si>
  <si>
    <t>1505494</t>
  </si>
  <si>
    <t>FE Y ALEGRIA 53</t>
  </si>
  <si>
    <t>1363894</t>
  </si>
  <si>
    <t>1595362</t>
  </si>
  <si>
    <t>INTERNACIONAL DEL PACIFICO</t>
  </si>
  <si>
    <t>1509835</t>
  </si>
  <si>
    <t>1046341</t>
  </si>
  <si>
    <t>JAVIER HERAUD</t>
  </si>
  <si>
    <t>1509132</t>
  </si>
  <si>
    <t>1243906</t>
  </si>
  <si>
    <t>LEONARDO DE VINCI</t>
  </si>
  <si>
    <t>1508076</t>
  </si>
  <si>
    <t>1405489</t>
  </si>
  <si>
    <t>1754084</t>
  </si>
  <si>
    <t>1253996</t>
  </si>
  <si>
    <t>PRINCIPE DE PAZ</t>
  </si>
  <si>
    <t>1665132</t>
  </si>
  <si>
    <t>SACO OLIVEROS HUAYCAN</t>
  </si>
  <si>
    <t>1763259</t>
  </si>
  <si>
    <t>SALESIAN COLLEGE</t>
  </si>
  <si>
    <t>1066547</t>
  </si>
  <si>
    <t>SAN ISIDRO LABRADOR</t>
  </si>
  <si>
    <t>1074814</t>
  </si>
  <si>
    <t>1670439</t>
  </si>
  <si>
    <t>TARPUY MODERNO</t>
  </si>
  <si>
    <t>1307321</t>
  </si>
  <si>
    <t>THALES</t>
  </si>
  <si>
    <t>1538842</t>
  </si>
  <si>
    <t>UNION LATINO</t>
  </si>
  <si>
    <t>1075258</t>
  </si>
  <si>
    <t>CODGEO</t>
  </si>
  <si>
    <t>COD_MOD</t>
  </si>
  <si>
    <t>CEN_EDU</t>
  </si>
  <si>
    <t>D_NIV_MOD</t>
  </si>
  <si>
    <t>D_GESTION</t>
  </si>
  <si>
    <t>NLAT_IE</t>
  </si>
  <si>
    <t>NLONG_IE</t>
  </si>
  <si>
    <t>TALUMNO</t>
  </si>
  <si>
    <t>TDOCENTE</t>
  </si>
  <si>
    <t>TSECCION</t>
  </si>
  <si>
    <t>150103</t>
  </si>
  <si>
    <t>1045434</t>
  </si>
  <si>
    <t>P£blica de gesti¢n directa</t>
  </si>
  <si>
    <t>1197102</t>
  </si>
  <si>
    <t>ANNA JARVIS</t>
  </si>
  <si>
    <t>P£blica de gesti¢n privada</t>
  </si>
  <si>
    <t>1197904</t>
  </si>
  <si>
    <t>MARIA MONTESSORI</t>
  </si>
  <si>
    <t>1065549</t>
  </si>
  <si>
    <t>DANIEL ALCIDES CARRION</t>
  </si>
  <si>
    <t>1065069</t>
  </si>
  <si>
    <t>1213</t>
  </si>
  <si>
    <t>SANTA INES</t>
  </si>
  <si>
    <t>1507474</t>
  </si>
  <si>
    <t>ALEXANDER VON HUMBOLDT</t>
  </si>
  <si>
    <t>1508480</t>
  </si>
  <si>
    <t>NI¥O GENIO</t>
  </si>
  <si>
    <t>1751023</t>
  </si>
  <si>
    <t>NUESTRA SE¥ORA DEL ROSARIO</t>
  </si>
  <si>
    <t>1796341</t>
  </si>
  <si>
    <t>SACRO COURE</t>
  </si>
  <si>
    <t>TOTAL DE ESTUDIANTES MATRICULADOS A ABRIL DEL 2025</t>
  </si>
  <si>
    <t>COLEGIOS PRIVADOS</t>
  </si>
  <si>
    <t>COLEGIOS PÚBLICOS</t>
  </si>
  <si>
    <t>AKIRA KATO / PUBLICOS</t>
  </si>
  <si>
    <t>AKIRA KATO / TOTAL</t>
  </si>
  <si>
    <t>PUBLICOS / TOTAL</t>
  </si>
  <si>
    <t>POBLACIÓN DEL AI ENTRE 12- 16 AÑOS</t>
  </si>
  <si>
    <t>PORCENTAJE QUE ESTUDIA DENTRO DEL AI</t>
  </si>
  <si>
    <t>ID_ANIO</t>
  </si>
  <si>
    <t>COD_DRE</t>
  </si>
  <si>
    <t>NOM_DRE</t>
  </si>
  <si>
    <t>COD_UGEL</t>
  </si>
  <si>
    <t>NOM_UGEL</t>
  </si>
  <si>
    <t>UBIGEO</t>
  </si>
  <si>
    <t>DEPARTAMEN</t>
  </si>
  <si>
    <t>PROVINCIA</t>
  </si>
  <si>
    <t>DISTRITO</t>
  </si>
  <si>
    <t>CENTROPOBL</t>
  </si>
  <si>
    <t>CODIGOLOCA</t>
  </si>
  <si>
    <t>PERIODOPRO</t>
  </si>
  <si>
    <t>CODIGOMODU</t>
  </si>
  <si>
    <t>ANEXO</t>
  </si>
  <si>
    <t>NOMBRE_IE</t>
  </si>
  <si>
    <t>GESTION</t>
  </si>
  <si>
    <t>DSC_NIVEL</t>
  </si>
  <si>
    <t>DSC_GRADO</t>
  </si>
  <si>
    <t>DSC_SECCIO</t>
  </si>
  <si>
    <t>2024</t>
  </si>
  <si>
    <t>1501</t>
  </si>
  <si>
    <t>DRE LIMA METROPOLITANA</t>
  </si>
  <si>
    <t>150107</t>
  </si>
  <si>
    <t>UGEL 06 ATE</t>
  </si>
  <si>
    <t>LIMA</t>
  </si>
  <si>
    <t>VITARTE</t>
  </si>
  <si>
    <t>720660</t>
  </si>
  <si>
    <t>No Aplica</t>
  </si>
  <si>
    <t>0</t>
  </si>
  <si>
    <t>P£blica</t>
  </si>
  <si>
    <t>QUINTO</t>
  </si>
  <si>
    <t>5B</t>
  </si>
  <si>
    <t>Ma¤ana-Tarde</t>
  </si>
  <si>
    <t>PRIMERO</t>
  </si>
  <si>
    <t>1B</t>
  </si>
  <si>
    <t>TERCERO</t>
  </si>
  <si>
    <t>3B</t>
  </si>
  <si>
    <t>CUARTO</t>
  </si>
  <si>
    <t>4B</t>
  </si>
  <si>
    <t>5C</t>
  </si>
  <si>
    <t>1E</t>
  </si>
  <si>
    <t>5A</t>
  </si>
  <si>
    <t>1C</t>
  </si>
  <si>
    <t>SEGUNDO</t>
  </si>
  <si>
    <t>2D</t>
  </si>
  <si>
    <t>3C</t>
  </si>
  <si>
    <t>4C</t>
  </si>
  <si>
    <t>1D</t>
  </si>
  <si>
    <t>2E</t>
  </si>
  <si>
    <t>2C</t>
  </si>
  <si>
    <t>3D</t>
  </si>
  <si>
    <t>4D</t>
  </si>
  <si>
    <t>2A</t>
  </si>
  <si>
    <t>1A</t>
  </si>
  <si>
    <t>2B</t>
  </si>
  <si>
    <t>3A</t>
  </si>
  <si>
    <t>4A</t>
  </si>
  <si>
    <t>* ¿qué tanto absorve Akita Kato?</t>
  </si>
  <si>
    <t>PROYECTADOS</t>
  </si>
  <si>
    <t>HISTÓRICO</t>
  </si>
  <si>
    <t>PREINV</t>
  </si>
  <si>
    <t>EJEC</t>
  </si>
  <si>
    <t>FUNCIONAMIENTO</t>
  </si>
  <si>
    <t>O</t>
  </si>
  <si>
    <t>HORAS ACADÉMICAS POR SEMANA</t>
  </si>
  <si>
    <t>C) RECURSOS HUMANOS (TOTAL)</t>
  </si>
  <si>
    <t>DIRECTIVOS</t>
  </si>
  <si>
    <t>ADMINISTRATIVOS</t>
  </si>
  <si>
    <t>2025*</t>
  </si>
  <si>
    <t>O-OPT</t>
  </si>
  <si>
    <t>TOTAL**</t>
  </si>
  <si>
    <t>Demanda efectiva CP</t>
  </si>
  <si>
    <t>Relación</t>
  </si>
  <si>
    <t>Estimación  - &gt; Estudiantes</t>
  </si>
  <si>
    <t>* La optimización no puede pasar por aumentar horas de trabajo a docentes</t>
  </si>
  <si>
    <t>* No se puede extender días de trabajo</t>
  </si>
  <si>
    <t>* Un proyecto de inversión pública  no puede incrementar docentes</t>
  </si>
  <si>
    <t>OPTIMIZACIÓN: HACER CAMBIOS EN LOS FACTORES PRODUCTIVOS PARA QUE SE PRESETE EL SERVICIO SEGÚN LOS ESTÁNDARES DE CALIDAD DEL SECTOR</t>
  </si>
  <si>
    <t>* La optimización pasa por realizar pequeñas inversiones, cambios de gestión o optimización de la calidad de los FACTORES PRODUCTIVOS.</t>
  </si>
  <si>
    <t>* Se tomará de la ENDO la proporción de docentes que no recibió capacitaciones = (1-0.117)</t>
  </si>
  <si>
    <t>* Ese será el óptimo de RRHH capacitado (se extenderá a todos los RRHH pues no hay indicadores de eficiencia de gestión de administrativos)</t>
  </si>
  <si>
    <t>* La función de oferta de un servicio educativo se comporta como una función mínimo</t>
  </si>
  <si>
    <t>* Los factores se limitan a la cantidad de unidad de servicio que presta el factor más débil</t>
  </si>
  <si>
    <t>UNIDAD DE SERVICIO</t>
  </si>
  <si>
    <t>ESTUDIANTES MATRICULADOS Y ATENDIDOS EN EDUCACIÓN SECUNDARIA DE EBR EN ÓPTIMA CALIDAD. Con los recursos físicos e intangibles según los estándares de calidad aprobados por el SECTOR.</t>
  </si>
  <si>
    <t>AMBIENTES FÍSICOS</t>
  </si>
  <si>
    <t>1 GRADO</t>
  </si>
  <si>
    <t>2 GRADO</t>
  </si>
  <si>
    <t>3 GRADO</t>
  </si>
  <si>
    <t>4 GRADO</t>
  </si>
  <si>
    <t>5 GRADO</t>
  </si>
  <si>
    <t>HORIZONTE DE FUNCIONAMIENTO</t>
  </si>
  <si>
    <t>BRECHAS</t>
  </si>
  <si>
    <t>UNIDAD DE MEDIDA (ESTUDIANTES)</t>
  </si>
  <si>
    <t>ELABORACIÓN CON GOOGLE MAPS Y TRAZADO AUTOMÁTICO</t>
  </si>
  <si>
    <t>REFERENCIA</t>
  </si>
  <si>
    <t>mañana</t>
  </si>
  <si>
    <t>tarde</t>
  </si>
  <si>
    <t>Proporcion matricula sin proyecto</t>
  </si>
  <si>
    <t>% incremento de matricula</t>
  </si>
  <si>
    <t>Proporción matricula con proyecto</t>
  </si>
  <si>
    <t>DIMENSIONAMIENTO</t>
  </si>
  <si>
    <t>DEMANDA CON PROYECTO - NUMERO DE ESTUDIANTES</t>
  </si>
  <si>
    <t>OFERTA OPTIMIZADA - CANTIDAD DE SECCIONES</t>
  </si>
  <si>
    <t>DEMANDA CON PROYECTO - CANTIDAD DE SECCIONES</t>
  </si>
  <si>
    <t>Demanda efectiva con proyecto</t>
  </si>
  <si>
    <t>Oferta Optimizada</t>
  </si>
  <si>
    <t>Brecha Oferta Demanda</t>
  </si>
  <si>
    <t>x</t>
  </si>
  <si>
    <t>y</t>
  </si>
  <si>
    <t>x*(1+y)</t>
  </si>
  <si>
    <r>
      <t xml:space="preserve">PROGRAMA ARQUITECTÓNICO SECUNDARIA / URBANO / 30 ALUMNOS X AULA
</t>
    </r>
    <r>
      <rPr>
        <b/>
        <sz val="18"/>
        <rFont val="Swis721 Cn BT"/>
        <family val="2"/>
      </rPr>
      <t>POLIDOCENTE COMPLETO - POLIDOCENTE MULTIGRADO
CALCULO DE AMBIENTES</t>
    </r>
  </si>
  <si>
    <t>Activo estratégico</t>
  </si>
  <si>
    <r>
      <t xml:space="preserve">(Puede ser usado como comedor, como por ejemplo en caso de JEC / Reuniones APAFA. 
Puede albergar alberga actividades del </t>
    </r>
    <r>
      <rPr>
        <b/>
        <sz val="9"/>
        <color theme="1"/>
        <rFont val="Swis721 Cn BT"/>
        <family val="2"/>
      </rPr>
      <t>Taller de Arte,</t>
    </r>
    <r>
      <rPr>
        <sz val="9"/>
        <color theme="1"/>
        <rFont val="Swis721 Cn BT"/>
        <family val="2"/>
      </rPr>
      <t xml:space="preserve"> adecuadamente acondicionado)</t>
    </r>
  </si>
  <si>
    <r>
      <t xml:space="preserve">Comedor** </t>
    </r>
    <r>
      <rPr>
        <sz val="11"/>
        <color theme="1"/>
        <rFont val="Swis721 Cn BT"/>
        <family val="2"/>
      </rPr>
      <t>(se señala el área máxima)</t>
    </r>
  </si>
  <si>
    <t>* Aplicable a las nuevas intervenciones en infraestructura de las instituciones educativas públicas de gestión directa, las instituciones educativas públicas de gestión privada y de las instituciones educativas de gestión privada, así como a los programas educativos, en los que se presten los servicios educativos de Educación Básica, Resolución ViceMinisterial N° 054-2021 MINEDU</t>
  </si>
  <si>
    <r>
      <t xml:space="preserve">** Según el Art. 12.2.4 de la RVM N° 208-2019-MINEDU, la implementación de la cafetería y/o comedor del mismo depende del servicio educativo a brindar, </t>
    </r>
    <r>
      <rPr>
        <b/>
        <sz val="11"/>
        <color theme="1"/>
        <rFont val="Swis721 Cn BT"/>
        <family val="2"/>
      </rPr>
      <t>no siendo obligatorio</t>
    </r>
    <r>
      <rPr>
        <sz val="11"/>
        <color theme="1"/>
        <rFont val="Swis721 Cn BT"/>
        <family val="2"/>
      </rPr>
      <t xml:space="preserve"> para el diseño de la infraestructura educativa de todas las IIEE del nivel de primaria y/o secundaria de la Educación Básica Regular. 
</t>
    </r>
  </si>
  <si>
    <t>Área neta por ambiente (20m2)</t>
  </si>
  <si>
    <t>Biblioteca escolar</t>
  </si>
  <si>
    <t>Aula de Innovación Pedagógica AIP</t>
  </si>
  <si>
    <t>Taller de Arte</t>
  </si>
  <si>
    <t>Taller de Educación para el Trabajo</t>
  </si>
  <si>
    <t>Laboratorio de Ciencia y Tecnología</t>
  </si>
  <si>
    <t>Sala de Usos Múltiples</t>
  </si>
  <si>
    <t>Módulo de acompañamiento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</si>
</sst>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3" formatCode="_(* #,##0.00_);_(* \(#,##0.00\);_(* &quot;-&quot;??_);_(@_)"/>
    <numFmt numFmtId="164" formatCode="##\ ###\ ###\ ###\ ##0"/>
    <numFmt numFmtId="165" formatCode="_-* #,##0.00_-;\-* #,##0.00_-;_-* &quot;-&quot;??_-;_-@"/>
    <numFmt numFmtId="166" formatCode="_-* #,##0_-;\-* #,##0_-;_-* &quot;-&quot;??_-;_-@"/>
    <numFmt numFmtId="167" formatCode="_-* #,##0.000_-;\-* #,##0.000_-;_-* &quot;-&quot;??_-;_-@"/>
    <numFmt numFmtId="168" formatCode="_-* #,##0.000_-;\-* #,##0.000_-;_-* &quot;-&quot;???_-;_-@"/>
    <numFmt numFmtId="169" formatCode="_ * #,##0_ ;_ * \-#,##0_ ;_ * &quot;-&quot;??_ ;_ @_ "/>
    <numFmt numFmtId="170" formatCode="0.000%"/>
    <numFmt numFmtId="171" formatCode="0.000"/>
    <numFmt numFmtId="172" formatCode="_ * #,##0.00_ ;_ * \-#,##0.00_ ;_ * &quot;-&quot;??_ ;_ @_ "/>
    <numFmt numFmtId="173" formatCode="0&quot;L&quot;"/>
    <numFmt numFmtId="174" formatCode="0&quot;U&quot;"/>
    <numFmt numFmtId="175" formatCode="0&quot;I&quot;"/>
    <numFmt numFmtId="176" formatCode="[$S/.-280A]\ #,##0.00;[$S/.-280A]\ \-#,##0.00"/>
    <numFmt numFmtId="177" formatCode="0;[Red]0"/>
    <numFmt numFmtId="178" formatCode="_-[$S/-280A]\ * #,##0.00_-;\-[$S/-280A]\ * #,##0.00_-;_-[$S/-280A]\ * &quot;-&quot;??_-;_-@"/>
    <numFmt numFmtId="179" formatCode="_(* #,##0_);_(* \(#,##0\);_(* &quot;-&quot;??_);_(@_)"/>
    <numFmt numFmtId="180" formatCode="0.0%"/>
    <numFmt numFmtId="181" formatCode="0.00000"/>
    <numFmt numFmtId="182" formatCode="0.000000000000000%"/>
    <numFmt numFmtId="183" formatCode="_-* #,##0.00_-;\-* #,##0.00_-;_-* &quot;-&quot;??_-;_-@_-"/>
  </numFmts>
  <fonts count="101"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b/>
      <sz val="9"/>
      <color theme="0"/>
      <name val="Swis721 Cn BT"/>
      <family val="2"/>
    </font>
    <font>
      <sz val="11"/>
      <color theme="1"/>
      <name val="Swis721 Cn BT"/>
      <family val="2"/>
    </font>
    <font>
      <b/>
      <sz val="11"/>
      <color theme="0"/>
      <name val="Swis721 Cn BT"/>
      <family val="2"/>
    </font>
    <font>
      <sz val="9"/>
      <color theme="1"/>
      <name val="Swis721 Cn BT"/>
      <family val="2"/>
    </font>
    <font>
      <b/>
      <sz val="11"/>
      <color theme="0"/>
      <name val="Arial"/>
      <family val="2"/>
    </font>
    <font>
      <b/>
      <sz val="11"/>
      <color rgb="FF000000"/>
      <name val="Arial"/>
      <family val="2"/>
    </font>
    <font>
      <b/>
      <sz val="11"/>
      <color theme="1"/>
      <name val="Arial"/>
      <family val="2"/>
    </font>
    <font>
      <b/>
      <sz val="11"/>
      <color theme="1"/>
      <name val="Swis721 Cn BT"/>
      <family val="2"/>
    </font>
    <font>
      <sz val="11"/>
      <color theme="1"/>
      <name val="Arial"/>
      <family val="2"/>
    </font>
    <font>
      <sz val="11"/>
      <color theme="1"/>
      <name val="Calibri"/>
      <family val="2"/>
      <scheme val="minor"/>
    </font>
    <font>
      <b/>
      <sz val="11"/>
      <color theme="1"/>
      <name val="Calibri"/>
      <family val="2"/>
    </font>
    <font>
      <b/>
      <sz val="14"/>
      <color theme="0"/>
      <name val="Calibri"/>
      <family val="2"/>
    </font>
    <font>
      <sz val="14"/>
      <color theme="0"/>
      <name val="Calibri"/>
      <family val="2"/>
    </font>
    <font>
      <sz val="11"/>
      <color theme="0"/>
      <name val="Calibri"/>
      <family val="2"/>
    </font>
    <font>
      <sz val="11"/>
      <color theme="1"/>
      <name val="Calibri"/>
      <family val="2"/>
    </font>
    <font>
      <b/>
      <sz val="11"/>
      <color theme="0"/>
      <name val="Calibri"/>
      <family val="2"/>
    </font>
    <font>
      <b/>
      <sz val="8"/>
      <color rgb="FF000000"/>
      <name val="Tahoma"/>
      <family val="2"/>
    </font>
    <font>
      <sz val="10"/>
      <color theme="1"/>
      <name val="Courier New"/>
      <family val="3"/>
    </font>
    <font>
      <sz val="8"/>
      <color rgb="FF000000"/>
      <name val="Tahoma"/>
      <family val="2"/>
    </font>
    <font>
      <b/>
      <sz val="10"/>
      <color theme="1"/>
      <name val="Courier New"/>
      <family val="3"/>
    </font>
    <font>
      <u/>
      <sz val="11"/>
      <color theme="10"/>
      <name val="Calibri"/>
      <family val="2"/>
    </font>
    <font>
      <u/>
      <sz val="11"/>
      <color theme="10"/>
      <name val="Calibri"/>
      <family val="2"/>
    </font>
    <font>
      <b/>
      <u/>
      <sz val="11"/>
      <color theme="1"/>
      <name val="Calibri"/>
      <family val="2"/>
    </font>
    <font>
      <b/>
      <u/>
      <sz val="11"/>
      <color theme="1"/>
      <name val="Calibri"/>
      <family val="2"/>
    </font>
    <font>
      <sz val="10"/>
      <color rgb="FF000000"/>
      <name val="Verdana"/>
      <family val="2"/>
    </font>
    <font>
      <sz val="10"/>
      <color theme="1"/>
      <name val="Swis721 Cn BT"/>
      <family val="2"/>
    </font>
    <font>
      <b/>
      <sz val="10"/>
      <color theme="1"/>
      <name val="Swis721 Cn BT"/>
      <family val="2"/>
    </font>
    <font>
      <sz val="11"/>
      <color rgb="FF006100"/>
      <name val="Calibri"/>
      <family val="2"/>
    </font>
    <font>
      <sz val="10"/>
      <color theme="1"/>
      <name val="Calibri"/>
      <family val="2"/>
    </font>
    <font>
      <b/>
      <sz val="10"/>
      <color theme="1"/>
      <name val="Calibri"/>
      <family val="2"/>
    </font>
    <font>
      <sz val="9"/>
      <color theme="1"/>
      <name val="Calibri"/>
      <family val="2"/>
    </font>
    <font>
      <b/>
      <sz val="9"/>
      <color theme="1"/>
      <name val="Swis721 Cn BT"/>
      <family val="2"/>
    </font>
    <font>
      <sz val="11"/>
      <color rgb="FFFF0000"/>
      <name val="Calibri"/>
      <family val="2"/>
    </font>
    <font>
      <b/>
      <sz val="11"/>
      <color rgb="FF000000"/>
      <name val="Calibri"/>
      <family val="2"/>
    </font>
    <font>
      <sz val="10"/>
      <color rgb="FF000000"/>
      <name val="Calibri"/>
      <family val="2"/>
    </font>
    <font>
      <b/>
      <sz val="10"/>
      <color rgb="FF000000"/>
      <name val="Calibri"/>
      <family val="2"/>
    </font>
    <font>
      <b/>
      <sz val="10"/>
      <color theme="0"/>
      <name val="Calibri"/>
      <family val="2"/>
    </font>
    <font>
      <b/>
      <sz val="12"/>
      <color theme="0"/>
      <name val="Calibri"/>
      <family val="2"/>
    </font>
    <font>
      <sz val="12"/>
      <color theme="1"/>
      <name val="Calibri"/>
      <family val="2"/>
    </font>
    <font>
      <b/>
      <sz val="12"/>
      <color theme="1"/>
      <name val="Calibri"/>
      <family val="2"/>
    </font>
    <font>
      <sz val="10"/>
      <color theme="0"/>
      <name val="Calibri"/>
      <family val="2"/>
    </font>
    <font>
      <sz val="10"/>
      <color rgb="FFFF0000"/>
      <name val="Swis721 Cn BT"/>
      <family val="2"/>
    </font>
    <font>
      <b/>
      <sz val="16"/>
      <color theme="1"/>
      <name val="Swis721 Cn BT"/>
      <family val="2"/>
    </font>
    <font>
      <sz val="11"/>
      <color rgb="FFFF0000"/>
      <name val="Swis721 Cn BT"/>
      <family val="2"/>
    </font>
    <font>
      <b/>
      <sz val="11"/>
      <color rgb="FFFF0000"/>
      <name val="Swis721 Cn BT"/>
      <family val="2"/>
    </font>
    <font>
      <b/>
      <sz val="10"/>
      <color rgb="FFFF0000"/>
      <name val="Swis721 Cn BT"/>
      <family val="2"/>
    </font>
    <font>
      <sz val="11"/>
      <color rgb="FFFF0000"/>
      <name val="Arial Narrow"/>
      <family val="2"/>
    </font>
    <font>
      <sz val="11"/>
      <color theme="1"/>
      <name val="Arial Narrow"/>
      <family val="2"/>
    </font>
    <font>
      <sz val="9"/>
      <color theme="1"/>
      <name val="Arial Narrow"/>
      <family val="2"/>
    </font>
    <font>
      <i/>
      <sz val="11"/>
      <color theme="1"/>
      <name val="Swis721 Cn BT"/>
      <family val="2"/>
    </font>
    <font>
      <b/>
      <sz val="9"/>
      <color theme="1"/>
      <name val="Calibri"/>
      <family val="2"/>
    </font>
    <font>
      <sz val="9"/>
      <color rgb="FFFF0000"/>
      <name val="Swis721 Cn BT"/>
      <family val="2"/>
    </font>
    <font>
      <sz val="9"/>
      <color rgb="FFFF0000"/>
      <name val="Calibri"/>
      <family val="2"/>
    </font>
    <font>
      <sz val="9"/>
      <color rgb="FF7030A0"/>
      <name val="Calibri"/>
      <family val="2"/>
    </font>
    <font>
      <sz val="9"/>
      <color rgb="FF7030A0"/>
      <name val="Swis721 Cn BT"/>
      <family val="2"/>
    </font>
    <font>
      <sz val="9"/>
      <color rgb="FF00B050"/>
      <name val="Swis721 Cn BT"/>
      <family val="2"/>
    </font>
    <font>
      <b/>
      <sz val="12"/>
      <color theme="0"/>
      <name val="Swis721 Cn BT"/>
      <family val="2"/>
    </font>
    <font>
      <b/>
      <sz val="10"/>
      <color theme="0"/>
      <name val="Swis721 Cn BT"/>
      <family val="2"/>
    </font>
    <font>
      <b/>
      <sz val="18"/>
      <color theme="1"/>
      <name val="Swis721 Cn BT"/>
      <family val="2"/>
    </font>
    <font>
      <sz val="11"/>
      <color theme="1"/>
      <name val="Calibri"/>
      <scheme val="minor"/>
    </font>
    <font>
      <b/>
      <sz val="11"/>
      <color theme="1"/>
      <name val="Calibri"/>
      <family val="2"/>
      <scheme val="minor"/>
    </font>
    <font>
      <b/>
      <sz val="14"/>
      <color theme="1"/>
      <name val="Calibri"/>
      <family val="2"/>
    </font>
    <font>
      <sz val="14"/>
      <name val="Calibri"/>
      <family val="2"/>
    </font>
    <font>
      <sz val="14"/>
      <color theme="1"/>
      <name val="Calibri"/>
      <family val="2"/>
      <scheme val="minor"/>
    </font>
    <font>
      <b/>
      <sz val="11"/>
      <name val="Calibri"/>
      <family val="2"/>
    </font>
    <font>
      <b/>
      <sz val="14"/>
      <color theme="1"/>
      <name val="Calibri"/>
      <family val="2"/>
      <scheme val="minor"/>
    </font>
    <font>
      <b/>
      <sz val="11"/>
      <color theme="0"/>
      <name val="Calibri"/>
      <family val="2"/>
      <scheme val="minor"/>
    </font>
    <font>
      <b/>
      <sz val="11"/>
      <color rgb="FFFF0000"/>
      <name val="Calibri"/>
      <family val="2"/>
    </font>
    <font>
      <b/>
      <sz val="11"/>
      <color rgb="FF0070C0"/>
      <name val="Calibri"/>
      <family val="2"/>
    </font>
    <font>
      <b/>
      <sz val="10"/>
      <color theme="1"/>
      <name val="Calibri"/>
      <family val="2"/>
      <scheme val="minor"/>
    </font>
    <font>
      <b/>
      <sz val="12"/>
      <color theme="1"/>
      <name val="Calibri"/>
      <family val="2"/>
      <scheme val="minor"/>
    </font>
    <font>
      <sz val="10"/>
      <color theme="1"/>
      <name val="Calibri"/>
      <family val="2"/>
      <scheme val="minor"/>
    </font>
    <font>
      <b/>
      <sz val="11"/>
      <color rgb="FFFF0000"/>
      <name val="Calibri"/>
      <family val="2"/>
      <scheme val="minor"/>
    </font>
    <font>
      <b/>
      <sz val="11"/>
      <name val="Calibri"/>
      <family val="2"/>
      <scheme val="minor"/>
    </font>
    <font>
      <b/>
      <sz val="11"/>
      <color rgb="FF7030A0"/>
      <name val="Calibri"/>
      <family val="2"/>
      <scheme val="minor"/>
    </font>
    <font>
      <b/>
      <sz val="14"/>
      <color rgb="FF7030A0"/>
      <name val="Calibri"/>
      <family val="2"/>
      <scheme val="minor"/>
    </font>
    <font>
      <b/>
      <sz val="18"/>
      <color rgb="FF7030A0"/>
      <name val="Calibri"/>
      <family val="2"/>
      <scheme val="minor"/>
    </font>
    <font>
      <sz val="12"/>
      <color theme="1"/>
      <name val="Calibri"/>
      <family val="2"/>
      <scheme val="minor"/>
    </font>
    <font>
      <sz val="12"/>
      <color rgb="FF333333"/>
      <name val="Calibri"/>
      <family val="2"/>
      <scheme val="minor"/>
    </font>
    <font>
      <b/>
      <i/>
      <sz val="11"/>
      <color theme="1"/>
      <name val="Calibri"/>
      <family val="2"/>
      <scheme val="minor"/>
    </font>
    <font>
      <u/>
      <sz val="11"/>
      <color theme="1"/>
      <name val="Calibri"/>
      <family val="2"/>
      <scheme val="minor"/>
    </font>
    <font>
      <sz val="11"/>
      <name val="Calibri"/>
      <family val="2"/>
      <scheme val="minor"/>
    </font>
    <font>
      <b/>
      <sz val="16"/>
      <name val="Swis721 Cn BT"/>
      <family val="2"/>
    </font>
    <font>
      <b/>
      <sz val="18"/>
      <name val="Swis721 Cn BT"/>
      <family val="2"/>
    </font>
    <font>
      <b/>
      <sz val="10.5"/>
      <name val="Swis721 Cn BT"/>
      <family val="2"/>
    </font>
    <font>
      <sz val="11"/>
      <name val="Swis721 Cn BT"/>
      <family val="2"/>
    </font>
    <font>
      <b/>
      <sz val="11"/>
      <name val="Swis721 Cn BT"/>
      <family val="2"/>
    </font>
    <font>
      <b/>
      <sz val="10.5"/>
      <color theme="1"/>
      <name val="Swis721 Cn BT"/>
      <family val="2"/>
    </font>
    <font>
      <sz val="10.5"/>
      <color theme="1"/>
      <name val="Swis721 Cn BT"/>
      <family val="2"/>
    </font>
    <font>
      <b/>
      <sz val="10"/>
      <name val="Swis721 Cn BT"/>
      <family val="2"/>
    </font>
    <font>
      <sz val="9.5"/>
      <color theme="1"/>
      <name val="Swis721 Cn BT"/>
      <family val="2"/>
    </font>
    <font>
      <sz val="10"/>
      <name val="Swis721 Cn BT"/>
      <family val="2"/>
    </font>
    <font>
      <i/>
      <sz val="11"/>
      <name val="Calibri"/>
      <family val="2"/>
      <scheme val="minor"/>
    </font>
    <font>
      <b/>
      <i/>
      <sz val="11"/>
      <name val="Swis721 Cn BT"/>
      <family val="2"/>
    </font>
  </fonts>
  <fills count="70">
    <fill>
      <patternFill patternType="none"/>
    </fill>
    <fill>
      <patternFill patternType="gray125"/>
    </fill>
    <fill>
      <patternFill patternType="solid">
        <fgColor rgb="FF338672"/>
        <bgColor rgb="FF338672"/>
      </patternFill>
    </fill>
    <fill>
      <patternFill patternType="solid">
        <fgColor theme="0"/>
        <bgColor theme="0"/>
      </patternFill>
    </fill>
    <fill>
      <patternFill patternType="solid">
        <fgColor rgb="FF659CDF"/>
        <bgColor rgb="FF659CDF"/>
      </patternFill>
    </fill>
    <fill>
      <patternFill patternType="solid">
        <fgColor rgb="FFAEABAB"/>
        <bgColor rgb="FFAEABAB"/>
      </patternFill>
    </fill>
    <fill>
      <patternFill patternType="solid">
        <fgColor rgb="FFE5F4F1"/>
        <bgColor rgb="FFE5F4F1"/>
      </patternFill>
    </fill>
    <fill>
      <patternFill patternType="solid">
        <fgColor theme="4"/>
        <bgColor theme="4"/>
      </patternFill>
    </fill>
    <fill>
      <patternFill patternType="solid">
        <fgColor theme="5"/>
        <bgColor theme="5"/>
      </patternFill>
    </fill>
    <fill>
      <patternFill patternType="solid">
        <fgColor rgb="FFCCEBF7"/>
        <bgColor rgb="FFCCEBF7"/>
      </patternFill>
    </fill>
    <fill>
      <patternFill patternType="solid">
        <fgColor rgb="FF68C3E8"/>
        <bgColor rgb="FF68C3E8"/>
      </patternFill>
    </fill>
    <fill>
      <patternFill patternType="solid">
        <fgColor rgb="FF9AD7EF"/>
        <bgColor rgb="FF9AD7EF"/>
      </patternFill>
    </fill>
    <fill>
      <patternFill patternType="solid">
        <fgColor rgb="FFF3FAEF"/>
        <bgColor rgb="FFF3FAEF"/>
      </patternFill>
    </fill>
    <fill>
      <patternFill patternType="solid">
        <fgColor rgb="FFBFBFBF"/>
        <bgColor rgb="FFBFBFBF"/>
      </patternFill>
    </fill>
    <fill>
      <patternFill patternType="solid">
        <fgColor rgb="FFD8F0F3"/>
        <bgColor rgb="FFD8F0F3"/>
      </patternFill>
    </fill>
    <fill>
      <patternFill patternType="solid">
        <fgColor rgb="FF8CD3DB"/>
        <bgColor rgb="FF8CD3DB"/>
      </patternFill>
    </fill>
    <fill>
      <patternFill patternType="solid">
        <fgColor rgb="FFFFC000"/>
        <bgColor rgb="FFFFC000"/>
      </patternFill>
    </fill>
    <fill>
      <patternFill patternType="solid">
        <fgColor rgb="FF22594C"/>
        <bgColor rgb="FF22594C"/>
      </patternFill>
    </fill>
    <fill>
      <patternFill patternType="solid">
        <fgColor rgb="FF45B399"/>
        <bgColor rgb="FF45B399"/>
      </patternFill>
    </fill>
    <fill>
      <patternFill patternType="solid">
        <fgColor rgb="FFA0A0A4"/>
        <bgColor rgb="FFA0A0A4"/>
      </patternFill>
    </fill>
    <fill>
      <patternFill patternType="solid">
        <fgColor rgb="FFCBDEF4"/>
        <bgColor rgb="FFCBDEF4"/>
      </patternFill>
    </fill>
    <fill>
      <patternFill patternType="solid">
        <fgColor rgb="FFBEE576"/>
        <bgColor rgb="FFBEE576"/>
      </patternFill>
    </fill>
    <fill>
      <patternFill patternType="solid">
        <fgColor rgb="FFC0C0C0"/>
        <bgColor rgb="FFC0C0C0"/>
      </patternFill>
    </fill>
    <fill>
      <patternFill patternType="solid">
        <fgColor rgb="FFB2E1E7"/>
        <bgColor rgb="FFB2E1E7"/>
      </patternFill>
    </fill>
    <fill>
      <patternFill patternType="solid">
        <fgColor rgb="FFB2E0D6"/>
        <bgColor rgb="FFB2E0D6"/>
      </patternFill>
    </fill>
    <fill>
      <patternFill patternType="solid">
        <fgColor rgb="FFB3E1D6"/>
        <bgColor rgb="FFB3E1D6"/>
      </patternFill>
    </fill>
    <fill>
      <patternFill patternType="solid">
        <fgColor theme="6"/>
        <bgColor theme="6"/>
      </patternFill>
    </fill>
    <fill>
      <patternFill patternType="solid">
        <fgColor rgb="FFFFFFFF"/>
        <bgColor rgb="FFFFFFFF"/>
      </patternFill>
    </fill>
    <fill>
      <patternFill patternType="solid">
        <fgColor rgb="FFD8D8D8"/>
        <bgColor rgb="FFD8D8D8"/>
      </patternFill>
    </fill>
    <fill>
      <patternFill patternType="solid">
        <fgColor rgb="FFF4FAE8"/>
        <bgColor rgb="FFF4FAE8"/>
      </patternFill>
    </fill>
    <fill>
      <patternFill patternType="solid">
        <fgColor rgb="FF92D050"/>
        <bgColor rgb="FF92D050"/>
      </patternFill>
    </fill>
    <fill>
      <patternFill patternType="solid">
        <fgColor rgb="FFCBEAE3"/>
        <bgColor rgb="FFCBEAE3"/>
      </patternFill>
    </fill>
    <fill>
      <patternFill patternType="solid">
        <fgColor rgb="FF98BDEA"/>
        <bgColor rgb="FF98BDEA"/>
      </patternFill>
    </fill>
    <fill>
      <patternFill patternType="solid">
        <fgColor rgb="FF00B0F0"/>
        <bgColor rgb="FF00B0F0"/>
      </patternFill>
    </fill>
    <fill>
      <patternFill patternType="solid">
        <fgColor rgb="FFC6EFCE"/>
        <bgColor rgb="FFC6EFCE"/>
      </patternFill>
    </fill>
    <fill>
      <patternFill patternType="solid">
        <fgColor rgb="FF2E8A95"/>
        <bgColor rgb="FF2E8A95"/>
      </patternFill>
    </fill>
    <fill>
      <patternFill patternType="solid">
        <fgColor rgb="FFD0CECE"/>
        <bgColor rgb="FFD0CECE"/>
      </patternFill>
    </fill>
    <fill>
      <patternFill patternType="solid">
        <fgColor rgb="FFF2F2F2"/>
        <bgColor rgb="FFF2F2F2"/>
      </patternFill>
    </fill>
    <fill>
      <patternFill patternType="solid">
        <fgColor rgb="FFD9D9D9"/>
        <bgColor rgb="FFD9D9D9"/>
      </patternFill>
    </fill>
    <fill>
      <patternFill patternType="solid">
        <fgColor rgb="FF595959"/>
        <bgColor rgb="FF595959"/>
      </patternFill>
    </fill>
    <fill>
      <patternFill patternType="solid">
        <fgColor rgb="FFFEF2CB"/>
        <bgColor rgb="FFFEF2CB"/>
      </patternFill>
    </fill>
    <fill>
      <patternFill patternType="solid">
        <fgColor rgb="FFFFFF00"/>
        <bgColor rgb="FFFFFF00"/>
      </patternFill>
    </fill>
    <fill>
      <patternFill patternType="solid">
        <fgColor rgb="FF8BC424"/>
        <bgColor rgb="FF8BC424"/>
      </patternFill>
    </fill>
    <fill>
      <patternFill patternType="solid">
        <fgColor rgb="FF8DD3C2"/>
        <bgColor rgb="FF8DD3C2"/>
      </patternFill>
    </fill>
    <fill>
      <patternFill patternType="solid">
        <fgColor rgb="FFDDF1D1"/>
        <bgColor rgb="FFDDF1D1"/>
      </patternFill>
    </fill>
    <fill>
      <patternFill patternType="solid">
        <fgColor rgb="FFE8F6E0"/>
        <bgColor rgb="FFE8F6E0"/>
      </patternFill>
    </fill>
    <fill>
      <patternFill patternType="solid">
        <fgColor theme="5"/>
        <bgColor indexed="64"/>
      </patternFill>
    </fill>
    <fill>
      <patternFill patternType="solid">
        <fgColor theme="8" tint="-0.499984740745262"/>
        <bgColor rgb="FFB2E0D6"/>
      </patternFill>
    </fill>
    <fill>
      <patternFill patternType="solid">
        <fgColor theme="8" tint="-0.499984740745262"/>
        <bgColor rgb="FFE5F4F1"/>
      </patternFill>
    </fill>
    <fill>
      <patternFill patternType="solid">
        <fgColor rgb="FFFF0000"/>
        <bgColor rgb="FFB2E1E7"/>
      </patternFill>
    </fill>
    <fill>
      <patternFill patternType="solid">
        <fgColor rgb="FFFF0000"/>
        <bgColor indexed="64"/>
      </patternFill>
    </fill>
    <fill>
      <patternFill patternType="solid">
        <fgColor theme="7" tint="0.39997558519241921"/>
        <bgColor rgb="FFB3E1D6"/>
      </patternFill>
    </fill>
    <fill>
      <patternFill patternType="solid">
        <fgColor theme="7" tint="0.39997558519241921"/>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2" tint="-0.249977111117893"/>
        <bgColor rgb="FFB3E1D6"/>
      </patternFill>
    </fill>
    <fill>
      <patternFill patternType="solid">
        <fgColor theme="2" tint="-0.14999847407452621"/>
        <bgColor rgb="FFD0CECE"/>
      </patternFill>
    </fill>
    <fill>
      <patternFill patternType="solid">
        <fgColor theme="2" tint="-0.14999847407452621"/>
        <bgColor indexed="64"/>
      </patternFill>
    </fill>
    <fill>
      <patternFill patternType="solid">
        <fgColor theme="2" tint="-0.14999847407452621"/>
        <bgColor rgb="FFB3E1D6"/>
      </patternFill>
    </fill>
    <fill>
      <patternFill patternType="solid">
        <fgColor theme="6" tint="0.39997558519241921"/>
        <bgColor indexed="64"/>
      </patternFill>
    </fill>
    <fill>
      <patternFill patternType="solid">
        <fgColor rgb="FF0070C0"/>
        <bgColor indexed="64"/>
      </patternFill>
    </fill>
    <fill>
      <patternFill patternType="solid">
        <fgColor rgb="FF0070C0"/>
        <bgColor rgb="FFB3E1D6"/>
      </patternFill>
    </fill>
    <fill>
      <patternFill patternType="solid">
        <fgColor rgb="FF7030A0"/>
        <bgColor rgb="FFB2E1E7"/>
      </patternFill>
    </fill>
    <fill>
      <patternFill patternType="solid">
        <fgColor rgb="FFCC99FF"/>
        <bgColor indexed="64"/>
      </patternFill>
    </fill>
    <fill>
      <patternFill patternType="solid">
        <fgColor rgb="FFFFFF00"/>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7" tint="0.79998168889431442"/>
        <bgColor rgb="FF7F7F7F"/>
      </patternFill>
    </fill>
    <fill>
      <patternFill patternType="solid">
        <fgColor theme="0" tint="-0.14999847407452621"/>
        <bgColor indexed="64"/>
      </patternFill>
    </fill>
  </fills>
  <borders count="245">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ck">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top/>
      <bottom style="thin">
        <color rgb="FF000000"/>
      </bottom>
      <diagonal/>
    </border>
    <border>
      <left/>
      <right/>
      <top/>
      <bottom style="thin">
        <color rgb="FF000000"/>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
      <left style="thin">
        <color rgb="FF000000"/>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medium">
        <color rgb="FF000000"/>
      </right>
      <top/>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top style="thin">
        <color rgb="FF000000"/>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bottom/>
      <diagonal/>
    </border>
    <border>
      <left style="thin">
        <color rgb="FF000000"/>
      </left>
      <right/>
      <top/>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style="medium">
        <color rgb="FF000000"/>
      </top>
      <bottom/>
      <diagonal/>
    </border>
    <border>
      <left/>
      <right style="thin">
        <color rgb="FF000000"/>
      </right>
      <top style="medium">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thin">
        <color rgb="FF000000"/>
      </top>
      <bottom style="thin">
        <color rgb="FF000000"/>
      </bottom>
      <diagonal/>
    </border>
    <border>
      <left/>
      <right/>
      <top/>
      <bottom style="medium">
        <color rgb="FF000000"/>
      </bottom>
      <diagonal/>
    </border>
    <border>
      <left style="thin">
        <color rgb="FF000000"/>
      </left>
      <right/>
      <top style="thin">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style="thin">
        <color rgb="FF000000"/>
      </bottom>
      <diagonal/>
    </border>
    <border>
      <left style="thin">
        <color rgb="FF000000"/>
      </left>
      <right style="medium">
        <color rgb="FF000000"/>
      </right>
      <top style="thin">
        <color rgb="FF000000"/>
      </top>
      <bottom/>
      <diagonal/>
    </border>
    <border>
      <left style="thin">
        <color rgb="FF000000"/>
      </left>
      <right style="medium">
        <color rgb="FF000000"/>
      </right>
      <top/>
      <bottom/>
      <diagonal/>
    </border>
    <border>
      <left/>
      <right style="thin">
        <color rgb="FF000000"/>
      </right>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style="thin">
        <color rgb="FF000000"/>
      </bottom>
      <diagonal/>
    </border>
    <border>
      <left style="medium">
        <color rgb="FF000000"/>
      </left>
      <right style="thin">
        <color rgb="FF000000"/>
      </right>
      <top/>
      <bottom/>
      <diagonal/>
    </border>
    <border>
      <left style="medium">
        <color rgb="FF000000"/>
      </left>
      <right style="thin">
        <color rgb="FF000000"/>
      </right>
      <top style="thin">
        <color rgb="FF000000"/>
      </top>
      <bottom/>
      <diagonal/>
    </border>
    <border>
      <left style="medium">
        <color rgb="FF000000"/>
      </left>
      <right style="thin">
        <color rgb="FF000000"/>
      </right>
      <top/>
      <bottom style="thin">
        <color rgb="FF000000"/>
      </bottom>
      <diagonal/>
    </border>
    <border>
      <left/>
      <right/>
      <top style="thin">
        <color rgb="FF000000"/>
      </top>
      <bottom/>
      <diagonal/>
    </border>
    <border>
      <left style="medium">
        <color rgb="FF000000"/>
      </left>
      <right style="thin">
        <color rgb="FF000000"/>
      </right>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thin">
        <color rgb="FF000000"/>
      </bottom>
      <diagonal/>
    </border>
    <border>
      <left style="thin">
        <color rgb="FF000000"/>
      </left>
      <right style="thin">
        <color rgb="FF000000"/>
      </right>
      <top style="medium">
        <color rgb="FF000000"/>
      </top>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diagonal/>
    </border>
    <border>
      <left/>
      <right style="medium">
        <color rgb="FF000000"/>
      </right>
      <top/>
      <bottom/>
      <diagonal/>
    </border>
    <border>
      <left style="thin">
        <color rgb="FF000000"/>
      </left>
      <right/>
      <top style="thin">
        <color rgb="FF000000"/>
      </top>
      <bottom style="medium">
        <color rgb="FF000000"/>
      </bottom>
      <diagonal/>
    </border>
    <border>
      <left style="thin">
        <color rgb="FF000000"/>
      </left>
      <right/>
      <top/>
      <bottom style="medium">
        <color rgb="FF000000"/>
      </bottom>
      <diagonal/>
    </border>
    <border>
      <left/>
      <right style="medium">
        <color rgb="FF000000"/>
      </right>
      <top style="thin">
        <color rgb="FF000000"/>
      </top>
      <bottom style="medium">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right/>
      <top style="thin">
        <color rgb="FF000000"/>
      </top>
      <bottom/>
      <diagonal/>
    </border>
    <border>
      <left/>
      <right style="medium">
        <color rgb="FF000000"/>
      </right>
      <top style="thin">
        <color rgb="FF000000"/>
      </top>
      <bottom/>
      <diagonal/>
    </border>
    <border>
      <left style="thin">
        <color rgb="FFCCCCCC"/>
      </left>
      <right style="thin">
        <color rgb="FF000000"/>
      </right>
      <top style="thin">
        <color rgb="FF000000"/>
      </top>
      <bottom style="thin">
        <color rgb="FF000000"/>
      </bottom>
      <diagonal/>
    </border>
    <border>
      <left style="thin">
        <color rgb="FFCCCCCC"/>
      </left>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thin">
        <color rgb="FFCCCCCC"/>
      </left>
      <right/>
      <top style="thin">
        <color rgb="FFCCCCCC"/>
      </top>
      <bottom style="thin">
        <color rgb="FF000000"/>
      </bottom>
      <diagonal/>
    </border>
    <border>
      <left/>
      <right style="medium">
        <color rgb="FF000000"/>
      </right>
      <top style="thin">
        <color rgb="FFCCCCCC"/>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CCCCCC"/>
      </left>
      <right style="thin">
        <color rgb="FF000000"/>
      </right>
      <top/>
      <bottom style="medium">
        <color rgb="FF000000"/>
      </bottom>
      <diagonal/>
    </border>
    <border>
      <left style="thin">
        <color rgb="FFCCCCCC"/>
      </left>
      <right/>
      <top/>
      <bottom style="medium">
        <color rgb="FF000000"/>
      </bottom>
      <diagonal/>
    </border>
    <border>
      <left style="thin">
        <color rgb="FF000000"/>
      </left>
      <right/>
      <top style="medium">
        <color rgb="FF000000"/>
      </top>
      <bottom/>
      <diagonal/>
    </border>
    <border>
      <left style="medium">
        <color rgb="FF000000"/>
      </left>
      <right/>
      <top/>
      <bottom/>
      <diagonal/>
    </border>
    <border>
      <left/>
      <right style="thin">
        <color rgb="FF000000"/>
      </right>
      <top/>
      <bottom/>
      <diagonal/>
    </border>
    <border>
      <left/>
      <right/>
      <top style="medium">
        <color rgb="FF000000"/>
      </top>
      <bottom style="thin">
        <color rgb="FF000000"/>
      </bottom>
      <diagonal/>
    </border>
    <border>
      <left style="medium">
        <color rgb="FF000000"/>
      </left>
      <right/>
      <top style="medium">
        <color rgb="FF000000"/>
      </top>
      <bottom/>
      <diagonal/>
    </border>
    <border>
      <left style="thin">
        <color rgb="FFCCCCCC"/>
      </left>
      <right style="thin">
        <color rgb="FF000000"/>
      </right>
      <top/>
      <bottom style="thin">
        <color rgb="FF000000"/>
      </bottom>
      <diagonal/>
    </border>
    <border>
      <left style="thin">
        <color rgb="FFCCCCCC"/>
      </left>
      <right/>
      <top/>
      <bottom style="thin">
        <color rgb="FF000000"/>
      </bottom>
      <diagonal/>
    </border>
    <border>
      <left/>
      <right/>
      <top style="thin">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bottom/>
      <diagonal/>
    </border>
    <border>
      <left style="thin">
        <color rgb="FF000000"/>
      </left>
      <right style="thin">
        <color rgb="FF000000"/>
      </right>
      <top style="thin">
        <color rgb="FFCCCCCC"/>
      </top>
      <bottom style="medium">
        <color rgb="FF000000"/>
      </bottom>
      <diagonal/>
    </border>
    <border>
      <left style="thin">
        <color rgb="FFCCCCCC"/>
      </left>
      <right style="thin">
        <color rgb="FF000000"/>
      </right>
      <top style="thin">
        <color rgb="FFCCCCCC"/>
      </top>
      <bottom style="medium">
        <color rgb="FF000000"/>
      </bottom>
      <diagonal/>
    </border>
    <border>
      <left style="thin">
        <color rgb="FFCCCCCC"/>
      </left>
      <right/>
      <top style="thin">
        <color rgb="FFCCCCCC"/>
      </top>
      <bottom style="medium">
        <color rgb="FF000000"/>
      </bottom>
      <diagonal/>
    </border>
    <border>
      <left/>
      <right style="medium">
        <color rgb="FF000000"/>
      </right>
      <top style="thin">
        <color rgb="FFCCCCCC"/>
      </top>
      <bottom style="medium">
        <color rgb="FF000000"/>
      </bottom>
      <diagonal/>
    </border>
    <border>
      <left/>
      <right/>
      <top/>
      <bottom style="medium">
        <color rgb="FF000000"/>
      </bottom>
      <diagonal/>
    </border>
    <border>
      <left style="thin">
        <color rgb="FFCCCCCC"/>
      </left>
      <right style="thin">
        <color rgb="FF000000"/>
      </right>
      <top style="thin">
        <color rgb="FF000000"/>
      </top>
      <bottom style="medium">
        <color rgb="FF000000"/>
      </bottom>
      <diagonal/>
    </border>
    <border>
      <left style="thin">
        <color rgb="FFCCCCCC"/>
      </left>
      <right/>
      <top style="thin">
        <color rgb="FF000000"/>
      </top>
      <bottom style="medium">
        <color rgb="FF000000"/>
      </bottom>
      <diagonal/>
    </border>
    <border>
      <left/>
      <right style="thin">
        <color rgb="FF000000"/>
      </right>
      <top style="medium">
        <color rgb="FF000000"/>
      </top>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style="thin">
        <color rgb="FF000000"/>
      </top>
      <bottom/>
      <diagonal/>
    </border>
    <border>
      <left/>
      <right style="medium">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thin">
        <color rgb="FF000000"/>
      </left>
      <right style="medium">
        <color rgb="FF000000"/>
      </right>
      <top/>
      <bottom style="thin">
        <color rgb="FF000000"/>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medium">
        <color rgb="FF000000"/>
      </right>
      <top/>
      <bottom/>
      <diagonal/>
    </border>
    <border>
      <left/>
      <right/>
      <top style="thin">
        <color rgb="FF000000"/>
      </top>
      <bottom/>
      <diagonal/>
    </border>
    <border>
      <left/>
      <right/>
      <top style="thin">
        <color rgb="FF000000"/>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rgb="FF000000"/>
      </left>
      <right style="medium">
        <color indexed="64"/>
      </right>
      <top style="thin">
        <color rgb="FF000000"/>
      </top>
      <bottom/>
      <diagonal/>
    </border>
    <border>
      <left style="thin">
        <color rgb="FF000000"/>
      </left>
      <right style="medium">
        <color indexed="64"/>
      </right>
      <top/>
      <bottom/>
      <diagonal/>
    </border>
    <border>
      <left style="thin">
        <color rgb="FF000000"/>
      </left>
      <right style="thin">
        <color indexed="64"/>
      </right>
      <top style="thin">
        <color indexed="64"/>
      </top>
      <bottom/>
      <diagonal/>
    </border>
    <border>
      <left style="thin">
        <color indexed="64"/>
      </left>
      <right style="medium">
        <color indexed="64"/>
      </right>
      <top style="thin">
        <color rgb="FF000000"/>
      </top>
      <bottom/>
      <diagonal/>
    </border>
    <border>
      <left style="thin">
        <color rgb="FF000000"/>
      </left>
      <right style="thin">
        <color indexed="64"/>
      </right>
      <top/>
      <bottom/>
      <diagonal/>
    </border>
    <border>
      <left style="thin">
        <color indexed="64"/>
      </left>
      <right style="medium">
        <color indexed="64"/>
      </right>
      <top/>
      <bottom/>
      <diagonal/>
    </border>
    <border>
      <left style="thin">
        <color rgb="FF000000"/>
      </left>
      <right style="thin">
        <color indexed="64"/>
      </right>
      <top/>
      <bottom style="thin">
        <color rgb="FF000000"/>
      </bottom>
      <diagonal/>
    </border>
    <border>
      <left style="thin">
        <color indexed="64"/>
      </left>
      <right style="medium">
        <color indexed="64"/>
      </right>
      <top/>
      <bottom style="thin">
        <color indexed="64"/>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right style="medium">
        <color indexed="64"/>
      </right>
      <top style="thin">
        <color indexed="64"/>
      </top>
      <bottom/>
      <diagonal/>
    </border>
    <border>
      <left style="thin">
        <color indexed="64"/>
      </left>
      <right/>
      <top style="thin">
        <color rgb="FF000000"/>
      </top>
      <bottom/>
      <diagonal/>
    </border>
    <border>
      <left/>
      <right style="thin">
        <color indexed="64"/>
      </right>
      <top style="thin">
        <color rgb="FF000000"/>
      </top>
      <bottom/>
      <diagonal/>
    </border>
    <border>
      <left style="thin">
        <color rgb="FF000000"/>
      </left>
      <right style="thin">
        <color indexed="64"/>
      </right>
      <top style="thin">
        <color rgb="FF000000"/>
      </top>
      <bottom/>
      <diagonal/>
    </border>
    <border>
      <left style="thin">
        <color indexed="64"/>
      </left>
      <right style="thin">
        <color rgb="FF000000"/>
      </right>
      <top style="thin">
        <color rgb="FF000000"/>
      </top>
      <bottom/>
      <diagonal/>
    </border>
    <border>
      <left style="thin">
        <color indexed="64"/>
      </left>
      <right/>
      <top/>
      <bottom style="thin">
        <color rgb="FF000000"/>
      </bottom>
      <diagonal/>
    </border>
    <border>
      <left style="thin">
        <color indexed="64"/>
      </left>
      <right style="thin">
        <color rgb="FF000000"/>
      </right>
      <top/>
      <bottom/>
      <diagonal/>
    </border>
    <border>
      <left style="thin">
        <color indexed="64"/>
      </left>
      <right/>
      <top style="thin">
        <color rgb="FF000000"/>
      </top>
      <bottom style="thin">
        <color rgb="FF000000"/>
      </bottom>
      <diagonal/>
    </border>
    <border>
      <left/>
      <right style="thin">
        <color indexed="64"/>
      </right>
      <top/>
      <bottom style="thin">
        <color rgb="FF000000"/>
      </bottom>
      <diagonal/>
    </border>
    <border>
      <left style="thin">
        <color indexed="64"/>
      </left>
      <right style="thin">
        <color rgb="FF000000"/>
      </right>
      <top/>
      <bottom style="thin">
        <color rgb="FF000000"/>
      </bottom>
      <diagonal/>
    </border>
    <border>
      <left style="thin">
        <color rgb="FF000000"/>
      </left>
      <right style="thin">
        <color indexed="64"/>
      </right>
      <top/>
      <bottom style="thin">
        <color indexed="64"/>
      </bottom>
      <diagonal/>
    </border>
    <border>
      <left style="thin">
        <color rgb="FF000000"/>
      </left>
      <right style="thin">
        <color rgb="FF000000"/>
      </right>
      <top/>
      <bottom style="thin">
        <color indexed="64"/>
      </bottom>
      <diagonal/>
    </border>
    <border>
      <left/>
      <right style="thin">
        <color indexed="64"/>
      </right>
      <top style="thin">
        <color rgb="FF000000"/>
      </top>
      <bottom style="thin">
        <color rgb="FF000000"/>
      </bottom>
      <diagonal/>
    </border>
    <border>
      <left/>
      <right/>
      <top/>
      <bottom style="thin">
        <color indexed="64"/>
      </bottom>
      <diagonal/>
    </border>
    <border>
      <left/>
      <right style="medium">
        <color indexed="64"/>
      </right>
      <top/>
      <bottom style="thin">
        <color rgb="FF000000"/>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s>
  <cellStyleXfs count="7">
    <xf numFmtId="0" fontId="0" fillId="0" borderId="0"/>
    <xf numFmtId="9" fontId="66" fillId="0" borderId="0" applyFont="0" applyFill="0" applyBorder="0" applyAlignment="0" applyProtection="0"/>
    <xf numFmtId="43" fontId="66" fillId="0" borderId="0" applyFont="0" applyFill="0" applyBorder="0" applyAlignment="0" applyProtection="0"/>
    <xf numFmtId="0" fontId="1" fillId="0" borderId="29"/>
    <xf numFmtId="9" fontId="1" fillId="0" borderId="29" applyFont="0" applyFill="0" applyBorder="0" applyAlignment="0" applyProtection="0"/>
    <xf numFmtId="172" fontId="1" fillId="0" borderId="29" applyFont="0" applyFill="0" applyBorder="0" applyAlignment="0" applyProtection="0"/>
    <xf numFmtId="183" fontId="1" fillId="0" borderId="29" applyFont="0" applyFill="0" applyBorder="0" applyAlignment="0" applyProtection="0"/>
  </cellStyleXfs>
  <cellXfs count="1526">
    <xf numFmtId="0" fontId="0" fillId="0" borderId="0" xfId="0"/>
    <xf numFmtId="0" fontId="8" fillId="0" borderId="0" xfId="0" applyFont="1"/>
    <xf numFmtId="0" fontId="10" fillId="0" borderId="7" xfId="0" applyFont="1" applyBorder="1" applyAlignment="1">
      <alignment horizontal="center" vertical="center"/>
    </xf>
    <xf numFmtId="0" fontId="10" fillId="0" borderId="0" xfId="0" applyFont="1"/>
    <xf numFmtId="0" fontId="12" fillId="8" borderId="15" xfId="0" applyFont="1" applyFill="1" applyBorder="1" applyAlignment="1">
      <alignment horizontal="center" vertical="center" wrapText="1"/>
    </xf>
    <xf numFmtId="0" fontId="12" fillId="9" borderId="16" xfId="0" applyFont="1" applyFill="1" applyBorder="1" applyAlignment="1">
      <alignment horizontal="center" vertical="center" textRotation="90" wrapText="1"/>
    </xf>
    <xf numFmtId="0" fontId="12" fillId="11" borderId="17" xfId="0" applyFont="1" applyFill="1" applyBorder="1" applyAlignment="1">
      <alignment horizontal="center" vertical="center" textRotation="90" wrapText="1"/>
    </xf>
    <xf numFmtId="0" fontId="12" fillId="11" borderId="7" xfId="0" applyFont="1" applyFill="1" applyBorder="1" applyAlignment="1">
      <alignment horizontal="center" vertical="center" textRotation="90" wrapText="1"/>
    </xf>
    <xf numFmtId="0" fontId="12" fillId="11" borderId="18" xfId="0" applyFont="1" applyFill="1" applyBorder="1" applyAlignment="1">
      <alignment horizontal="center" vertical="center" textRotation="90" wrapText="1"/>
    </xf>
    <xf numFmtId="0" fontId="14" fillId="0" borderId="19" xfId="0" applyFont="1" applyBorder="1" applyAlignment="1">
      <alignment horizontal="left" vertical="center"/>
    </xf>
    <xf numFmtId="0" fontId="12" fillId="12" borderId="7" xfId="0" applyFont="1" applyFill="1" applyBorder="1" applyAlignment="1">
      <alignment horizontal="center" vertical="center" wrapText="1"/>
    </xf>
    <xf numFmtId="0" fontId="12" fillId="13" borderId="17" xfId="0" applyFont="1" applyFill="1" applyBorder="1" applyAlignment="1">
      <alignment horizontal="center" vertical="center" wrapText="1"/>
    </xf>
    <xf numFmtId="0" fontId="12" fillId="13" borderId="7" xfId="0" applyFont="1" applyFill="1" applyBorder="1" applyAlignment="1">
      <alignment horizontal="center" vertical="center" wrapText="1"/>
    </xf>
    <xf numFmtId="0" fontId="12" fillId="14" borderId="7" xfId="0" applyFont="1" applyFill="1" applyBorder="1" applyAlignment="1">
      <alignment horizontal="center" vertical="center" wrapText="1"/>
    </xf>
    <xf numFmtId="0" fontId="12" fillId="15" borderId="7" xfId="0" applyFont="1" applyFill="1" applyBorder="1" applyAlignment="1">
      <alignment horizontal="center" vertical="center" wrapText="1"/>
    </xf>
    <xf numFmtId="0" fontId="12" fillId="15" borderId="18" xfId="0" applyFont="1" applyFill="1" applyBorder="1" applyAlignment="1">
      <alignment horizontal="center" vertical="center" wrapText="1"/>
    </xf>
    <xf numFmtId="0" fontId="12" fillId="15" borderId="20" xfId="0" applyFont="1" applyFill="1" applyBorder="1" applyAlignment="1">
      <alignment horizontal="center" vertical="center" wrapText="1"/>
    </xf>
    <xf numFmtId="0" fontId="13" fillId="15" borderId="7" xfId="0" applyFont="1" applyFill="1" applyBorder="1" applyAlignment="1">
      <alignment horizontal="left" vertical="center"/>
    </xf>
    <xf numFmtId="0" fontId="15" fillId="0" borderId="7" xfId="0" applyFont="1" applyBorder="1" applyAlignment="1">
      <alignment horizontal="left" vertical="center"/>
    </xf>
    <xf numFmtId="0" fontId="14" fillId="0" borderId="21" xfId="0" applyFont="1" applyBorder="1" applyAlignment="1">
      <alignment horizontal="left" vertical="center" wrapText="1"/>
    </xf>
    <xf numFmtId="0" fontId="13" fillId="0" borderId="17" xfId="0" applyFont="1" applyBorder="1" applyAlignment="1">
      <alignment horizontal="center" vertical="center" wrapText="1"/>
    </xf>
    <xf numFmtId="0" fontId="13" fillId="0" borderId="7" xfId="0" applyFont="1" applyBorder="1" applyAlignment="1">
      <alignment horizontal="center" vertical="center" wrapText="1"/>
    </xf>
    <xf numFmtId="0" fontId="14" fillId="16" borderId="22" xfId="0" applyFont="1" applyFill="1" applyBorder="1" applyAlignment="1">
      <alignment horizontal="left" vertical="center" wrapText="1"/>
    </xf>
    <xf numFmtId="0" fontId="13" fillId="0" borderId="18" xfId="0" applyFont="1" applyBorder="1" applyAlignment="1">
      <alignment horizontal="center" vertical="center" wrapText="1"/>
    </xf>
    <xf numFmtId="0" fontId="13" fillId="0" borderId="6" xfId="0" applyFont="1" applyBorder="1" applyAlignment="1">
      <alignment horizontal="center" vertical="center" wrapText="1"/>
    </xf>
    <xf numFmtId="0" fontId="14" fillId="6" borderId="21" xfId="0" applyFont="1" applyFill="1" applyBorder="1" applyAlignment="1">
      <alignment horizontal="left" vertical="center" wrapText="1"/>
    </xf>
    <xf numFmtId="0" fontId="14" fillId="6" borderId="21" xfId="0" applyFont="1" applyFill="1" applyBorder="1" applyAlignment="1">
      <alignment horizontal="left" vertical="center"/>
    </xf>
    <xf numFmtId="0" fontId="12" fillId="13" borderId="18" xfId="0" applyFont="1" applyFill="1" applyBorder="1" applyAlignment="1">
      <alignment horizontal="center" vertical="center" wrapText="1"/>
    </xf>
    <xf numFmtId="0" fontId="14" fillId="10" borderId="22" xfId="0" applyFont="1" applyFill="1" applyBorder="1" applyAlignment="1">
      <alignment horizontal="left" vertical="center" wrapText="1"/>
    </xf>
    <xf numFmtId="0" fontId="15" fillId="10" borderId="7" xfId="0" applyFont="1" applyFill="1" applyBorder="1" applyAlignment="1">
      <alignment horizontal="left" vertical="center"/>
    </xf>
    <xf numFmtId="0" fontId="16" fillId="0" borderId="0" xfId="0" applyFont="1"/>
    <xf numFmtId="0" fontId="17" fillId="0" borderId="0" xfId="0" applyFont="1"/>
    <xf numFmtId="0" fontId="18" fillId="17" borderId="23" xfId="0" applyFont="1" applyFill="1" applyBorder="1"/>
    <xf numFmtId="0" fontId="19" fillId="17" borderId="23" xfId="0" applyFont="1" applyFill="1" applyBorder="1" applyAlignment="1">
      <alignment horizontal="center"/>
    </xf>
    <xf numFmtId="0" fontId="20" fillId="17" borderId="23" xfId="0" applyFont="1" applyFill="1" applyBorder="1"/>
    <xf numFmtId="0" fontId="21" fillId="0" borderId="24" xfId="0" applyFont="1" applyBorder="1"/>
    <xf numFmtId="0" fontId="21" fillId="0" borderId="24" xfId="0" applyFont="1" applyBorder="1" applyAlignment="1">
      <alignment horizontal="center"/>
    </xf>
    <xf numFmtId="0" fontId="22" fillId="8" borderId="25" xfId="0" applyFont="1" applyFill="1" applyBorder="1"/>
    <xf numFmtId="0" fontId="21" fillId="8" borderId="25" xfId="0" applyFont="1" applyFill="1" applyBorder="1"/>
    <xf numFmtId="0" fontId="21" fillId="8" borderId="25" xfId="0" applyFont="1" applyFill="1" applyBorder="1" applyAlignment="1">
      <alignment horizontal="center"/>
    </xf>
    <xf numFmtId="0" fontId="23" fillId="19" borderId="7" xfId="0" applyFont="1" applyFill="1" applyBorder="1" applyAlignment="1">
      <alignment horizontal="center" vertical="top" wrapText="1"/>
    </xf>
    <xf numFmtId="0" fontId="23" fillId="19" borderId="7" xfId="0" applyFont="1" applyFill="1" applyBorder="1" applyAlignment="1">
      <alignment horizontal="right" vertical="top" wrapText="1"/>
    </xf>
    <xf numFmtId="1" fontId="24" fillId="0" borderId="7" xfId="0" applyNumberFormat="1" applyFont="1" applyBorder="1"/>
    <xf numFmtId="10" fontId="25" fillId="0" borderId="7" xfId="0" applyNumberFormat="1" applyFont="1" applyBorder="1" applyAlignment="1">
      <alignment horizontal="right" vertical="top" wrapText="1"/>
    </xf>
    <xf numFmtId="0" fontId="25" fillId="0" borderId="7" xfId="0" applyFont="1" applyBorder="1" applyAlignment="1">
      <alignment horizontal="left" vertical="top" wrapText="1"/>
    </xf>
    <xf numFmtId="164" fontId="25" fillId="0" borderId="7" xfId="0" applyNumberFormat="1" applyFont="1" applyBorder="1" applyAlignment="1">
      <alignment horizontal="right" vertical="top" wrapText="1"/>
    </xf>
    <xf numFmtId="1" fontId="24" fillId="20" borderId="7" xfId="0" applyNumberFormat="1" applyFont="1" applyFill="1" applyBorder="1"/>
    <xf numFmtId="10" fontId="25" fillId="20" borderId="7" xfId="0" applyNumberFormat="1" applyFont="1" applyFill="1" applyBorder="1" applyAlignment="1">
      <alignment horizontal="right" vertical="top" wrapText="1"/>
    </xf>
    <xf numFmtId="0" fontId="21" fillId="20" borderId="25" xfId="0" applyFont="1" applyFill="1" applyBorder="1"/>
    <xf numFmtId="0" fontId="25" fillId="20" borderId="7" xfId="0" applyFont="1" applyFill="1" applyBorder="1" applyAlignment="1">
      <alignment horizontal="left" vertical="top" wrapText="1"/>
    </xf>
    <xf numFmtId="164" fontId="25" fillId="20" borderId="7" xfId="0" applyNumberFormat="1" applyFont="1" applyFill="1" applyBorder="1" applyAlignment="1">
      <alignment horizontal="right" vertical="top" wrapText="1"/>
    </xf>
    <xf numFmtId="1" fontId="26" fillId="4" borderId="7" xfId="0" applyNumberFormat="1" applyFont="1" applyFill="1" applyBorder="1"/>
    <xf numFmtId="10" fontId="23" fillId="4" borderId="7" xfId="0" applyNumberFormat="1" applyFont="1" applyFill="1" applyBorder="1" applyAlignment="1">
      <alignment horizontal="right" vertical="top" wrapText="1"/>
    </xf>
    <xf numFmtId="0" fontId="21" fillId="4" borderId="25" xfId="0" applyFont="1" applyFill="1" applyBorder="1"/>
    <xf numFmtId="0" fontId="23" fillId="4" borderId="7" xfId="0" applyFont="1" applyFill="1" applyBorder="1" applyAlignment="1">
      <alignment horizontal="left" vertical="top" wrapText="1"/>
    </xf>
    <xf numFmtId="164" fontId="23" fillId="4" borderId="7" xfId="0" applyNumberFormat="1" applyFont="1" applyFill="1" applyBorder="1" applyAlignment="1">
      <alignment horizontal="right" vertical="top" wrapText="1"/>
    </xf>
    <xf numFmtId="1" fontId="26" fillId="0" borderId="7" xfId="0" applyNumberFormat="1" applyFont="1" applyBorder="1"/>
    <xf numFmtId="0" fontId="13" fillId="21" borderId="25" xfId="0" applyFont="1" applyFill="1" applyBorder="1"/>
    <xf numFmtId="0" fontId="21" fillId="21" borderId="25" xfId="0" applyFont="1" applyFill="1" applyBorder="1"/>
    <xf numFmtId="0" fontId="23" fillId="22" borderId="7" xfId="0" applyFont="1" applyFill="1" applyBorder="1" applyAlignment="1">
      <alignment horizontal="left" vertical="top" wrapText="1"/>
    </xf>
    <xf numFmtId="164" fontId="25" fillId="22" borderId="7" xfId="0" applyNumberFormat="1" applyFont="1" applyFill="1" applyBorder="1" applyAlignment="1">
      <alignment horizontal="right" vertical="top" wrapText="1"/>
    </xf>
    <xf numFmtId="10" fontId="25" fillId="22" borderId="7" xfId="0" applyNumberFormat="1" applyFont="1" applyFill="1" applyBorder="1" applyAlignment="1">
      <alignment horizontal="right" vertical="top" wrapText="1"/>
    </xf>
    <xf numFmtId="0" fontId="27" fillId="0" borderId="0" xfId="0" applyFont="1"/>
    <xf numFmtId="0" fontId="21" fillId="12" borderId="25" xfId="0" applyFont="1" applyFill="1" applyBorder="1"/>
    <xf numFmtId="0" fontId="12" fillId="21" borderId="25" xfId="0" applyFont="1" applyFill="1" applyBorder="1" applyAlignment="1">
      <alignment horizontal="left" vertical="top" wrapText="1"/>
    </xf>
    <xf numFmtId="0" fontId="28" fillId="12" borderId="25" xfId="0" applyFont="1" applyFill="1" applyBorder="1"/>
    <xf numFmtId="0" fontId="21" fillId="23" borderId="7" xfId="0" applyFont="1" applyFill="1" applyBorder="1"/>
    <xf numFmtId="0" fontId="21" fillId="0" borderId="7" xfId="0" applyFont="1" applyBorder="1"/>
    <xf numFmtId="0" fontId="21" fillId="24" borderId="7" xfId="0" applyFont="1" applyFill="1" applyBorder="1"/>
    <xf numFmtId="165" fontId="21" fillId="6" borderId="7" xfId="0" applyNumberFormat="1" applyFont="1" applyFill="1" applyBorder="1"/>
    <xf numFmtId="165" fontId="21" fillId="0" borderId="7" xfId="0" applyNumberFormat="1" applyFont="1" applyBorder="1"/>
    <xf numFmtId="0" fontId="18" fillId="18" borderId="23" xfId="0" applyFont="1" applyFill="1" applyBorder="1"/>
    <xf numFmtId="0" fontId="23" fillId="15" borderId="7" xfId="0" applyFont="1" applyFill="1" applyBorder="1" applyAlignment="1">
      <alignment horizontal="right" vertical="top" wrapText="1"/>
    </xf>
    <xf numFmtId="1" fontId="24" fillId="6" borderId="7" xfId="0" applyNumberFormat="1" applyFont="1" applyFill="1" applyBorder="1"/>
    <xf numFmtId="10" fontId="24" fillId="0" borderId="7" xfId="0" applyNumberFormat="1" applyFont="1" applyBorder="1"/>
    <xf numFmtId="164" fontId="25" fillId="6" borderId="7" xfId="0" applyNumberFormat="1" applyFont="1" applyFill="1" applyBorder="1" applyAlignment="1">
      <alignment horizontal="right" vertical="top" wrapText="1"/>
    </xf>
    <xf numFmtId="0" fontId="21" fillId="14" borderId="7" xfId="0" applyFont="1" applyFill="1" applyBorder="1"/>
    <xf numFmtId="10" fontId="21" fillId="0" borderId="7" xfId="0" applyNumberFormat="1" applyFont="1" applyBorder="1"/>
    <xf numFmtId="166" fontId="21" fillId="0" borderId="7" xfId="0" applyNumberFormat="1" applyFont="1" applyBorder="1"/>
    <xf numFmtId="0" fontId="17" fillId="23" borderId="7" xfId="0" applyFont="1" applyFill="1" applyBorder="1" applyAlignment="1">
      <alignment horizontal="center"/>
    </xf>
    <xf numFmtId="167" fontId="21" fillId="0" borderId="0" xfId="0" applyNumberFormat="1" applyFont="1"/>
    <xf numFmtId="168" fontId="21" fillId="0" borderId="0" xfId="0" applyNumberFormat="1" applyFont="1"/>
    <xf numFmtId="0" fontId="22" fillId="26" borderId="7" xfId="0" applyFont="1" applyFill="1" applyBorder="1" applyAlignment="1">
      <alignment horizontal="center"/>
    </xf>
    <xf numFmtId="0" fontId="21" fillId="0" borderId="7" xfId="0" applyFont="1" applyBorder="1" applyAlignment="1">
      <alignment horizontal="center"/>
    </xf>
    <xf numFmtId="166" fontId="21" fillId="0" borderId="7" xfId="0" applyNumberFormat="1" applyFont="1" applyBorder="1" applyAlignment="1">
      <alignment horizontal="center"/>
    </xf>
    <xf numFmtId="10" fontId="21" fillId="0" borderId="7" xfId="0" applyNumberFormat="1" applyFont="1" applyBorder="1" applyAlignment="1">
      <alignment horizontal="center"/>
    </xf>
    <xf numFmtId="0" fontId="29" fillId="15" borderId="7" xfId="0" applyFont="1" applyFill="1" applyBorder="1" applyAlignment="1">
      <alignment horizontal="center"/>
    </xf>
    <xf numFmtId="0" fontId="30" fillId="15" borderId="7" xfId="0" applyFont="1" applyFill="1" applyBorder="1"/>
    <xf numFmtId="165" fontId="21" fillId="0" borderId="7" xfId="0" applyNumberFormat="1" applyFont="1" applyBorder="1" applyAlignment="1">
      <alignment wrapText="1"/>
    </xf>
    <xf numFmtId="0" fontId="17" fillId="25" borderId="7" xfId="0" applyFont="1" applyFill="1" applyBorder="1" applyAlignment="1">
      <alignment horizontal="center" vertical="center" wrapText="1"/>
    </xf>
    <xf numFmtId="0" fontId="31" fillId="27" borderId="7" xfId="0" applyFont="1" applyFill="1" applyBorder="1" applyAlignment="1">
      <alignment horizontal="center" vertical="center" wrapText="1"/>
    </xf>
    <xf numFmtId="169" fontId="21" fillId="0" borderId="7" xfId="0" applyNumberFormat="1" applyFont="1" applyBorder="1" applyAlignment="1">
      <alignment vertical="center"/>
    </xf>
    <xf numFmtId="10" fontId="21" fillId="0" borderId="7" xfId="0" applyNumberFormat="1" applyFont="1" applyBorder="1" applyAlignment="1">
      <alignment vertical="center"/>
    </xf>
    <xf numFmtId="10" fontId="31" fillId="27" borderId="7" xfId="0" applyNumberFormat="1" applyFont="1" applyFill="1" applyBorder="1" applyAlignment="1">
      <alignment horizontal="center" vertical="center" wrapText="1"/>
    </xf>
    <xf numFmtId="10" fontId="21" fillId="11" borderId="7" xfId="0" applyNumberFormat="1" applyFont="1" applyFill="1" applyBorder="1"/>
    <xf numFmtId="0" fontId="17" fillId="9" borderId="7" xfId="0" applyFont="1" applyFill="1" applyBorder="1" applyAlignment="1">
      <alignment horizontal="center" vertical="center" wrapText="1"/>
    </xf>
    <xf numFmtId="169" fontId="17" fillId="9" borderId="7" xfId="0" applyNumberFormat="1" applyFont="1" applyFill="1" applyBorder="1" applyAlignment="1">
      <alignment horizontal="right" vertical="center" wrapText="1"/>
    </xf>
    <xf numFmtId="10" fontId="21" fillId="9" borderId="7" xfId="0" applyNumberFormat="1" applyFont="1" applyFill="1" applyBorder="1" applyAlignment="1">
      <alignment vertical="center"/>
    </xf>
    <xf numFmtId="10" fontId="31" fillId="9" borderId="7" xfId="0" applyNumberFormat="1" applyFont="1" applyFill="1" applyBorder="1" applyAlignment="1">
      <alignment horizontal="center" vertical="center" wrapText="1"/>
    </xf>
    <xf numFmtId="10" fontId="21" fillId="9" borderId="7" xfId="0" applyNumberFormat="1" applyFont="1" applyFill="1" applyBorder="1"/>
    <xf numFmtId="0" fontId="17" fillId="25" borderId="7" xfId="0" applyFont="1" applyFill="1" applyBorder="1" applyAlignment="1">
      <alignment horizontal="center"/>
    </xf>
    <xf numFmtId="165" fontId="21" fillId="25" borderId="7" xfId="0" applyNumberFormat="1" applyFont="1" applyFill="1" applyBorder="1"/>
    <xf numFmtId="0" fontId="17" fillId="0" borderId="7" xfId="0" applyFont="1" applyBorder="1" applyAlignment="1">
      <alignment horizontal="center"/>
    </xf>
    <xf numFmtId="165" fontId="21" fillId="0" borderId="0" xfId="0" applyNumberFormat="1" applyFont="1"/>
    <xf numFmtId="0" fontId="20" fillId="0" borderId="0" xfId="0" applyFont="1"/>
    <xf numFmtId="0" fontId="21" fillId="0" borderId="0" xfId="0" applyFont="1"/>
    <xf numFmtId="166" fontId="21" fillId="6" borderId="7" xfId="0" applyNumberFormat="1" applyFont="1" applyFill="1" applyBorder="1"/>
    <xf numFmtId="166" fontId="17" fillId="23" borderId="7" xfId="0" applyNumberFormat="1" applyFont="1" applyFill="1" applyBorder="1" applyAlignment="1">
      <alignment horizontal="center"/>
    </xf>
    <xf numFmtId="0" fontId="21" fillId="6" borderId="7" xfId="0" applyFont="1" applyFill="1" applyBorder="1"/>
    <xf numFmtId="0" fontId="21" fillId="16" borderId="7" xfId="0" applyFont="1" applyFill="1" applyBorder="1"/>
    <xf numFmtId="0" fontId="21" fillId="29" borderId="7" xfId="0" applyFont="1" applyFill="1" applyBorder="1"/>
    <xf numFmtId="0" fontId="21" fillId="30" borderId="7" xfId="0" applyFont="1" applyFill="1" applyBorder="1"/>
    <xf numFmtId="0" fontId="21" fillId="31" borderId="7" xfId="0" applyFont="1" applyFill="1" applyBorder="1"/>
    <xf numFmtId="0" fontId="21" fillId="32" borderId="7" xfId="0" applyFont="1" applyFill="1" applyBorder="1"/>
    <xf numFmtId="0" fontId="21" fillId="33" borderId="7" xfId="0" applyFont="1" applyFill="1" applyBorder="1"/>
    <xf numFmtId="0" fontId="21" fillId="5" borderId="7" xfId="0" applyFont="1" applyFill="1" applyBorder="1"/>
    <xf numFmtId="0" fontId="21" fillId="18" borderId="7" xfId="0" applyFont="1" applyFill="1" applyBorder="1"/>
    <xf numFmtId="170" fontId="21" fillId="0" borderId="0" xfId="0" applyNumberFormat="1" applyFont="1"/>
    <xf numFmtId="2" fontId="21" fillId="0" borderId="7" xfId="0" applyNumberFormat="1" applyFont="1" applyBorder="1"/>
    <xf numFmtId="171" fontId="21" fillId="0" borderId="7" xfId="0" applyNumberFormat="1" applyFont="1" applyBorder="1"/>
    <xf numFmtId="0" fontId="22" fillId="26" borderId="41" xfId="0" applyFont="1" applyFill="1" applyBorder="1" applyAlignment="1">
      <alignment horizontal="center"/>
    </xf>
    <xf numFmtId="0" fontId="22" fillId="26" borderId="42" xfId="0" applyFont="1" applyFill="1" applyBorder="1" applyAlignment="1">
      <alignment horizontal="center"/>
    </xf>
    <xf numFmtId="10" fontId="21" fillId="6" borderId="17" xfId="0" applyNumberFormat="1" applyFont="1" applyFill="1" applyBorder="1"/>
    <xf numFmtId="10" fontId="21" fillId="6" borderId="7" xfId="0" applyNumberFormat="1" applyFont="1" applyFill="1" applyBorder="1"/>
    <xf numFmtId="10" fontId="21" fillId="0" borderId="6" xfId="0" applyNumberFormat="1" applyFont="1" applyBorder="1"/>
    <xf numFmtId="10" fontId="21" fillId="6" borderId="46" xfId="0" applyNumberFormat="1" applyFont="1" applyFill="1" applyBorder="1"/>
    <xf numFmtId="10" fontId="21" fillId="6" borderId="47" xfId="0" applyNumberFormat="1" applyFont="1" applyFill="1" applyBorder="1"/>
    <xf numFmtId="2" fontId="21" fillId="6" borderId="7" xfId="0" applyNumberFormat="1" applyFont="1" applyFill="1" applyBorder="1"/>
    <xf numFmtId="2" fontId="21" fillId="0" borderId="7" xfId="0" applyNumberFormat="1" applyFont="1" applyBorder="1" applyAlignment="1">
      <alignment horizontal="center" vertical="center"/>
    </xf>
    <xf numFmtId="2" fontId="17" fillId="23" borderId="7" xfId="0" applyNumberFormat="1" applyFont="1" applyFill="1" applyBorder="1" applyAlignment="1">
      <alignment horizontal="center"/>
    </xf>
    <xf numFmtId="165" fontId="17" fillId="23" borderId="7" xfId="0" applyNumberFormat="1" applyFont="1" applyFill="1" applyBorder="1" applyAlignment="1">
      <alignment horizontal="center"/>
    </xf>
    <xf numFmtId="0" fontId="20" fillId="26" borderId="7" xfId="0" applyFont="1" applyFill="1" applyBorder="1" applyAlignment="1">
      <alignment horizontal="center"/>
    </xf>
    <xf numFmtId="0" fontId="20" fillId="17" borderId="7" xfId="0" applyFont="1" applyFill="1" applyBorder="1" applyAlignment="1">
      <alignment horizontal="center"/>
    </xf>
    <xf numFmtId="0" fontId="21" fillId="0" borderId="7" xfId="0" quotePrefix="1" applyFont="1" applyBorder="1" applyAlignment="1">
      <alignment horizontal="center"/>
    </xf>
    <xf numFmtId="2" fontId="21" fillId="0" borderId="7" xfId="0" applyNumberFormat="1" applyFont="1" applyBorder="1" applyAlignment="1">
      <alignment horizontal="center"/>
    </xf>
    <xf numFmtId="14" fontId="21" fillId="0" borderId="7" xfId="0" applyNumberFormat="1" applyFont="1" applyBorder="1" applyAlignment="1">
      <alignment horizontal="center"/>
    </xf>
    <xf numFmtId="0" fontId="34" fillId="34" borderId="25" xfId="0" applyFont="1" applyFill="1" applyBorder="1"/>
    <xf numFmtId="18" fontId="21" fillId="0" borderId="7" xfId="0" quotePrefix="1" applyNumberFormat="1" applyFont="1" applyBorder="1" applyAlignment="1">
      <alignment horizontal="center"/>
    </xf>
    <xf numFmtId="0" fontId="21" fillId="0" borderId="7" xfId="0" quotePrefix="1" applyFont="1" applyBorder="1" applyAlignment="1">
      <alignment horizontal="center" wrapText="1"/>
    </xf>
    <xf numFmtId="0" fontId="21" fillId="0" borderId="7" xfId="0" applyFont="1" applyBorder="1" applyAlignment="1">
      <alignment horizontal="center" wrapText="1"/>
    </xf>
    <xf numFmtId="0" fontId="21" fillId="0" borderId="0" xfId="0" applyFont="1" applyAlignment="1">
      <alignment horizontal="center"/>
    </xf>
    <xf numFmtId="2" fontId="21" fillId="0" borderId="0" xfId="0" applyNumberFormat="1" applyFont="1" applyAlignment="1">
      <alignment horizontal="center"/>
    </xf>
    <xf numFmtId="14" fontId="21" fillId="0" borderId="0" xfId="0" applyNumberFormat="1" applyFont="1" applyAlignment="1">
      <alignment horizontal="center"/>
    </xf>
    <xf numFmtId="0" fontId="17" fillId="25" borderId="7" xfId="0" applyFont="1" applyFill="1" applyBorder="1"/>
    <xf numFmtId="0" fontId="17" fillId="15" borderId="7" xfId="0" applyFont="1" applyFill="1" applyBorder="1" applyAlignment="1">
      <alignment horizontal="right"/>
    </xf>
    <xf numFmtId="0" fontId="22" fillId="35" borderId="7" xfId="0" applyFont="1" applyFill="1" applyBorder="1" applyAlignment="1">
      <alignment horizontal="center"/>
    </xf>
    <xf numFmtId="0" fontId="22" fillId="35" borderId="7" xfId="0" applyFont="1" applyFill="1" applyBorder="1"/>
    <xf numFmtId="0" fontId="22" fillId="26" borderId="7" xfId="0" applyFont="1" applyFill="1" applyBorder="1"/>
    <xf numFmtId="0" fontId="17" fillId="23" borderId="7" xfId="0" applyFont="1" applyFill="1" applyBorder="1" applyAlignment="1">
      <alignment horizontal="right" wrapText="1"/>
    </xf>
    <xf numFmtId="10" fontId="21" fillId="31" borderId="7" xfId="0" applyNumberFormat="1" applyFont="1" applyFill="1" applyBorder="1"/>
    <xf numFmtId="0" fontId="17" fillId="24" borderId="7" xfId="0" applyFont="1" applyFill="1" applyBorder="1" applyAlignment="1">
      <alignment horizontal="center"/>
    </xf>
    <xf numFmtId="10" fontId="17" fillId="24" borderId="7" xfId="0" applyNumberFormat="1" applyFont="1" applyFill="1" applyBorder="1" applyAlignment="1">
      <alignment horizontal="center"/>
    </xf>
    <xf numFmtId="10" fontId="17" fillId="24" borderId="51" xfId="0" applyNumberFormat="1" applyFont="1" applyFill="1" applyBorder="1" applyAlignment="1">
      <alignment horizontal="center"/>
    </xf>
    <xf numFmtId="0" fontId="17" fillId="23" borderId="15" xfId="0" applyFont="1" applyFill="1" applyBorder="1" applyAlignment="1">
      <alignment horizontal="center"/>
    </xf>
    <xf numFmtId="0" fontId="21" fillId="0" borderId="7" xfId="0" applyFont="1" applyBorder="1" applyAlignment="1">
      <alignment vertical="center"/>
    </xf>
    <xf numFmtId="0" fontId="22" fillId="26" borderId="7" xfId="0" applyFont="1" applyFill="1" applyBorder="1" applyAlignment="1">
      <alignment horizontal="center" vertical="center" wrapText="1"/>
    </xf>
    <xf numFmtId="0" fontId="31" fillId="27" borderId="53" xfId="0" applyFont="1" applyFill="1" applyBorder="1" applyAlignment="1">
      <alignment horizontal="center" vertical="center" wrapText="1"/>
    </xf>
    <xf numFmtId="169" fontId="35" fillId="0" borderId="53" xfId="0" applyNumberFormat="1" applyFont="1" applyBorder="1" applyAlignment="1">
      <alignment vertical="center"/>
    </xf>
    <xf numFmtId="10" fontId="35" fillId="0" borderId="53" xfId="0" applyNumberFormat="1" applyFont="1" applyBorder="1" applyAlignment="1">
      <alignment vertical="center"/>
    </xf>
    <xf numFmtId="10" fontId="31" fillId="27" borderId="53" xfId="0" applyNumberFormat="1" applyFont="1" applyFill="1" applyBorder="1" applyAlignment="1">
      <alignment horizontal="center" vertical="center" wrapText="1"/>
    </xf>
    <xf numFmtId="10" fontId="35" fillId="0" borderId="53" xfId="0" applyNumberFormat="1" applyFont="1" applyBorder="1"/>
    <xf numFmtId="0" fontId="31" fillId="6" borderId="54" xfId="0" applyFont="1" applyFill="1" applyBorder="1" applyAlignment="1">
      <alignment horizontal="center" vertical="center" wrapText="1"/>
    </xf>
    <xf numFmtId="169" fontId="21" fillId="6" borderId="53" xfId="0" applyNumberFormat="1" applyFont="1" applyFill="1" applyBorder="1" applyAlignment="1">
      <alignment vertical="center"/>
    </xf>
    <xf numFmtId="10" fontId="21" fillId="6" borderId="54" xfId="0" applyNumberFormat="1" applyFont="1" applyFill="1" applyBorder="1" applyAlignment="1">
      <alignment vertical="center"/>
    </xf>
    <xf numFmtId="10" fontId="31" fillId="6" borderId="54" xfId="0" applyNumberFormat="1" applyFont="1" applyFill="1" applyBorder="1" applyAlignment="1">
      <alignment horizontal="center" vertical="center" wrapText="1"/>
    </xf>
    <xf numFmtId="10" fontId="21" fillId="6" borderId="54" xfId="0" applyNumberFormat="1" applyFont="1" applyFill="1" applyBorder="1"/>
    <xf numFmtId="0" fontId="31" fillId="6" borderId="7" xfId="0" applyFont="1" applyFill="1" applyBorder="1" applyAlignment="1">
      <alignment horizontal="center" vertical="center" wrapText="1"/>
    </xf>
    <xf numFmtId="10" fontId="21" fillId="6" borderId="7" xfId="0" applyNumberFormat="1" applyFont="1" applyFill="1" applyBorder="1" applyAlignment="1">
      <alignment vertical="center"/>
    </xf>
    <xf numFmtId="10" fontId="31" fillId="6" borderId="7" xfId="0" applyNumberFormat="1" applyFont="1" applyFill="1" applyBorder="1" applyAlignment="1">
      <alignment horizontal="center" vertical="center" wrapText="1"/>
    </xf>
    <xf numFmtId="0" fontId="17" fillId="23" borderId="7" xfId="0" applyFont="1" applyFill="1" applyBorder="1" applyAlignment="1">
      <alignment horizontal="center" vertical="center" wrapText="1"/>
    </xf>
    <xf numFmtId="169" fontId="17" fillId="23" borderId="7" xfId="0" applyNumberFormat="1" applyFont="1" applyFill="1" applyBorder="1" applyAlignment="1">
      <alignment horizontal="right" vertical="center" wrapText="1"/>
    </xf>
    <xf numFmtId="10" fontId="21" fillId="23" borderId="7" xfId="0" applyNumberFormat="1" applyFont="1" applyFill="1" applyBorder="1" applyAlignment="1">
      <alignment vertical="center"/>
    </xf>
    <xf numFmtId="10" fontId="31" fillId="23" borderId="7" xfId="0" applyNumberFormat="1" applyFont="1" applyFill="1" applyBorder="1" applyAlignment="1">
      <alignment horizontal="center" vertical="center" wrapText="1"/>
    </xf>
    <xf numFmtId="10" fontId="21" fillId="23" borderId="7" xfId="0" applyNumberFormat="1" applyFont="1" applyFill="1" applyBorder="1"/>
    <xf numFmtId="0" fontId="17" fillId="15" borderId="7" xfId="0" applyFont="1" applyFill="1" applyBorder="1" applyAlignment="1">
      <alignment horizontal="center"/>
    </xf>
    <xf numFmtId="165" fontId="21" fillId="15" borderId="7" xfId="0" applyNumberFormat="1" applyFont="1" applyFill="1" applyBorder="1"/>
    <xf numFmtId="10" fontId="21" fillId="15" borderId="7" xfId="0" applyNumberFormat="1" applyFont="1" applyFill="1" applyBorder="1"/>
    <xf numFmtId="0" fontId="21" fillId="0" borderId="0" xfId="0" applyFont="1" applyAlignment="1">
      <alignment horizontal="center" vertical="top" wrapText="1"/>
    </xf>
    <xf numFmtId="0" fontId="21" fillId="0" borderId="0" xfId="0" applyFont="1" applyAlignment="1">
      <alignment horizontal="left" vertical="top" wrapText="1"/>
    </xf>
    <xf numFmtId="1" fontId="17" fillId="36" borderId="7" xfId="0" applyNumberFormat="1" applyFont="1" applyFill="1" applyBorder="1" applyAlignment="1">
      <alignment horizontal="center"/>
    </xf>
    <xf numFmtId="1" fontId="17" fillId="15" borderId="7" xfId="0" applyNumberFormat="1" applyFont="1" applyFill="1" applyBorder="1" applyAlignment="1">
      <alignment horizontal="center"/>
    </xf>
    <xf numFmtId="3" fontId="35" fillId="0" borderId="7" xfId="0" applyNumberFormat="1" applyFont="1" applyBorder="1" applyAlignment="1">
      <alignment horizontal="center" vertical="center" wrapText="1"/>
    </xf>
    <xf numFmtId="1" fontId="21" fillId="36" borderId="7" xfId="0" applyNumberFormat="1" applyFont="1" applyFill="1" applyBorder="1" applyAlignment="1">
      <alignment horizontal="center"/>
    </xf>
    <xf numFmtId="1" fontId="21" fillId="0" borderId="7" xfId="0" applyNumberFormat="1" applyFont="1" applyBorder="1" applyAlignment="1">
      <alignment horizontal="center"/>
    </xf>
    <xf numFmtId="0" fontId="35" fillId="0" borderId="0" xfId="0" applyFont="1"/>
    <xf numFmtId="0" fontId="35" fillId="0" borderId="0" xfId="0" applyFont="1" applyAlignment="1">
      <alignment horizontal="center" vertical="top" wrapText="1"/>
    </xf>
    <xf numFmtId="0" fontId="35" fillId="0" borderId="0" xfId="0" applyFont="1" applyAlignment="1">
      <alignment horizontal="left" vertical="top" wrapText="1"/>
    </xf>
    <xf numFmtId="0" fontId="17" fillId="15" borderId="7" xfId="0" applyFont="1" applyFill="1" applyBorder="1" applyAlignment="1">
      <alignment vertical="center"/>
    </xf>
    <xf numFmtId="1" fontId="17" fillId="15" borderId="7" xfId="0" applyNumberFormat="1" applyFont="1" applyFill="1" applyBorder="1" applyAlignment="1">
      <alignment horizontal="center" vertical="center"/>
    </xf>
    <xf numFmtId="2" fontId="35" fillId="36" borderId="7" xfId="0" applyNumberFormat="1" applyFont="1" applyFill="1" applyBorder="1" applyAlignment="1">
      <alignment horizontal="center" vertical="center"/>
    </xf>
    <xf numFmtId="2" fontId="35" fillId="0" borderId="7" xfId="0" applyNumberFormat="1" applyFont="1" applyBorder="1" applyAlignment="1">
      <alignment horizontal="center" vertical="center"/>
    </xf>
    <xf numFmtId="2" fontId="35" fillId="0" borderId="7" xfId="0" applyNumberFormat="1" applyFont="1" applyBorder="1"/>
    <xf numFmtId="1" fontId="35" fillId="0" borderId="7" xfId="0" applyNumberFormat="1" applyFont="1" applyBorder="1" applyAlignment="1">
      <alignment horizontal="center"/>
    </xf>
    <xf numFmtId="1" fontId="36" fillId="15" borderId="7" xfId="0" applyNumberFormat="1" applyFont="1" applyFill="1" applyBorder="1" applyAlignment="1">
      <alignment horizontal="center"/>
    </xf>
    <xf numFmtId="0" fontId="35" fillId="0" borderId="7" xfId="0" applyFont="1" applyBorder="1" applyAlignment="1">
      <alignment vertical="center" wrapText="1"/>
    </xf>
    <xf numFmtId="0" fontId="35" fillId="0" borderId="7" xfId="0" applyFont="1" applyBorder="1"/>
    <xf numFmtId="0" fontId="35" fillId="0" borderId="7" xfId="0" applyFont="1" applyBorder="1" applyAlignment="1">
      <alignment horizontal="center" vertical="center" wrapText="1"/>
    </xf>
    <xf numFmtId="0" fontId="21" fillId="0" borderId="7" xfId="0" applyFont="1" applyBorder="1" applyAlignment="1">
      <alignment horizontal="center" vertical="center"/>
    </xf>
    <xf numFmtId="0" fontId="17" fillId="25" borderId="25" xfId="0" applyFont="1" applyFill="1" applyBorder="1"/>
    <xf numFmtId="0" fontId="21" fillId="25" borderId="25" xfId="0" applyFont="1" applyFill="1" applyBorder="1"/>
    <xf numFmtId="0" fontId="10" fillId="0" borderId="7" xfId="0" applyFont="1" applyBorder="1" applyAlignment="1">
      <alignment horizontal="center" vertical="center" wrapText="1"/>
    </xf>
    <xf numFmtId="0" fontId="35" fillId="0" borderId="7" xfId="0" applyFont="1" applyBorder="1" applyAlignment="1">
      <alignment horizontal="left" vertical="center" wrapText="1"/>
    </xf>
    <xf numFmtId="0" fontId="17" fillId="0" borderId="17" xfId="0" applyFont="1" applyBorder="1" applyAlignment="1">
      <alignment horizontal="center" vertical="center"/>
    </xf>
    <xf numFmtId="0" fontId="17" fillId="0" borderId="7" xfId="0" applyFont="1" applyBorder="1" applyAlignment="1">
      <alignment horizontal="center" vertical="center"/>
    </xf>
    <xf numFmtId="0" fontId="17" fillId="0" borderId="4" xfId="0" applyFont="1" applyBorder="1" applyAlignment="1">
      <alignment horizontal="center" vertical="center" wrapText="1"/>
    </xf>
    <xf numFmtId="0" fontId="39" fillId="0" borderId="17" xfId="0" applyFont="1" applyBorder="1" applyAlignment="1">
      <alignment horizontal="center" vertical="center"/>
    </xf>
    <xf numFmtId="0" fontId="39" fillId="0" borderId="7" xfId="0" applyFont="1" applyBorder="1" applyAlignment="1">
      <alignment horizontal="center" vertical="center"/>
    </xf>
    <xf numFmtId="0" fontId="39" fillId="0" borderId="4" xfId="0" applyFont="1" applyBorder="1" applyAlignment="1">
      <alignment horizontal="center" vertical="center"/>
    </xf>
    <xf numFmtId="0" fontId="39" fillId="0" borderId="46" xfId="0" applyFont="1" applyBorder="1" applyAlignment="1">
      <alignment horizontal="center" vertical="center"/>
    </xf>
    <xf numFmtId="0" fontId="39" fillId="0" borderId="47" xfId="0" applyFont="1" applyBorder="1" applyAlignment="1">
      <alignment horizontal="center" vertical="center"/>
    </xf>
    <xf numFmtId="0" fontId="39" fillId="0" borderId="71" xfId="0" applyFont="1" applyBorder="1" applyAlignment="1">
      <alignment horizontal="center" vertical="center"/>
    </xf>
    <xf numFmtId="0" fontId="21" fillId="0" borderId="0" xfId="0" applyFont="1" applyAlignment="1">
      <alignment horizontal="center" vertical="center"/>
    </xf>
    <xf numFmtId="0" fontId="17" fillId="37" borderId="72" xfId="0" applyFont="1" applyFill="1" applyBorder="1" applyAlignment="1">
      <alignment horizontal="center" vertical="center" wrapText="1"/>
    </xf>
    <xf numFmtId="0" fontId="17" fillId="37" borderId="22" xfId="0" applyFont="1" applyFill="1" applyBorder="1" applyAlignment="1">
      <alignment horizontal="center" vertical="center" wrapText="1"/>
    </xf>
    <xf numFmtId="0" fontId="17" fillId="0" borderId="0" xfId="0" applyFont="1" applyAlignment="1">
      <alignment horizontal="center" vertical="center" wrapText="1"/>
    </xf>
    <xf numFmtId="0" fontId="17" fillId="0" borderId="0" xfId="0" applyFont="1" applyAlignment="1">
      <alignment vertical="center"/>
    </xf>
    <xf numFmtId="0" fontId="21" fillId="0" borderId="76" xfId="0" applyFont="1" applyBorder="1" applyAlignment="1">
      <alignment horizontal="center" vertical="center" wrapText="1"/>
    </xf>
    <xf numFmtId="0" fontId="21" fillId="9" borderId="44" xfId="0" applyFont="1" applyFill="1" applyBorder="1" applyAlignment="1">
      <alignment horizontal="center" vertical="center"/>
    </xf>
    <xf numFmtId="0" fontId="21" fillId="0" borderId="10" xfId="0" applyFont="1" applyBorder="1" applyAlignment="1">
      <alignment horizontal="center" vertical="center" wrapText="1"/>
    </xf>
    <xf numFmtId="0" fontId="21" fillId="9" borderId="54" xfId="0" applyFont="1" applyFill="1" applyBorder="1" applyAlignment="1">
      <alignment horizontal="center" vertical="center"/>
    </xf>
    <xf numFmtId="0" fontId="21" fillId="0" borderId="9" xfId="0" applyFont="1" applyBorder="1" applyAlignment="1">
      <alignment horizontal="center" vertical="center" wrapText="1"/>
    </xf>
    <xf numFmtId="0" fontId="21" fillId="9" borderId="41" xfId="0" applyFont="1" applyFill="1" applyBorder="1" applyAlignment="1">
      <alignment horizontal="center" vertical="center"/>
    </xf>
    <xf numFmtId="0" fontId="39" fillId="9" borderId="42" xfId="0" applyFont="1" applyFill="1" applyBorder="1" applyAlignment="1">
      <alignment horizontal="center" vertical="center"/>
    </xf>
    <xf numFmtId="2" fontId="21" fillId="9" borderId="42" xfId="0" applyNumberFormat="1" applyFont="1" applyFill="1" applyBorder="1" applyAlignment="1">
      <alignment horizontal="center" vertical="center"/>
    </xf>
    <xf numFmtId="0" fontId="21" fillId="10" borderId="83" xfId="0" applyFont="1" applyFill="1" applyBorder="1" applyAlignment="1">
      <alignment horizontal="center" vertical="center" wrapText="1"/>
    </xf>
    <xf numFmtId="2" fontId="21" fillId="9" borderId="84" xfId="0" applyNumberFormat="1" applyFont="1" applyFill="1" applyBorder="1" applyAlignment="1">
      <alignment horizontal="center" vertical="center"/>
    </xf>
    <xf numFmtId="0" fontId="21" fillId="0" borderId="11" xfId="0" applyFont="1" applyBorder="1" applyAlignment="1">
      <alignment horizontal="center" vertical="center" wrapText="1"/>
    </xf>
    <xf numFmtId="2" fontId="21" fillId="9" borderId="41" xfId="0" applyNumberFormat="1" applyFont="1" applyFill="1" applyBorder="1" applyAlignment="1">
      <alignment horizontal="center" vertical="center"/>
    </xf>
    <xf numFmtId="0" fontId="21" fillId="10" borderId="84" xfId="0" applyFont="1" applyFill="1" applyBorder="1" applyAlignment="1">
      <alignment horizontal="center" vertical="center" wrapText="1"/>
    </xf>
    <xf numFmtId="2" fontId="21" fillId="9" borderId="15" xfId="0" applyNumberFormat="1" applyFont="1" applyFill="1" applyBorder="1" applyAlignment="1">
      <alignment horizontal="center" vertical="center"/>
    </xf>
    <xf numFmtId="0" fontId="39" fillId="0" borderId="9" xfId="0" applyFont="1" applyBorder="1" applyAlignment="1">
      <alignment horizontal="center" vertical="center" wrapText="1"/>
    </xf>
    <xf numFmtId="2" fontId="21" fillId="9" borderId="54" xfId="0" applyNumberFormat="1" applyFont="1" applyFill="1" applyBorder="1" applyAlignment="1">
      <alignment horizontal="center" vertical="center"/>
    </xf>
    <xf numFmtId="0" fontId="17" fillId="0" borderId="4" xfId="0" applyFont="1" applyBorder="1" applyAlignment="1">
      <alignment vertical="center"/>
    </xf>
    <xf numFmtId="0" fontId="17" fillId="10" borderId="20" xfId="0" applyFont="1" applyFill="1" applyBorder="1" applyAlignment="1">
      <alignment vertical="center"/>
    </xf>
    <xf numFmtId="0" fontId="21" fillId="10" borderId="85" xfId="0" applyFont="1" applyFill="1" applyBorder="1" applyAlignment="1">
      <alignment horizontal="center" vertical="center" wrapText="1"/>
    </xf>
    <xf numFmtId="0" fontId="39" fillId="9" borderId="54" xfId="0" applyFont="1" applyFill="1" applyBorder="1" applyAlignment="1">
      <alignment horizontal="center" vertical="center"/>
    </xf>
    <xf numFmtId="0" fontId="17" fillId="10" borderId="42" xfId="0" applyFont="1" applyFill="1" applyBorder="1" applyAlignment="1">
      <alignment vertical="center" wrapText="1"/>
    </xf>
    <xf numFmtId="0" fontId="21" fillId="10" borderId="7" xfId="0" applyFont="1" applyFill="1" applyBorder="1" applyAlignment="1">
      <alignment horizontal="center" vertical="center" wrapText="1"/>
    </xf>
    <xf numFmtId="0" fontId="21" fillId="10" borderId="54" xfId="0" applyFont="1" applyFill="1" applyBorder="1" applyAlignment="1">
      <alignment horizontal="center" vertical="center"/>
    </xf>
    <xf numFmtId="2" fontId="21" fillId="9" borderId="7" xfId="0" applyNumberFormat="1" applyFont="1" applyFill="1" applyBorder="1" applyAlignment="1">
      <alignment horizontal="center" vertical="center"/>
    </xf>
    <xf numFmtId="0" fontId="21" fillId="10" borderId="41" xfId="0" applyFont="1" applyFill="1" applyBorder="1" applyAlignment="1">
      <alignment horizontal="center" vertical="center" wrapText="1"/>
    </xf>
    <xf numFmtId="2" fontId="21" fillId="10" borderId="7" xfId="0" applyNumberFormat="1" applyFont="1" applyFill="1" applyBorder="1" applyAlignment="1">
      <alignment horizontal="center" vertical="center"/>
    </xf>
    <xf numFmtId="0" fontId="21" fillId="10" borderId="7" xfId="0" applyFont="1" applyFill="1" applyBorder="1" applyAlignment="1">
      <alignment vertical="center" wrapText="1"/>
    </xf>
    <xf numFmtId="0" fontId="21" fillId="10" borderId="85" xfId="0" applyFont="1" applyFill="1" applyBorder="1" applyAlignment="1">
      <alignment horizontal="center" vertical="center"/>
    </xf>
    <xf numFmtId="0" fontId="21" fillId="10" borderId="93" xfId="0" applyFont="1" applyFill="1" applyBorder="1" applyAlignment="1">
      <alignment horizontal="center" vertical="center"/>
    </xf>
    <xf numFmtId="0" fontId="21" fillId="10" borderId="94" xfId="0" applyFont="1" applyFill="1" applyBorder="1" applyAlignment="1">
      <alignment horizontal="center" vertical="center"/>
    </xf>
    <xf numFmtId="0" fontId="40" fillId="38" borderId="100" xfId="0" applyFont="1" applyFill="1" applyBorder="1" applyAlignment="1">
      <alignment horizontal="center" vertical="center"/>
    </xf>
    <xf numFmtId="0" fontId="40" fillId="38" borderId="15" xfId="0" applyFont="1" applyFill="1" applyBorder="1" applyAlignment="1">
      <alignment horizontal="center" vertical="center" wrapText="1"/>
    </xf>
    <xf numFmtId="0" fontId="17" fillId="38" borderId="15" xfId="0" applyFont="1" applyFill="1" applyBorder="1" applyAlignment="1">
      <alignment horizontal="center" vertical="center"/>
    </xf>
    <xf numFmtId="0" fontId="40" fillId="38" borderId="15" xfId="0" applyFont="1" applyFill="1" applyBorder="1" applyAlignment="1">
      <alignment horizontal="center" vertical="center"/>
    </xf>
    <xf numFmtId="0" fontId="40" fillId="38" borderId="84" xfId="0" applyFont="1" applyFill="1" applyBorder="1" applyAlignment="1">
      <alignment horizontal="center" vertical="center" wrapText="1"/>
    </xf>
    <xf numFmtId="0" fontId="40" fillId="38" borderId="101" xfId="0" applyFont="1" applyFill="1" applyBorder="1" applyAlignment="1">
      <alignment horizontal="center" vertical="center" wrapText="1"/>
    </xf>
    <xf numFmtId="0" fontId="41" fillId="12" borderId="102" xfId="0" applyFont="1" applyFill="1" applyBorder="1" applyAlignment="1">
      <alignment horizontal="center" vertical="center"/>
    </xf>
    <xf numFmtId="0" fontId="41" fillId="12" borderId="103" xfId="0" applyFont="1" applyFill="1" applyBorder="1" applyAlignment="1">
      <alignment vertical="center" wrapText="1"/>
    </xf>
    <xf numFmtId="0" fontId="41" fillId="24" borderId="104" xfId="0" applyFont="1" applyFill="1" applyBorder="1" applyAlignment="1">
      <alignment horizontal="center" vertical="center" wrapText="1"/>
    </xf>
    <xf numFmtId="0" fontId="41" fillId="12" borderId="44" xfId="0" applyFont="1" applyFill="1" applyBorder="1" applyAlignment="1">
      <alignment horizontal="center" vertical="center" wrapText="1"/>
    </xf>
    <xf numFmtId="0" fontId="35" fillId="12" borderId="44" xfId="0" applyFont="1" applyFill="1" applyBorder="1" applyAlignment="1">
      <alignment horizontal="center" vertical="center"/>
    </xf>
    <xf numFmtId="0" fontId="41" fillId="12" borderId="44" xfId="0" applyFont="1" applyFill="1" applyBorder="1" applyAlignment="1">
      <alignment horizontal="left" vertical="center" wrapText="1"/>
    </xf>
    <xf numFmtId="0" fontId="41" fillId="12" borderId="105" xfId="0" applyFont="1" applyFill="1" applyBorder="1" applyAlignment="1">
      <alignment horizontal="center" vertical="center" wrapText="1"/>
    </xf>
    <xf numFmtId="0" fontId="41" fillId="12" borderId="106" xfId="0" applyFont="1" applyFill="1" applyBorder="1" applyAlignment="1">
      <alignment horizontal="center" vertical="center" wrapText="1"/>
    </xf>
    <xf numFmtId="0" fontId="41" fillId="12" borderId="7" xfId="0" applyFont="1" applyFill="1" applyBorder="1" applyAlignment="1">
      <alignment horizontal="center" vertical="center" wrapText="1"/>
    </xf>
    <xf numFmtId="0" fontId="41" fillId="12" borderId="107" xfId="0" applyFont="1" applyFill="1" applyBorder="1" applyAlignment="1">
      <alignment vertical="center" wrapText="1"/>
    </xf>
    <xf numFmtId="0" fontId="41" fillId="12" borderId="108" xfId="0" applyFont="1" applyFill="1" applyBorder="1" applyAlignment="1">
      <alignment horizontal="center" vertical="center"/>
    </xf>
    <xf numFmtId="0" fontId="41" fillId="24" borderId="20" xfId="0" applyFont="1" applyFill="1" applyBorder="1" applyAlignment="1">
      <alignment horizontal="center" vertical="center" wrapText="1"/>
    </xf>
    <xf numFmtId="0" fontId="41" fillId="12" borderId="42" xfId="0" applyFont="1" applyFill="1" applyBorder="1" applyAlignment="1">
      <alignment horizontal="center" vertical="center" wrapText="1"/>
    </xf>
    <xf numFmtId="0" fontId="35" fillId="12" borderId="7" xfId="0" applyFont="1" applyFill="1" applyBorder="1" applyAlignment="1">
      <alignment horizontal="center" vertical="center"/>
    </xf>
    <xf numFmtId="0" fontId="41" fillId="12" borderId="20" xfId="0" applyFont="1" applyFill="1" applyBorder="1" applyAlignment="1">
      <alignment horizontal="left" vertical="center" wrapText="1"/>
    </xf>
    <xf numFmtId="0" fontId="41" fillId="12" borderId="109" xfId="0" applyFont="1" applyFill="1" applyBorder="1" applyAlignment="1">
      <alignment horizontal="center" vertical="center" wrapText="1"/>
    </xf>
    <xf numFmtId="0" fontId="35" fillId="12" borderId="110" xfId="0" applyFont="1" applyFill="1" applyBorder="1" applyAlignment="1">
      <alignment horizontal="left" vertical="center" wrapText="1"/>
    </xf>
    <xf numFmtId="0" fontId="41" fillId="12" borderId="7" xfId="0" applyFont="1" applyFill="1" applyBorder="1" applyAlignment="1">
      <alignment horizontal="left" vertical="center" wrapText="1"/>
    </xf>
    <xf numFmtId="0" fontId="41" fillId="12" borderId="110" xfId="0" applyFont="1" applyFill="1" applyBorder="1" applyAlignment="1">
      <alignment vertical="center" wrapText="1"/>
    </xf>
    <xf numFmtId="0" fontId="41" fillId="23" borderId="20" xfId="0" applyFont="1" applyFill="1" applyBorder="1" applyAlignment="1">
      <alignment horizontal="center" vertical="center" wrapText="1"/>
    </xf>
    <xf numFmtId="0" fontId="41" fillId="11" borderId="20" xfId="0" applyFont="1" applyFill="1" applyBorder="1" applyAlignment="1">
      <alignment horizontal="center" vertical="center" wrapText="1"/>
    </xf>
    <xf numFmtId="0" fontId="41" fillId="12" borderId="83" xfId="0" applyFont="1" applyFill="1" applyBorder="1" applyAlignment="1">
      <alignment horizontal="left" vertical="center" wrapText="1"/>
    </xf>
    <xf numFmtId="0" fontId="41" fillId="12" borderId="111" xfId="0" applyFont="1" applyFill="1" applyBorder="1" applyAlignment="1">
      <alignment horizontal="center" vertical="center"/>
    </xf>
    <xf numFmtId="0" fontId="41" fillId="11" borderId="83" xfId="0" applyFont="1" applyFill="1" applyBorder="1" applyAlignment="1">
      <alignment horizontal="center" vertical="center" wrapText="1"/>
    </xf>
    <xf numFmtId="0" fontId="41" fillId="12" borderId="84" xfId="0" applyFont="1" applyFill="1" applyBorder="1" applyAlignment="1">
      <alignment horizontal="center" vertical="center" wrapText="1"/>
    </xf>
    <xf numFmtId="0" fontId="35" fillId="12" borderId="42" xfId="0" applyFont="1" applyFill="1" applyBorder="1" applyAlignment="1">
      <alignment horizontal="center" vertical="center"/>
    </xf>
    <xf numFmtId="0" fontId="41" fillId="12" borderId="17" xfId="0" applyFont="1" applyFill="1" applyBorder="1" applyAlignment="1">
      <alignment horizontal="center" vertical="center"/>
    </xf>
    <xf numFmtId="0" fontId="41" fillId="12" borderId="7" xfId="0" applyFont="1" applyFill="1" applyBorder="1" applyAlignment="1">
      <alignment vertical="center" wrapText="1"/>
    </xf>
    <xf numFmtId="0" fontId="35" fillId="12" borderId="54" xfId="0" applyFont="1" applyFill="1" applyBorder="1" applyAlignment="1">
      <alignment horizontal="center" vertical="center"/>
    </xf>
    <xf numFmtId="0" fontId="41" fillId="12" borderId="54" xfId="0" applyFont="1" applyFill="1" applyBorder="1" applyAlignment="1">
      <alignment horizontal="left" vertical="center" wrapText="1"/>
    </xf>
    <xf numFmtId="0" fontId="41" fillId="12" borderId="112" xfId="0" applyFont="1" applyFill="1" applyBorder="1" applyAlignment="1">
      <alignment vertical="center" wrapText="1"/>
    </xf>
    <xf numFmtId="0" fontId="41" fillId="12" borderId="54" xfId="0" applyFont="1" applyFill="1" applyBorder="1" applyAlignment="1">
      <alignment horizontal="center" vertical="center"/>
    </xf>
    <xf numFmtId="0" fontId="41" fillId="12" borderId="42" xfId="0" applyFont="1" applyFill="1" applyBorder="1" applyAlignment="1">
      <alignment horizontal="left" vertical="center" wrapText="1"/>
    </xf>
    <xf numFmtId="0" fontId="41" fillId="12" borderId="20" xfId="0" applyFont="1" applyFill="1" applyBorder="1" applyAlignment="1">
      <alignment horizontal="center" vertical="center" wrapText="1"/>
    </xf>
    <xf numFmtId="0" fontId="41" fillId="12" borderId="7" xfId="0" applyFont="1" applyFill="1" applyBorder="1" applyAlignment="1">
      <alignment horizontal="center" vertical="center"/>
    </xf>
    <xf numFmtId="0" fontId="41" fillId="12" borderId="46" xfId="0" applyFont="1" applyFill="1" applyBorder="1" applyAlignment="1">
      <alignment horizontal="center" vertical="center"/>
    </xf>
    <xf numFmtId="0" fontId="41" fillId="12" borderId="47" xfId="0" applyFont="1" applyFill="1" applyBorder="1" applyAlignment="1">
      <alignment horizontal="center" vertical="center" wrapText="1"/>
    </xf>
    <xf numFmtId="0" fontId="41" fillId="12" borderId="47" xfId="0" applyFont="1" applyFill="1" applyBorder="1" applyAlignment="1">
      <alignment horizontal="center" vertical="center"/>
    </xf>
    <xf numFmtId="0" fontId="41" fillId="12" borderId="47" xfId="0" applyFont="1" applyFill="1" applyBorder="1" applyAlignment="1">
      <alignment horizontal="left" vertical="center" wrapText="1"/>
    </xf>
    <xf numFmtId="0" fontId="41" fillId="12" borderId="113" xfId="0" applyFont="1" applyFill="1" applyBorder="1" applyAlignment="1">
      <alignment horizontal="center" vertical="center" wrapText="1"/>
    </xf>
    <xf numFmtId="0" fontId="41" fillId="12" borderId="114" xfId="0" applyFont="1" applyFill="1" applyBorder="1" applyAlignment="1">
      <alignment horizontal="center" vertical="center" wrapText="1"/>
    </xf>
    <xf numFmtId="0" fontId="41" fillId="12" borderId="115" xfId="0" applyFont="1" applyFill="1" applyBorder="1" applyAlignment="1">
      <alignment vertical="center" wrapText="1"/>
    </xf>
    <xf numFmtId="0" fontId="41" fillId="6" borderId="116" xfId="0" applyFont="1" applyFill="1" applyBorder="1" applyAlignment="1">
      <alignment horizontal="center" vertical="center"/>
    </xf>
    <xf numFmtId="0" fontId="41" fillId="6" borderId="51" xfId="0" applyFont="1" applyFill="1" applyBorder="1" applyAlignment="1">
      <alignment vertical="center" wrapText="1"/>
    </xf>
    <xf numFmtId="0" fontId="41" fillId="6" borderId="85" xfId="0" applyFont="1" applyFill="1" applyBorder="1" applyAlignment="1">
      <alignment horizontal="center" vertical="center" wrapText="1"/>
    </xf>
    <xf numFmtId="0" fontId="41" fillId="6" borderId="41" xfId="0" applyFont="1" applyFill="1" applyBorder="1" applyAlignment="1">
      <alignment horizontal="center" vertical="center" wrapText="1"/>
    </xf>
    <xf numFmtId="0" fontId="35" fillId="6" borderId="54" xfId="0" applyFont="1" applyFill="1" applyBorder="1" applyAlignment="1">
      <alignment horizontal="center" vertical="center"/>
    </xf>
    <xf numFmtId="0" fontId="41" fillId="6" borderId="41" xfId="0" applyFont="1" applyFill="1" applyBorder="1" applyAlignment="1">
      <alignment horizontal="left" vertical="center" wrapText="1"/>
    </xf>
    <xf numFmtId="0" fontId="41" fillId="6" borderId="54" xfId="0" applyFont="1" applyFill="1" applyBorder="1" applyAlignment="1">
      <alignment horizontal="center" vertical="center" wrapText="1"/>
    </xf>
    <xf numFmtId="0" fontId="41" fillId="6" borderId="117" xfId="0" applyFont="1" applyFill="1" applyBorder="1" applyAlignment="1">
      <alignment vertical="center" wrapText="1"/>
    </xf>
    <xf numFmtId="0" fontId="41" fillId="6" borderId="108" xfId="0" applyFont="1" applyFill="1" applyBorder="1" applyAlignment="1">
      <alignment horizontal="center" vertical="center"/>
    </xf>
    <xf numFmtId="0" fontId="35" fillId="6" borderId="7" xfId="0" applyFont="1" applyFill="1" applyBorder="1" applyAlignment="1">
      <alignment horizontal="center" vertical="center"/>
    </xf>
    <xf numFmtId="0" fontId="41" fillId="6" borderId="42" xfId="0" applyFont="1" applyFill="1" applyBorder="1" applyAlignment="1">
      <alignment horizontal="left" vertical="center" wrapText="1"/>
    </xf>
    <xf numFmtId="0" fontId="41" fillId="6" borderId="42" xfId="0" applyFont="1" applyFill="1" applyBorder="1" applyAlignment="1">
      <alignment horizontal="center" vertical="center" wrapText="1"/>
    </xf>
    <xf numFmtId="0" fontId="41" fillId="6" borderId="7" xfId="0" applyFont="1" applyFill="1" applyBorder="1" applyAlignment="1">
      <alignment horizontal="center" vertical="center" wrapText="1"/>
    </xf>
    <xf numFmtId="0" fontId="41" fillId="6" borderId="110" xfId="0" applyFont="1" applyFill="1" applyBorder="1" applyAlignment="1">
      <alignment vertical="center" wrapText="1"/>
    </xf>
    <xf numFmtId="0" fontId="41" fillId="6" borderId="20" xfId="0" applyFont="1" applyFill="1" applyBorder="1" applyAlignment="1">
      <alignment horizontal="center" vertical="center" wrapText="1"/>
    </xf>
    <xf numFmtId="0" fontId="35" fillId="6" borderId="110" xfId="0" applyFont="1" applyFill="1" applyBorder="1" applyAlignment="1">
      <alignment horizontal="left" vertical="center" wrapText="1"/>
    </xf>
    <xf numFmtId="0" fontId="41" fillId="6" borderId="7" xfId="0" applyFont="1" applyFill="1" applyBorder="1" applyAlignment="1">
      <alignment horizontal="left" vertical="center" wrapText="1"/>
    </xf>
    <xf numFmtId="0" fontId="35" fillId="6" borderId="110" xfId="0" applyFont="1" applyFill="1" applyBorder="1" applyAlignment="1">
      <alignment vertical="center" wrapText="1"/>
    </xf>
    <xf numFmtId="0" fontId="41" fillId="6" borderId="110" xfId="0" applyFont="1" applyFill="1" applyBorder="1" applyAlignment="1">
      <alignment horizontal="left" vertical="center" wrapText="1"/>
    </xf>
    <xf numFmtId="0" fontId="41" fillId="6" borderId="7" xfId="0" applyFont="1" applyFill="1" applyBorder="1" applyAlignment="1">
      <alignment horizontal="center" vertical="center"/>
    </xf>
    <xf numFmtId="0" fontId="41" fillId="6" borderId="51" xfId="0" applyFont="1" applyFill="1" applyBorder="1" applyAlignment="1">
      <alignment horizontal="center" vertical="center"/>
    </xf>
    <xf numFmtId="0" fontId="41" fillId="6" borderId="15" xfId="0" applyFont="1" applyFill="1" applyBorder="1" applyAlignment="1">
      <alignment horizontal="center" vertical="center"/>
    </xf>
    <xf numFmtId="0" fontId="41" fillId="6" borderId="111" xfId="0" applyFont="1" applyFill="1" applyBorder="1" applyAlignment="1">
      <alignment horizontal="center" vertical="center"/>
    </xf>
    <xf numFmtId="0" fontId="41" fillId="6" borderId="15" xfId="0" applyFont="1" applyFill="1" applyBorder="1" applyAlignment="1">
      <alignment horizontal="center" vertical="center" wrapText="1"/>
    </xf>
    <xf numFmtId="0" fontId="41" fillId="6" borderId="118" xfId="0" applyFont="1" applyFill="1" applyBorder="1" applyAlignment="1">
      <alignment horizontal="left" vertical="center" wrapText="1"/>
    </xf>
    <xf numFmtId="0" fontId="41" fillId="6" borderId="84" xfId="0" applyFont="1" applyFill="1" applyBorder="1" applyAlignment="1">
      <alignment horizontal="center" vertical="center" wrapText="1"/>
    </xf>
    <xf numFmtId="0" fontId="41" fillId="6" borderId="119" xfId="0" applyFont="1" applyFill="1" applyBorder="1" applyAlignment="1">
      <alignment vertical="center" wrapText="1"/>
    </xf>
    <xf numFmtId="0" fontId="41" fillId="12" borderId="110" xfId="0" applyFont="1" applyFill="1" applyBorder="1" applyAlignment="1">
      <alignment horizontal="left" vertical="center" wrapText="1"/>
    </xf>
    <xf numFmtId="0" fontId="41" fillId="12" borderId="15" xfId="0" applyFont="1" applyFill="1" applyBorder="1" applyAlignment="1">
      <alignment horizontal="center" vertical="center" wrapText="1"/>
    </xf>
    <xf numFmtId="0" fontId="35" fillId="12" borderId="15" xfId="0" applyFont="1" applyFill="1" applyBorder="1" applyAlignment="1">
      <alignment horizontal="center" vertical="center"/>
    </xf>
    <xf numFmtId="0" fontId="41" fillId="12" borderId="15" xfId="0" applyFont="1" applyFill="1" applyBorder="1" applyAlignment="1">
      <alignment horizontal="left" vertical="center" wrapText="1"/>
    </xf>
    <xf numFmtId="0" fontId="41" fillId="12" borderId="119" xfId="0" applyFont="1" applyFill="1" applyBorder="1" applyAlignment="1">
      <alignment vertical="center" wrapText="1"/>
    </xf>
    <xf numFmtId="0" fontId="35" fillId="12" borderId="20" xfId="0" applyFont="1" applyFill="1" applyBorder="1" applyAlignment="1">
      <alignment horizontal="center" vertical="center"/>
    </xf>
    <xf numFmtId="0" fontId="41" fillId="12" borderId="118" xfId="0" applyFont="1" applyFill="1" applyBorder="1" applyAlignment="1">
      <alignment horizontal="center" vertical="center" wrapText="1"/>
    </xf>
    <xf numFmtId="0" fontId="35" fillId="12" borderId="119" xfId="0" applyFont="1" applyFill="1" applyBorder="1" applyAlignment="1">
      <alignment vertical="center" wrapText="1"/>
    </xf>
    <xf numFmtId="0" fontId="35" fillId="12" borderId="7" xfId="0" applyFont="1" applyFill="1" applyBorder="1" applyAlignment="1">
      <alignment horizontal="center" vertical="center" wrapText="1" readingOrder="1"/>
    </xf>
    <xf numFmtId="0" fontId="35" fillId="12" borderId="120" xfId="0" applyFont="1" applyFill="1" applyBorder="1" applyAlignment="1">
      <alignment horizontal="center" vertical="center" readingOrder="1"/>
    </xf>
    <xf numFmtId="0" fontId="35" fillId="12" borderId="120" xfId="0" applyFont="1" applyFill="1" applyBorder="1" applyAlignment="1">
      <alignment horizontal="left" vertical="center" wrapText="1" readingOrder="1"/>
    </xf>
    <xf numFmtId="0" fontId="35" fillId="12" borderId="121" xfId="0" applyFont="1" applyFill="1" applyBorder="1" applyAlignment="1">
      <alignment horizontal="center" vertical="center" wrapText="1" readingOrder="1"/>
    </xf>
    <xf numFmtId="0" fontId="35" fillId="12" borderId="110" xfId="0" applyFont="1" applyFill="1" applyBorder="1" applyAlignment="1">
      <alignment horizontal="left" vertical="center" wrapText="1" readingOrder="1"/>
    </xf>
    <xf numFmtId="0" fontId="35" fillId="12" borderId="122" xfId="0" applyFont="1" applyFill="1" applyBorder="1" applyAlignment="1">
      <alignment horizontal="center" vertical="center" wrapText="1" readingOrder="1"/>
    </xf>
    <xf numFmtId="0" fontId="35" fillId="12" borderId="123" xfId="0" applyFont="1" applyFill="1" applyBorder="1" applyAlignment="1">
      <alignment horizontal="center" vertical="center" readingOrder="1"/>
    </xf>
    <xf numFmtId="0" fontId="35" fillId="12" borderId="123" xfId="0" applyFont="1" applyFill="1" applyBorder="1" applyAlignment="1">
      <alignment horizontal="left" vertical="center" wrapText="1" readingOrder="1"/>
    </xf>
    <xf numFmtId="0" fontId="35" fillId="12" borderId="124" xfId="0" applyFont="1" applyFill="1" applyBorder="1" applyAlignment="1">
      <alignment horizontal="center" vertical="center" wrapText="1" readingOrder="1"/>
    </xf>
    <xf numFmtId="0" fontId="35" fillId="12" borderId="125" xfId="0" applyFont="1" applyFill="1" applyBorder="1" applyAlignment="1">
      <alignment horizontal="left" vertical="center" wrapText="1" readingOrder="1"/>
    </xf>
    <xf numFmtId="0" fontId="41" fillId="12" borderId="126" xfId="0" applyFont="1" applyFill="1" applyBorder="1" applyAlignment="1">
      <alignment horizontal="center" vertical="center"/>
    </xf>
    <xf numFmtId="0" fontId="41" fillId="12" borderId="127" xfId="0" applyFont="1" applyFill="1" applyBorder="1" applyAlignment="1">
      <alignment horizontal="center" vertical="center" wrapText="1"/>
    </xf>
    <xf numFmtId="0" fontId="41" fillId="12" borderId="94" xfId="0" applyFont="1" applyFill="1" applyBorder="1" applyAlignment="1">
      <alignment horizontal="center" vertical="center"/>
    </xf>
    <xf numFmtId="0" fontId="41" fillId="12" borderId="113" xfId="0" applyFont="1" applyFill="1" applyBorder="1" applyAlignment="1">
      <alignment horizontal="left" vertical="center" wrapText="1"/>
    </xf>
    <xf numFmtId="0" fontId="41" fillId="6" borderId="54" xfId="0" applyFont="1" applyFill="1" applyBorder="1" applyAlignment="1">
      <alignment horizontal="left" vertical="center" wrapText="1"/>
    </xf>
    <xf numFmtId="0" fontId="41" fillId="6" borderId="106" xfId="0" applyFont="1" applyFill="1" applyBorder="1" applyAlignment="1">
      <alignment horizontal="center" vertical="center" wrapText="1"/>
    </xf>
    <xf numFmtId="0" fontId="41" fillId="6" borderId="20" xfId="0" applyFont="1" applyFill="1" applyBorder="1" applyAlignment="1">
      <alignment horizontal="left" vertical="center" wrapText="1"/>
    </xf>
    <xf numFmtId="0" fontId="41" fillId="6" borderId="109" xfId="0" applyFont="1" applyFill="1" applyBorder="1" applyAlignment="1">
      <alignment horizontal="center" vertical="center" wrapText="1"/>
    </xf>
    <xf numFmtId="0" fontId="41" fillId="6" borderId="118" xfId="0" applyFont="1" applyFill="1" applyBorder="1" applyAlignment="1">
      <alignment horizontal="center" vertical="center" wrapText="1"/>
    </xf>
    <xf numFmtId="0" fontId="41" fillId="6" borderId="54" xfId="0" applyFont="1" applyFill="1" applyBorder="1" applyAlignment="1">
      <alignment horizontal="center" vertical="center"/>
    </xf>
    <xf numFmtId="0" fontId="35" fillId="6" borderId="7" xfId="0" applyFont="1" applyFill="1" applyBorder="1" applyAlignment="1">
      <alignment horizontal="center" vertical="center" wrapText="1" readingOrder="1"/>
    </xf>
    <xf numFmtId="0" fontId="35" fillId="6" borderId="120" xfId="0" applyFont="1" applyFill="1" applyBorder="1" applyAlignment="1">
      <alignment horizontal="center" vertical="center" readingOrder="1"/>
    </xf>
    <xf numFmtId="0" fontId="35" fillId="6" borderId="120" xfId="0" applyFont="1" applyFill="1" applyBorder="1" applyAlignment="1">
      <alignment horizontal="left" vertical="center" wrapText="1" readingOrder="1"/>
    </xf>
    <xf numFmtId="0" fontId="35" fillId="6" borderId="121" xfId="0" applyFont="1" applyFill="1" applyBorder="1" applyAlignment="1">
      <alignment horizontal="center" vertical="center" wrapText="1" readingOrder="1"/>
    </xf>
    <xf numFmtId="0" fontId="35" fillId="6" borderId="110" xfId="0" applyFont="1" applyFill="1" applyBorder="1" applyAlignment="1">
      <alignment horizontal="left" vertical="center" wrapText="1" readingOrder="1"/>
    </xf>
    <xf numFmtId="0" fontId="41" fillId="6" borderId="7" xfId="0" applyFont="1" applyFill="1" applyBorder="1" applyAlignment="1">
      <alignment horizontal="center" vertical="center" wrapText="1" readingOrder="1"/>
    </xf>
    <xf numFmtId="0" fontId="41" fillId="6" borderId="120" xfId="0" applyFont="1" applyFill="1" applyBorder="1" applyAlignment="1">
      <alignment horizontal="center" vertical="center" readingOrder="1"/>
    </xf>
    <xf numFmtId="0" fontId="41" fillId="6" borderId="120" xfId="0" applyFont="1" applyFill="1" applyBorder="1" applyAlignment="1">
      <alignment horizontal="left" vertical="center" wrapText="1" readingOrder="1"/>
    </xf>
    <xf numFmtId="0" fontId="41" fillId="6" borderId="121" xfId="0" applyFont="1" applyFill="1" applyBorder="1" applyAlignment="1">
      <alignment horizontal="center" vertical="center" wrapText="1" readingOrder="1"/>
    </xf>
    <xf numFmtId="0" fontId="41" fillId="6" borderId="110" xfId="0" applyFont="1" applyFill="1" applyBorder="1" applyAlignment="1">
      <alignment horizontal="left" vertical="center" wrapText="1" readingOrder="1"/>
    </xf>
    <xf numFmtId="0" fontId="41" fillId="6" borderId="126" xfId="0" applyFont="1" applyFill="1" applyBorder="1" applyAlignment="1">
      <alignment horizontal="center" vertical="center"/>
    </xf>
    <xf numFmtId="0" fontId="41" fillId="6" borderId="47" xfId="0" applyFont="1" applyFill="1" applyBorder="1" applyAlignment="1">
      <alignment horizontal="center" vertical="center" wrapText="1"/>
    </xf>
    <xf numFmtId="0" fontId="41" fillId="6" borderId="94" xfId="0" applyFont="1" applyFill="1" applyBorder="1" applyAlignment="1">
      <alignment horizontal="center" vertical="center" wrapText="1" readingOrder="1"/>
    </xf>
    <xf numFmtId="0" fontId="41" fillId="6" borderId="128" xfId="0" applyFont="1" applyFill="1" applyBorder="1" applyAlignment="1">
      <alignment horizontal="center" vertical="center" readingOrder="1"/>
    </xf>
    <xf numFmtId="0" fontId="41" fillId="6" borderId="128" xfId="0" applyFont="1" applyFill="1" applyBorder="1" applyAlignment="1">
      <alignment horizontal="left" vertical="center" wrapText="1" readingOrder="1"/>
    </xf>
    <xf numFmtId="0" fontId="41" fillId="6" borderId="129" xfId="0" applyFont="1" applyFill="1" applyBorder="1" applyAlignment="1">
      <alignment horizontal="center" vertical="center" wrapText="1" readingOrder="1"/>
    </xf>
    <xf numFmtId="0" fontId="41" fillId="6" borderId="114" xfId="0" applyFont="1" applyFill="1" applyBorder="1" applyAlignment="1">
      <alignment horizontal="center" vertical="center" wrapText="1"/>
    </xf>
    <xf numFmtId="0" fontId="41" fillId="6" borderId="33" xfId="0" applyFont="1" applyFill="1" applyBorder="1" applyAlignment="1">
      <alignment horizontal="left" vertical="center" wrapText="1" readingOrder="1"/>
    </xf>
    <xf numFmtId="0" fontId="41" fillId="12" borderId="104" xfId="0" applyFont="1" applyFill="1" applyBorder="1" applyAlignment="1">
      <alignment horizontal="center" vertical="center" wrapText="1"/>
    </xf>
    <xf numFmtId="0" fontId="41" fillId="12" borderId="130" xfId="0" applyFont="1" applyFill="1" applyBorder="1" applyAlignment="1">
      <alignment horizontal="center" vertical="center" wrapText="1"/>
    </xf>
    <xf numFmtId="0" fontId="35" fillId="12" borderId="110" xfId="0" applyFont="1" applyFill="1" applyBorder="1" applyAlignment="1">
      <alignment vertical="center" wrapText="1"/>
    </xf>
    <xf numFmtId="0" fontId="41" fillId="12" borderId="41" xfId="0" applyFont="1" applyFill="1" applyBorder="1" applyAlignment="1">
      <alignment horizontal="center" vertical="center" wrapText="1"/>
    </xf>
    <xf numFmtId="0" fontId="35" fillId="12" borderId="117" xfId="0" applyFont="1" applyFill="1" applyBorder="1" applyAlignment="1">
      <alignment vertical="center" wrapText="1"/>
    </xf>
    <xf numFmtId="0" fontId="41" fillId="6" borderId="131" xfId="0" applyFont="1" applyFill="1" applyBorder="1" applyAlignment="1">
      <alignment horizontal="center" vertical="center"/>
    </xf>
    <xf numFmtId="0" fontId="41" fillId="6" borderId="132" xfId="0" applyFont="1" applyFill="1" applyBorder="1" applyAlignment="1">
      <alignment horizontal="center" vertical="center" wrapText="1"/>
    </xf>
    <xf numFmtId="0" fontId="41" fillId="6" borderId="51" xfId="0" applyFont="1" applyFill="1" applyBorder="1" applyAlignment="1">
      <alignment horizontal="center" vertical="center" wrapText="1"/>
    </xf>
    <xf numFmtId="0" fontId="35" fillId="6" borderId="51" xfId="0" applyFont="1" applyFill="1" applyBorder="1" applyAlignment="1">
      <alignment horizontal="center" vertical="center"/>
    </xf>
    <xf numFmtId="0" fontId="41" fillId="6" borderId="51" xfId="0" applyFont="1" applyFill="1" applyBorder="1" applyAlignment="1">
      <alignment horizontal="left" vertical="center" wrapText="1"/>
    </xf>
    <xf numFmtId="0" fontId="35" fillId="6" borderId="119" xfId="0" applyFont="1" applyFill="1" applyBorder="1" applyAlignment="1">
      <alignment vertical="center" wrapText="1"/>
    </xf>
    <xf numFmtId="0" fontId="41" fillId="6" borderId="113" xfId="0" applyFont="1" applyFill="1" applyBorder="1" applyAlignment="1">
      <alignment horizontal="center" vertical="center" wrapText="1"/>
    </xf>
    <xf numFmtId="0" fontId="35" fillId="6" borderId="47" xfId="0" applyFont="1" applyFill="1" applyBorder="1" applyAlignment="1">
      <alignment horizontal="center" vertical="center"/>
    </xf>
    <xf numFmtId="0" fontId="41" fillId="6" borderId="127" xfId="0" applyFont="1" applyFill="1" applyBorder="1" applyAlignment="1">
      <alignment horizontal="left" vertical="center" wrapText="1"/>
    </xf>
    <xf numFmtId="0" fontId="41" fillId="6" borderId="133" xfId="0" applyFont="1" applyFill="1" applyBorder="1" applyAlignment="1">
      <alignment horizontal="center" vertical="center" wrapText="1"/>
    </xf>
    <xf numFmtId="0" fontId="41" fillId="6" borderId="107" xfId="0" applyFont="1" applyFill="1" applyBorder="1" applyAlignment="1">
      <alignment vertical="center" wrapText="1"/>
    </xf>
    <xf numFmtId="0" fontId="41" fillId="6" borderId="7" xfId="0" applyFont="1" applyFill="1" applyBorder="1" applyAlignment="1">
      <alignment vertical="center" wrapText="1"/>
    </xf>
    <xf numFmtId="0" fontId="41" fillId="6" borderId="132" xfId="0" applyFont="1" applyFill="1" applyBorder="1" applyAlignment="1">
      <alignment horizontal="left" vertical="center" wrapText="1"/>
    </xf>
    <xf numFmtId="0" fontId="41" fillId="6" borderId="115" xfId="0" applyFont="1" applyFill="1" applyBorder="1" applyAlignment="1">
      <alignment vertical="center" wrapText="1"/>
    </xf>
    <xf numFmtId="0" fontId="41" fillId="12" borderId="134" xfId="0" applyFont="1" applyFill="1" applyBorder="1" applyAlignment="1">
      <alignment horizontal="center" vertical="center"/>
    </xf>
    <xf numFmtId="0" fontId="41" fillId="12" borderId="44" xfId="0" applyFont="1" applyFill="1" applyBorder="1" applyAlignment="1">
      <alignment vertical="center" wrapText="1"/>
    </xf>
    <xf numFmtId="0" fontId="41" fillId="12" borderId="54" xfId="0" applyFont="1" applyFill="1" applyBorder="1" applyAlignment="1">
      <alignment horizontal="center" vertical="center" wrapText="1"/>
    </xf>
    <xf numFmtId="0" fontId="41" fillId="12" borderId="117" xfId="0" applyFont="1" applyFill="1" applyBorder="1" applyAlignment="1">
      <alignment vertical="center" wrapText="1"/>
    </xf>
    <xf numFmtId="0" fontId="41" fillId="12" borderId="131" xfId="0" applyFont="1" applyFill="1" applyBorder="1" applyAlignment="1">
      <alignment horizontal="center" vertical="center"/>
    </xf>
    <xf numFmtId="0" fontId="41" fillId="12" borderId="85" xfId="0" applyFont="1" applyFill="1" applyBorder="1" applyAlignment="1">
      <alignment horizontal="center" vertical="center" wrapText="1"/>
    </xf>
    <xf numFmtId="0" fontId="42" fillId="12" borderId="54" xfId="0" applyFont="1" applyFill="1" applyBorder="1" applyAlignment="1">
      <alignment horizontal="center" vertical="center" wrapText="1"/>
    </xf>
    <xf numFmtId="0" fontId="42" fillId="12" borderId="54" xfId="0" applyFont="1" applyFill="1" applyBorder="1" applyAlignment="1">
      <alignment horizontal="center" vertical="center"/>
    </xf>
    <xf numFmtId="0" fontId="42" fillId="12" borderId="54" xfId="0" applyFont="1" applyFill="1" applyBorder="1" applyAlignment="1">
      <alignment vertical="center" wrapText="1"/>
    </xf>
    <xf numFmtId="0" fontId="42" fillId="12" borderId="41" xfId="0" applyFont="1" applyFill="1" applyBorder="1" applyAlignment="1">
      <alignment horizontal="center" vertical="center" wrapText="1"/>
    </xf>
    <xf numFmtId="0" fontId="36" fillId="12" borderId="117" xfId="0" applyFont="1" applyFill="1" applyBorder="1" applyAlignment="1">
      <alignment vertical="center" wrapText="1"/>
    </xf>
    <xf numFmtId="0" fontId="42" fillId="12" borderId="7" xfId="0" applyFont="1" applyFill="1" applyBorder="1" applyAlignment="1">
      <alignment horizontal="center" vertical="center" wrapText="1"/>
    </xf>
    <xf numFmtId="0" fontId="42" fillId="12" borderId="7" xfId="0" applyFont="1" applyFill="1" applyBorder="1" applyAlignment="1">
      <alignment horizontal="center" vertical="center"/>
    </xf>
    <xf numFmtId="0" fontId="42" fillId="12" borderId="7" xfId="0" applyFont="1" applyFill="1" applyBorder="1" applyAlignment="1">
      <alignment vertical="center" wrapText="1"/>
    </xf>
    <xf numFmtId="0" fontId="42" fillId="12" borderId="42" xfId="0" applyFont="1" applyFill="1" applyBorder="1" applyAlignment="1">
      <alignment horizontal="center" vertical="center" wrapText="1"/>
    </xf>
    <xf numFmtId="0" fontId="36" fillId="12" borderId="110" xfId="0" applyFont="1" applyFill="1" applyBorder="1" applyAlignment="1">
      <alignment vertical="center" wrapText="1"/>
    </xf>
    <xf numFmtId="0" fontId="42" fillId="12" borderId="110" xfId="0" applyFont="1" applyFill="1" applyBorder="1" applyAlignment="1">
      <alignment vertical="center" wrapText="1"/>
    </xf>
    <xf numFmtId="0" fontId="42" fillId="12" borderId="135" xfId="0" applyFont="1" applyFill="1" applyBorder="1" applyAlignment="1">
      <alignment horizontal="left" vertical="center" wrapText="1" readingOrder="1"/>
    </xf>
    <xf numFmtId="0" fontId="42" fillId="12" borderId="136" xfId="0" applyFont="1" applyFill="1" applyBorder="1" applyAlignment="1">
      <alignment horizontal="center" vertical="center" wrapText="1" readingOrder="1"/>
    </xf>
    <xf numFmtId="0" fontId="42" fillId="12" borderId="117" xfId="0" applyFont="1" applyFill="1" applyBorder="1" applyAlignment="1">
      <alignment horizontal="left" vertical="center" wrapText="1" readingOrder="1"/>
    </xf>
    <xf numFmtId="0" fontId="41" fillId="12" borderId="132" xfId="0" applyFont="1" applyFill="1" applyBorder="1" applyAlignment="1">
      <alignment horizontal="center" vertical="center" wrapText="1"/>
    </xf>
    <xf numFmtId="0" fontId="41" fillId="12" borderId="51" xfId="0" applyFont="1" applyFill="1" applyBorder="1" applyAlignment="1">
      <alignment horizontal="center" vertical="center" wrapText="1"/>
    </xf>
    <xf numFmtId="0" fontId="41" fillId="12" borderId="51" xfId="0" applyFont="1" applyFill="1" applyBorder="1" applyAlignment="1">
      <alignment horizontal="center" vertical="center"/>
    </xf>
    <xf numFmtId="0" fontId="41" fillId="12" borderId="51" xfId="0" applyFont="1" applyFill="1" applyBorder="1" applyAlignment="1">
      <alignment vertical="center" wrapText="1"/>
    </xf>
    <xf numFmtId="0" fontId="41" fillId="6" borderId="43" xfId="0" applyFont="1" applyFill="1" applyBorder="1" applyAlignment="1">
      <alignment horizontal="center" vertical="center"/>
    </xf>
    <xf numFmtId="0" fontId="41" fillId="6" borderId="103" xfId="0" applyFont="1" applyFill="1" applyBorder="1" applyAlignment="1">
      <alignment vertical="center" wrapText="1"/>
    </xf>
    <xf numFmtId="0" fontId="41" fillId="6" borderId="104" xfId="0" applyFont="1" applyFill="1" applyBorder="1" applyAlignment="1">
      <alignment horizontal="center" vertical="center" wrapText="1"/>
    </xf>
    <xf numFmtId="0" fontId="41" fillId="6" borderId="44" xfId="0" applyFont="1" applyFill="1" applyBorder="1" applyAlignment="1">
      <alignment horizontal="center" vertical="center" wrapText="1"/>
    </xf>
    <xf numFmtId="0" fontId="35" fillId="6" borderId="44" xfId="0" applyFont="1" applyFill="1" applyBorder="1" applyAlignment="1">
      <alignment horizontal="center" vertical="center"/>
    </xf>
    <xf numFmtId="0" fontId="41" fillId="6" borderId="44" xfId="0" applyFont="1" applyFill="1" applyBorder="1" applyAlignment="1">
      <alignment horizontal="left" vertical="center" wrapText="1"/>
    </xf>
    <xf numFmtId="0" fontId="41" fillId="6" borderId="105" xfId="0" applyFont="1" applyFill="1" applyBorder="1" applyAlignment="1">
      <alignment horizontal="center" vertical="center" wrapText="1"/>
    </xf>
    <xf numFmtId="0" fontId="35" fillId="6" borderId="107" xfId="0" applyFont="1" applyFill="1" applyBorder="1" applyAlignment="1">
      <alignment horizontal="left" vertical="center" wrapText="1"/>
    </xf>
    <xf numFmtId="0" fontId="41" fillId="6" borderId="17" xfId="0" applyFont="1" applyFill="1" applyBorder="1" applyAlignment="1">
      <alignment horizontal="center" vertical="center"/>
    </xf>
    <xf numFmtId="0" fontId="41" fillId="6" borderId="15" xfId="0" applyFont="1" applyFill="1" applyBorder="1" applyAlignment="1">
      <alignment horizontal="left" vertical="center" wrapText="1"/>
    </xf>
    <xf numFmtId="0" fontId="41" fillId="6" borderId="100" xfId="0" applyFont="1" applyFill="1" applyBorder="1" applyAlignment="1">
      <alignment horizontal="center" vertical="center"/>
    </xf>
    <xf numFmtId="0" fontId="41" fillId="6" borderId="84" xfId="0" applyFont="1" applyFill="1" applyBorder="1" applyAlignment="1">
      <alignment horizontal="left" vertical="center" wrapText="1"/>
    </xf>
    <xf numFmtId="0" fontId="41" fillId="12" borderId="43" xfId="0" applyFont="1" applyFill="1" applyBorder="1" applyAlignment="1">
      <alignment horizontal="center" vertical="center"/>
    </xf>
    <xf numFmtId="0" fontId="35" fillId="12" borderId="107" xfId="0" applyFont="1" applyFill="1" applyBorder="1" applyAlignment="1">
      <alignment horizontal="left" vertical="center" wrapText="1"/>
    </xf>
    <xf numFmtId="0" fontId="41" fillId="12" borderId="15" xfId="0" applyFont="1" applyFill="1" applyBorder="1" applyAlignment="1">
      <alignment horizontal="center" vertical="center"/>
    </xf>
    <xf numFmtId="0" fontId="41" fillId="12" borderId="137" xfId="0" applyFont="1" applyFill="1" applyBorder="1" applyAlignment="1">
      <alignment horizontal="center" vertical="center" wrapText="1"/>
    </xf>
    <xf numFmtId="0" fontId="41" fillId="6" borderId="130" xfId="0" applyFont="1" applyFill="1" applyBorder="1" applyAlignment="1">
      <alignment horizontal="center" vertical="center" wrapText="1"/>
    </xf>
    <xf numFmtId="0" fontId="41" fillId="6" borderId="83" xfId="0" applyFont="1" applyFill="1" applyBorder="1" applyAlignment="1">
      <alignment horizontal="center" vertical="center" wrapText="1"/>
    </xf>
    <xf numFmtId="0" fontId="41" fillId="6" borderId="46" xfId="0" applyFont="1" applyFill="1" applyBorder="1" applyAlignment="1">
      <alignment horizontal="center" vertical="center"/>
    </xf>
    <xf numFmtId="0" fontId="41" fillId="6" borderId="47" xfId="0" applyFont="1" applyFill="1" applyBorder="1" applyAlignment="1">
      <alignment horizontal="left" vertical="center" wrapText="1"/>
    </xf>
    <xf numFmtId="0" fontId="35" fillId="12" borderId="15" xfId="0" applyFont="1" applyFill="1" applyBorder="1" applyAlignment="1">
      <alignment horizontal="center" vertical="center" wrapText="1" readingOrder="1"/>
    </xf>
    <xf numFmtId="0" fontId="35" fillId="12" borderId="15" xfId="0" applyFont="1" applyFill="1" applyBorder="1" applyAlignment="1">
      <alignment horizontal="center" vertical="center" readingOrder="1"/>
    </xf>
    <xf numFmtId="0" fontId="35" fillId="12" borderId="15" xfId="0" applyFont="1" applyFill="1" applyBorder="1" applyAlignment="1">
      <alignment horizontal="left" vertical="center" wrapText="1" readingOrder="1"/>
    </xf>
    <xf numFmtId="0" fontId="35" fillId="12" borderId="84" xfId="0" applyFont="1" applyFill="1" applyBorder="1" applyAlignment="1">
      <alignment horizontal="center" vertical="center" wrapText="1" readingOrder="1"/>
    </xf>
    <xf numFmtId="0" fontId="35" fillId="12" borderId="119" xfId="0" applyFont="1" applyFill="1" applyBorder="1" applyAlignment="1">
      <alignment horizontal="left" vertical="center" wrapText="1" readingOrder="1"/>
    </xf>
    <xf numFmtId="0" fontId="35" fillId="12" borderId="7" xfId="0" applyFont="1" applyFill="1" applyBorder="1" applyAlignment="1">
      <alignment horizontal="center" vertical="center" readingOrder="1"/>
    </xf>
    <xf numFmtId="0" fontId="35" fillId="12" borderId="7" xfId="0" applyFont="1" applyFill="1" applyBorder="1" applyAlignment="1">
      <alignment horizontal="left" vertical="center" wrapText="1" readingOrder="1"/>
    </xf>
    <xf numFmtId="0" fontId="41" fillId="12" borderId="84" xfId="0" applyFont="1" applyFill="1" applyBorder="1" applyAlignment="1">
      <alignment horizontal="left" vertical="center" wrapText="1"/>
    </xf>
    <xf numFmtId="0" fontId="41" fillId="12" borderId="33" xfId="0" applyFont="1" applyFill="1" applyBorder="1" applyAlignment="1">
      <alignment vertical="center" wrapText="1"/>
    </xf>
    <xf numFmtId="0" fontId="41" fillId="6" borderId="103" xfId="0" applyFont="1" applyFill="1" applyBorder="1" applyAlignment="1">
      <alignment horizontal="center" vertical="center" wrapText="1"/>
    </xf>
    <xf numFmtId="0" fontId="35" fillId="6" borderId="54" xfId="0" applyFont="1" applyFill="1" applyBorder="1" applyAlignment="1">
      <alignment horizontal="center" vertical="center" wrapText="1" readingOrder="1"/>
    </xf>
    <xf numFmtId="0" fontId="35" fillId="6" borderId="54" xfId="0" applyFont="1" applyFill="1" applyBorder="1" applyAlignment="1">
      <alignment horizontal="center" vertical="center" readingOrder="1"/>
    </xf>
    <xf numFmtId="0" fontId="35" fillId="6" borderId="54" xfId="0" applyFont="1" applyFill="1" applyBorder="1" applyAlignment="1">
      <alignment horizontal="left" vertical="center" wrapText="1" readingOrder="1"/>
    </xf>
    <xf numFmtId="0" fontId="35" fillId="6" borderId="41" xfId="0" applyFont="1" applyFill="1" applyBorder="1" applyAlignment="1">
      <alignment horizontal="center" vertical="center" wrapText="1" readingOrder="1"/>
    </xf>
    <xf numFmtId="0" fontId="35" fillId="6" borderId="117" xfId="0" applyFont="1" applyFill="1" applyBorder="1" applyAlignment="1">
      <alignment horizontal="left" vertical="center" wrapText="1" readingOrder="1"/>
    </xf>
    <xf numFmtId="0" fontId="41" fillId="6" borderId="47" xfId="0" applyFont="1" applyFill="1" applyBorder="1" applyAlignment="1">
      <alignment horizontal="center" vertical="center"/>
    </xf>
    <xf numFmtId="0" fontId="35" fillId="12" borderId="47" xfId="0" applyFont="1" applyFill="1" applyBorder="1" applyAlignment="1">
      <alignment horizontal="center" vertical="center"/>
    </xf>
    <xf numFmtId="0" fontId="41" fillId="6" borderId="138" xfId="0" applyFont="1" applyFill="1" applyBorder="1" applyAlignment="1">
      <alignment horizontal="center" vertical="center"/>
    </xf>
    <xf numFmtId="0" fontId="35" fillId="6" borderId="119" xfId="0" applyFont="1" applyFill="1" applyBorder="1" applyAlignment="1">
      <alignment horizontal="left" vertical="center" wrapText="1"/>
    </xf>
    <xf numFmtId="0" fontId="35" fillId="6" borderId="15" xfId="0" applyFont="1" applyFill="1" applyBorder="1" applyAlignment="1">
      <alignment horizontal="center" vertical="center"/>
    </xf>
    <xf numFmtId="0" fontId="41" fillId="6" borderId="139" xfId="0" applyFont="1" applyFill="1" applyBorder="1" applyAlignment="1">
      <alignment horizontal="center" vertical="center"/>
    </xf>
    <xf numFmtId="0" fontId="41" fillId="6" borderId="93" xfId="0" applyFont="1" applyFill="1" applyBorder="1" applyAlignment="1">
      <alignment horizontal="center" vertical="center" wrapText="1"/>
    </xf>
    <xf numFmtId="0" fontId="35" fillId="6" borderId="140" xfId="0" applyFont="1" applyFill="1" applyBorder="1" applyAlignment="1">
      <alignment horizontal="center" vertical="center" wrapText="1" readingOrder="1"/>
    </xf>
    <xf numFmtId="0" fontId="35" fillId="6" borderId="141" xfId="0" applyFont="1" applyFill="1" applyBorder="1" applyAlignment="1">
      <alignment horizontal="center" vertical="center" readingOrder="1"/>
    </xf>
    <xf numFmtId="0" fontId="35" fillId="6" borderId="141" xfId="0" applyFont="1" applyFill="1" applyBorder="1" applyAlignment="1">
      <alignment horizontal="left" vertical="center" wrapText="1" readingOrder="1"/>
    </xf>
    <xf numFmtId="0" fontId="35" fillId="6" borderId="142" xfId="0" applyFont="1" applyFill="1" applyBorder="1" applyAlignment="1">
      <alignment horizontal="center" vertical="center" wrapText="1" readingOrder="1"/>
    </xf>
    <xf numFmtId="0" fontId="35" fillId="6" borderId="143" xfId="0" applyFont="1" applyFill="1" applyBorder="1" applyAlignment="1">
      <alignment horizontal="left" vertical="center" wrapText="1" readingOrder="1"/>
    </xf>
    <xf numFmtId="0" fontId="41" fillId="6" borderId="54" xfId="0" applyFont="1" applyFill="1" applyBorder="1" applyAlignment="1">
      <alignment vertical="center" wrapText="1"/>
    </xf>
    <xf numFmtId="0" fontId="35" fillId="6" borderId="107" xfId="0" applyFont="1" applyFill="1" applyBorder="1" applyAlignment="1">
      <alignment vertical="center" wrapText="1"/>
    </xf>
    <xf numFmtId="0" fontId="41" fillId="6" borderId="127" xfId="0" applyFont="1" applyFill="1" applyBorder="1" applyAlignment="1">
      <alignment horizontal="center" vertical="center" wrapText="1"/>
    </xf>
    <xf numFmtId="0" fontId="41" fillId="6" borderId="144" xfId="0" applyFont="1" applyFill="1" applyBorder="1" applyAlignment="1">
      <alignment horizontal="center" vertical="center" wrapText="1"/>
    </xf>
    <xf numFmtId="0" fontId="35" fillId="6" borderId="33" xfId="0" applyFont="1" applyFill="1" applyBorder="1" applyAlignment="1">
      <alignment horizontal="left" vertical="center" wrapText="1"/>
    </xf>
    <xf numFmtId="0" fontId="41" fillId="12" borderId="83" xfId="0" applyFont="1" applyFill="1" applyBorder="1" applyAlignment="1">
      <alignment horizontal="center" vertical="center" wrapText="1"/>
    </xf>
    <xf numFmtId="0" fontId="35" fillId="12" borderId="119" xfId="0" applyFont="1" applyFill="1" applyBorder="1" applyAlignment="1">
      <alignment horizontal="left" vertical="center" wrapText="1"/>
    </xf>
    <xf numFmtId="0" fontId="35" fillId="12" borderId="47" xfId="0" applyFont="1" applyFill="1" applyBorder="1" applyAlignment="1">
      <alignment horizontal="center" vertical="center" wrapText="1" readingOrder="1"/>
    </xf>
    <xf numFmtId="0" fontId="35" fillId="12" borderId="145" xfId="0" applyFont="1" applyFill="1" applyBorder="1" applyAlignment="1">
      <alignment horizontal="center" vertical="center" readingOrder="1"/>
    </xf>
    <xf numFmtId="0" fontId="35" fillId="12" borderId="145" xfId="0" applyFont="1" applyFill="1" applyBorder="1" applyAlignment="1">
      <alignment horizontal="left" vertical="center" wrapText="1" readingOrder="1"/>
    </xf>
    <xf numFmtId="0" fontId="35" fillId="12" borderId="146" xfId="0" applyFont="1" applyFill="1" applyBorder="1" applyAlignment="1">
      <alignment horizontal="center" vertical="center" wrapText="1" readingOrder="1"/>
    </xf>
    <xf numFmtId="0" fontId="35" fillId="12" borderId="115" xfId="0" applyFont="1" applyFill="1" applyBorder="1" applyAlignment="1">
      <alignment horizontal="left" vertical="center" wrapText="1" readingOrder="1"/>
    </xf>
    <xf numFmtId="0" fontId="35" fillId="6" borderId="115" xfId="0" applyFont="1" applyFill="1" applyBorder="1" applyAlignment="1">
      <alignment vertical="center" wrapText="1"/>
    </xf>
    <xf numFmtId="0" fontId="41" fillId="12" borderId="147" xfId="0" applyFont="1" applyFill="1" applyBorder="1" applyAlignment="1">
      <alignment vertical="center" wrapText="1"/>
    </xf>
    <xf numFmtId="0" fontId="35" fillId="12" borderId="115" xfId="0" applyFont="1" applyFill="1" applyBorder="1" applyAlignment="1">
      <alignment horizontal="left" vertical="center" wrapText="1"/>
    </xf>
    <xf numFmtId="0" fontId="41" fillId="6" borderId="23" xfId="0" applyFont="1" applyFill="1" applyBorder="1" applyAlignment="1">
      <alignment horizontal="center" vertical="center" wrapText="1"/>
    </xf>
    <xf numFmtId="0" fontId="35" fillId="6" borderId="117" xfId="0" applyFont="1" applyFill="1" applyBorder="1" applyAlignment="1">
      <alignment horizontal="left" vertical="center" wrapText="1"/>
    </xf>
    <xf numFmtId="0" fontId="35" fillId="6" borderId="47" xfId="0" applyFont="1" applyFill="1" applyBorder="1" applyAlignment="1">
      <alignment horizontal="center" vertical="center" wrapText="1" readingOrder="1"/>
    </xf>
    <xf numFmtId="0" fontId="35" fillId="6" borderId="145" xfId="0" applyFont="1" applyFill="1" applyBorder="1" applyAlignment="1">
      <alignment horizontal="center" vertical="center" readingOrder="1"/>
    </xf>
    <xf numFmtId="0" fontId="35" fillId="6" borderId="145" xfId="0" applyFont="1" applyFill="1" applyBorder="1" applyAlignment="1">
      <alignment horizontal="left" vertical="center" wrapText="1" readingOrder="1"/>
    </xf>
    <xf numFmtId="0" fontId="35" fillId="6" borderId="146" xfId="0" applyFont="1" applyFill="1" applyBorder="1" applyAlignment="1">
      <alignment horizontal="center" vertical="center" wrapText="1" readingOrder="1"/>
    </xf>
    <xf numFmtId="0" fontId="35" fillId="6" borderId="115" xfId="0" applyFont="1" applyFill="1" applyBorder="1" applyAlignment="1">
      <alignment horizontal="left" vertical="center" wrapText="1" readingOrder="1"/>
    </xf>
    <xf numFmtId="0" fontId="17" fillId="23" borderId="25" xfId="0" applyFont="1" applyFill="1" applyBorder="1"/>
    <xf numFmtId="0" fontId="21" fillId="23" borderId="25" xfId="0" applyFont="1" applyFill="1" applyBorder="1"/>
    <xf numFmtId="0" fontId="21" fillId="23" borderId="25" xfId="0" applyFont="1" applyFill="1" applyBorder="1" applyAlignment="1">
      <alignment horizontal="center"/>
    </xf>
    <xf numFmtId="0" fontId="43" fillId="39" borderId="44" xfId="0" applyFont="1" applyFill="1" applyBorder="1" applyAlignment="1">
      <alignment horizontal="center" vertical="center"/>
    </xf>
    <xf numFmtId="0" fontId="44" fillId="39" borderId="44" xfId="0" applyFont="1" applyFill="1" applyBorder="1" applyAlignment="1">
      <alignment horizontal="center" vertical="center"/>
    </xf>
    <xf numFmtId="0" fontId="44" fillId="39" borderId="44" xfId="0" applyFont="1" applyFill="1" applyBorder="1" applyAlignment="1">
      <alignment horizontal="center" vertical="center" wrapText="1"/>
    </xf>
    <xf numFmtId="0" fontId="44" fillId="39" borderId="44" xfId="0" applyFont="1" applyFill="1" applyBorder="1" applyAlignment="1">
      <alignment vertical="center" wrapText="1"/>
    </xf>
    <xf numFmtId="0" fontId="45" fillId="0" borderId="11" xfId="0" applyFont="1" applyBorder="1" applyAlignment="1">
      <alignment horizontal="center" vertical="center" wrapText="1"/>
    </xf>
    <xf numFmtId="2" fontId="45" fillId="0" borderId="7" xfId="0" applyNumberFormat="1" applyFont="1" applyBorder="1" applyAlignment="1">
      <alignment horizontal="center" vertical="center"/>
    </xf>
    <xf numFmtId="172" fontId="45" fillId="0" borderId="7" xfId="0" applyNumberFormat="1" applyFont="1" applyBorder="1" applyAlignment="1">
      <alignment horizontal="center" vertical="center"/>
    </xf>
    <xf numFmtId="2" fontId="46" fillId="0" borderId="7" xfId="0" applyNumberFormat="1" applyFont="1" applyBorder="1" applyAlignment="1">
      <alignment horizontal="center" vertical="center"/>
    </xf>
    <xf numFmtId="0" fontId="46" fillId="0" borderId="11" xfId="0" applyFont="1" applyBorder="1" applyAlignment="1">
      <alignment horizontal="center" vertical="center" wrapText="1"/>
    </xf>
    <xf numFmtId="172" fontId="46" fillId="0" borderId="7" xfId="0" applyNumberFormat="1" applyFont="1" applyBorder="1" applyAlignment="1">
      <alignment horizontal="center" vertical="center"/>
    </xf>
    <xf numFmtId="0" fontId="45" fillId="0" borderId="7" xfId="0" applyFont="1" applyBorder="1" applyAlignment="1">
      <alignment horizontal="center" vertical="center"/>
    </xf>
    <xf numFmtId="0" fontId="45" fillId="0" borderId="7" xfId="0" applyFont="1" applyBorder="1" applyAlignment="1">
      <alignment horizontal="center" vertical="center" wrapText="1"/>
    </xf>
    <xf numFmtId="0" fontId="46" fillId="0" borderId="7" xfId="0" applyFont="1" applyBorder="1" applyAlignment="1">
      <alignment horizontal="center" vertical="center" wrapText="1"/>
    </xf>
    <xf numFmtId="0" fontId="46" fillId="0" borderId="7" xfId="0" applyFont="1" applyBorder="1" applyAlignment="1">
      <alignment horizontal="center" vertical="center"/>
    </xf>
    <xf numFmtId="0" fontId="45" fillId="0" borderId="0" xfId="0" applyFont="1"/>
    <xf numFmtId="0" fontId="47" fillId="39" borderId="7" xfId="0" applyFont="1" applyFill="1" applyBorder="1" applyAlignment="1">
      <alignment horizontal="center" vertical="center" wrapText="1"/>
    </xf>
    <xf numFmtId="0" fontId="47" fillId="39" borderId="7" xfId="0" applyFont="1" applyFill="1" applyBorder="1" applyAlignment="1">
      <alignment vertical="center" wrapText="1"/>
    </xf>
    <xf numFmtId="172" fontId="21" fillId="0" borderId="7" xfId="0" applyNumberFormat="1" applyFont="1" applyBorder="1" applyAlignment="1">
      <alignment horizontal="center" vertical="center"/>
    </xf>
    <xf numFmtId="2" fontId="17" fillId="6" borderId="7" xfId="0" applyNumberFormat="1" applyFont="1" applyFill="1" applyBorder="1" applyAlignment="1">
      <alignment horizontal="center" vertical="center"/>
    </xf>
    <xf numFmtId="0" fontId="21" fillId="0" borderId="4" xfId="0" applyFont="1" applyBorder="1" applyAlignment="1">
      <alignment horizontal="left" vertical="center" wrapText="1"/>
    </xf>
    <xf numFmtId="172" fontId="21" fillId="0" borderId="7" xfId="0" applyNumberFormat="1" applyFont="1" applyBorder="1" applyAlignment="1">
      <alignment horizontal="center" vertical="center" wrapText="1"/>
    </xf>
    <xf numFmtId="0" fontId="21" fillId="0" borderId="7" xfId="0" applyFont="1" applyBorder="1" applyAlignment="1">
      <alignment horizontal="left" vertical="center" wrapText="1"/>
    </xf>
    <xf numFmtId="0" fontId="36" fillId="25" borderId="7" xfId="0" applyFont="1" applyFill="1" applyBorder="1" applyAlignment="1">
      <alignment horizontal="center" vertical="center"/>
    </xf>
    <xf numFmtId="0" fontId="36" fillId="25" borderId="7" xfId="0" applyFont="1" applyFill="1" applyBorder="1" applyAlignment="1">
      <alignment horizontal="center" vertical="center" wrapText="1"/>
    </xf>
    <xf numFmtId="0" fontId="36" fillId="25" borderId="7" xfId="0" applyFont="1" applyFill="1" applyBorder="1" applyAlignment="1">
      <alignment vertical="center" wrapText="1"/>
    </xf>
    <xf numFmtId="0" fontId="8" fillId="0" borderId="80" xfId="0" applyFont="1" applyBorder="1" applyAlignment="1">
      <alignment horizontal="center" vertical="center" wrapText="1"/>
    </xf>
    <xf numFmtId="173" fontId="32" fillId="0" borderId="7" xfId="0" applyNumberFormat="1" applyFont="1" applyBorder="1" applyAlignment="1">
      <alignment vertical="center" wrapText="1"/>
    </xf>
    <xf numFmtId="174" fontId="32" fillId="0" borderId="7" xfId="0" applyNumberFormat="1" applyFont="1" applyBorder="1" applyAlignment="1">
      <alignment vertical="center" wrapText="1"/>
    </xf>
    <xf numFmtId="175" fontId="32" fillId="0" borderId="7" xfId="0" applyNumberFormat="1" applyFont="1" applyBorder="1" applyAlignment="1">
      <alignment vertical="center" wrapText="1"/>
    </xf>
    <xf numFmtId="0" fontId="32" fillId="0" borderId="7" xfId="0" applyFont="1" applyBorder="1" applyAlignment="1">
      <alignment horizontal="right" vertical="center" wrapText="1"/>
    </xf>
    <xf numFmtId="0" fontId="32" fillId="0" borderId="3" xfId="0" applyFont="1" applyBorder="1" applyAlignment="1">
      <alignment vertical="center" wrapText="1"/>
    </xf>
    <xf numFmtId="2" fontId="14" fillId="6" borderId="7" xfId="0" applyNumberFormat="1" applyFont="1" applyFill="1" applyBorder="1" applyAlignment="1">
      <alignment horizontal="center" vertical="center" wrapText="1"/>
    </xf>
    <xf numFmtId="0" fontId="8" fillId="0" borderId="7" xfId="0" applyFont="1" applyBorder="1" applyAlignment="1">
      <alignment horizontal="right" vertical="center" wrapText="1"/>
    </xf>
    <xf numFmtId="172" fontId="21" fillId="0" borderId="1" xfId="0" applyNumberFormat="1" applyFont="1" applyBorder="1" applyAlignment="1">
      <alignment vertical="center" wrapText="1"/>
    </xf>
    <xf numFmtId="2" fontId="17" fillId="6" borderId="15" xfId="0" applyNumberFormat="1" applyFont="1" applyFill="1" applyBorder="1" applyAlignment="1">
      <alignment horizontal="center" vertical="center"/>
    </xf>
    <xf numFmtId="0" fontId="21" fillId="0" borderId="7" xfId="0" applyFont="1" applyBorder="1" applyAlignment="1">
      <alignment vertical="center" wrapText="1"/>
    </xf>
    <xf numFmtId="165" fontId="21" fillId="0" borderId="7" xfId="0" applyNumberFormat="1" applyFont="1" applyBorder="1" applyAlignment="1">
      <alignment vertical="center"/>
    </xf>
    <xf numFmtId="0" fontId="21" fillId="28" borderId="7" xfId="0" applyFont="1" applyFill="1" applyBorder="1" applyAlignment="1">
      <alignment vertical="center"/>
    </xf>
    <xf numFmtId="172" fontId="21" fillId="28" borderId="7" xfId="0" applyNumberFormat="1" applyFont="1" applyFill="1" applyBorder="1" applyAlignment="1">
      <alignment horizontal="center" vertical="center" wrapText="1"/>
    </xf>
    <xf numFmtId="0" fontId="21" fillId="0" borderId="6" xfId="0" applyFont="1" applyBorder="1" applyAlignment="1">
      <alignment horizontal="left" vertical="center" wrapText="1"/>
    </xf>
    <xf numFmtId="172" fontId="21" fillId="0" borderId="2" xfId="0" applyNumberFormat="1" applyFont="1" applyBorder="1" applyAlignment="1">
      <alignment horizontal="center" vertical="center" wrapText="1"/>
    </xf>
    <xf numFmtId="172" fontId="21" fillId="0" borderId="8" xfId="0" applyNumberFormat="1" applyFont="1" applyBorder="1" applyAlignment="1">
      <alignment vertical="center" wrapText="1"/>
    </xf>
    <xf numFmtId="2" fontId="17" fillId="40" borderId="7" xfId="0" applyNumberFormat="1" applyFont="1" applyFill="1" applyBorder="1" applyAlignment="1">
      <alignment horizontal="center" vertical="center"/>
    </xf>
    <xf numFmtId="0" fontId="21" fillId="0" borderId="7" xfId="0" applyFont="1" applyBorder="1" applyAlignment="1">
      <alignment horizontal="center" vertical="center" wrapText="1"/>
    </xf>
    <xf numFmtId="0" fontId="21" fillId="0" borderId="7" xfId="0" applyFont="1" applyBorder="1" applyAlignment="1">
      <alignment horizontal="left" vertical="center"/>
    </xf>
    <xf numFmtId="0" fontId="36" fillId="0" borderId="7" xfId="0" applyFont="1" applyBorder="1" applyAlignment="1">
      <alignment vertical="center" wrapText="1"/>
    </xf>
    <xf numFmtId="0" fontId="21" fillId="0" borderId="1" xfId="0" applyFont="1" applyBorder="1" applyAlignment="1">
      <alignment vertical="center" wrapText="1"/>
    </xf>
    <xf numFmtId="172" fontId="21" fillId="0" borderId="7" xfId="0" applyNumberFormat="1" applyFont="1" applyBorder="1" applyAlignment="1">
      <alignment vertical="center"/>
    </xf>
    <xf numFmtId="0" fontId="21" fillId="0" borderId="47" xfId="0" applyFont="1" applyBorder="1" applyAlignment="1">
      <alignment vertical="center"/>
    </xf>
    <xf numFmtId="0" fontId="21" fillId="0" borderId="47" xfId="0" applyFont="1" applyBorder="1" applyAlignment="1">
      <alignment horizontal="center" vertical="center" wrapText="1"/>
    </xf>
    <xf numFmtId="172" fontId="21" fillId="0" borderId="148" xfId="0" applyNumberFormat="1" applyFont="1" applyBorder="1" applyAlignment="1">
      <alignment vertical="center"/>
    </xf>
    <xf numFmtId="172" fontId="21" fillId="0" borderId="47" xfId="0" applyNumberFormat="1" applyFont="1" applyBorder="1" applyAlignment="1">
      <alignment vertical="center"/>
    </xf>
    <xf numFmtId="2" fontId="17" fillId="6" borderId="47" xfId="0" applyNumberFormat="1" applyFont="1" applyFill="1" applyBorder="1" applyAlignment="1">
      <alignment horizontal="center" vertical="center"/>
    </xf>
    <xf numFmtId="0" fontId="14" fillId="6" borderId="150" xfId="0" applyFont="1" applyFill="1" applyBorder="1" applyAlignment="1">
      <alignment horizontal="center" vertical="center"/>
    </xf>
    <xf numFmtId="0" fontId="8" fillId="0" borderId="0" xfId="0" applyFont="1" applyAlignment="1">
      <alignment horizontal="right" vertical="center"/>
    </xf>
    <xf numFmtId="0" fontId="14" fillId="0" borderId="34" xfId="0" applyFont="1" applyBorder="1" applyAlignment="1">
      <alignment horizontal="center" vertical="center"/>
    </xf>
    <xf numFmtId="0" fontId="14" fillId="0" borderId="7" xfId="0" applyFont="1" applyBorder="1" applyAlignment="1">
      <alignment horizontal="center" vertical="center"/>
    </xf>
    <xf numFmtId="0" fontId="14" fillId="0" borderId="44" xfId="0" applyFont="1" applyBorder="1" applyAlignment="1">
      <alignment horizontal="center" vertical="center"/>
    </xf>
    <xf numFmtId="0" fontId="8" fillId="0" borderId="7" xfId="0" applyFont="1" applyBorder="1" applyAlignment="1">
      <alignment horizontal="center" vertical="center"/>
    </xf>
    <xf numFmtId="0" fontId="8" fillId="0" borderId="1" xfId="0" applyFont="1" applyBorder="1" applyAlignment="1">
      <alignment horizontal="center" vertical="center"/>
    </xf>
    <xf numFmtId="2" fontId="8" fillId="41" borderId="15" xfId="0" applyNumberFormat="1" applyFont="1" applyFill="1" applyBorder="1" applyAlignment="1">
      <alignment horizontal="center" vertical="center" wrapText="1"/>
    </xf>
    <xf numFmtId="0" fontId="8" fillId="41" borderId="7" xfId="0" applyFont="1" applyFill="1" applyBorder="1" applyAlignment="1">
      <alignment horizontal="center" vertical="center"/>
    </xf>
    <xf numFmtId="9" fontId="14" fillId="0" borderId="6" xfId="0" applyNumberFormat="1" applyFont="1" applyBorder="1" applyAlignment="1">
      <alignment vertical="center" wrapText="1"/>
    </xf>
    <xf numFmtId="2" fontId="8" fillId="41" borderId="7" xfId="0" applyNumberFormat="1" applyFont="1" applyFill="1" applyBorder="1" applyAlignment="1">
      <alignment horizontal="center" vertical="center" wrapText="1"/>
    </xf>
    <xf numFmtId="0" fontId="33" fillId="0" borderId="34" xfId="0" applyFont="1" applyBorder="1" applyAlignment="1">
      <alignment vertical="center"/>
    </xf>
    <xf numFmtId="0" fontId="14" fillId="0" borderId="151" xfId="0" applyFont="1" applyBorder="1" applyAlignment="1">
      <alignment horizontal="left" vertical="center" wrapText="1"/>
    </xf>
    <xf numFmtId="0" fontId="14" fillId="0" borderId="0" xfId="0" applyFont="1" applyAlignment="1">
      <alignment horizontal="left" vertical="center" wrapText="1"/>
    </xf>
    <xf numFmtId="0" fontId="14" fillId="0" borderId="0" xfId="0" applyFont="1" applyAlignment="1">
      <alignment horizontal="center" vertical="center"/>
    </xf>
    <xf numFmtId="0" fontId="14" fillId="0" borderId="0" xfId="0" applyFont="1" applyAlignment="1">
      <alignment horizontal="left" vertical="center"/>
    </xf>
    <xf numFmtId="0" fontId="33" fillId="6" borderId="44" xfId="0" applyFont="1" applyFill="1" applyBorder="1" applyAlignment="1">
      <alignment horizontal="center" vertical="center"/>
    </xf>
    <xf numFmtId="0" fontId="33" fillId="6" borderId="44" xfId="0" applyFont="1" applyFill="1" applyBorder="1" applyAlignment="1">
      <alignment horizontal="center" vertical="center" wrapText="1"/>
    </xf>
    <xf numFmtId="0" fontId="33" fillId="6" borderId="45" xfId="0" applyFont="1" applyFill="1" applyBorder="1" applyAlignment="1">
      <alignment horizontal="center" vertical="center" wrapText="1"/>
    </xf>
    <xf numFmtId="0" fontId="32" fillId="0" borderId="7" xfId="0" applyFont="1" applyBorder="1" applyAlignment="1">
      <alignment horizontal="center" vertical="center" wrapText="1"/>
    </xf>
    <xf numFmtId="2" fontId="32" fillId="0" borderId="7" xfId="0" applyNumberFormat="1" applyFont="1" applyBorder="1" applyAlignment="1">
      <alignment horizontal="center" vertical="center" wrapText="1"/>
    </xf>
    <xf numFmtId="172" fontId="33" fillId="0" borderId="7" xfId="0" applyNumberFormat="1" applyFont="1" applyBorder="1" applyAlignment="1">
      <alignment vertical="center" wrapText="1"/>
    </xf>
    <xf numFmtId="172" fontId="32" fillId="0" borderId="7" xfId="0" applyNumberFormat="1" applyFont="1" applyBorder="1" applyAlignment="1">
      <alignment vertical="center" wrapText="1"/>
    </xf>
    <xf numFmtId="172" fontId="32" fillId="0" borderId="7" xfId="0" applyNumberFormat="1" applyFont="1" applyBorder="1" applyAlignment="1">
      <alignment horizontal="right" vertical="center" wrapText="1"/>
    </xf>
    <xf numFmtId="0" fontId="52" fillId="37" borderId="7" xfId="0" applyFont="1" applyFill="1" applyBorder="1" applyAlignment="1">
      <alignment vertical="center" wrapText="1"/>
    </xf>
    <xf numFmtId="0" fontId="33" fillId="37" borderId="7" xfId="0" applyFont="1" applyFill="1" applyBorder="1"/>
    <xf numFmtId="0" fontId="33" fillId="37" borderId="7" xfId="0" applyFont="1" applyFill="1" applyBorder="1" applyAlignment="1">
      <alignment horizontal="center" vertical="center" wrapText="1"/>
    </xf>
    <xf numFmtId="2" fontId="33" fillId="37" borderId="7" xfId="0" applyNumberFormat="1" applyFont="1" applyFill="1" applyBorder="1" applyAlignment="1">
      <alignment horizontal="center" vertical="center" wrapText="1"/>
    </xf>
    <xf numFmtId="172" fontId="33" fillId="37" borderId="7" xfId="0" applyNumberFormat="1" applyFont="1" applyFill="1" applyBorder="1" applyAlignment="1">
      <alignment horizontal="right" vertical="center" wrapText="1"/>
    </xf>
    <xf numFmtId="0" fontId="32" fillId="0" borderId="7" xfId="0" applyFont="1" applyBorder="1" applyAlignment="1">
      <alignment vertical="center" wrapText="1"/>
    </xf>
    <xf numFmtId="0" fontId="32" fillId="0" borderId="7" xfId="0" applyFont="1" applyBorder="1"/>
    <xf numFmtId="2" fontId="8" fillId="0" borderId="7" xfId="0" applyNumberFormat="1" applyFont="1" applyBorder="1" applyAlignment="1">
      <alignment horizontal="center" vertical="center" wrapText="1"/>
    </xf>
    <xf numFmtId="2" fontId="8" fillId="0" borderId="7" xfId="0" applyNumberFormat="1" applyFont="1" applyBorder="1" applyAlignment="1">
      <alignment horizontal="right" vertical="center" wrapText="1"/>
    </xf>
    <xf numFmtId="0" fontId="33" fillId="37" borderId="7" xfId="0" applyFont="1" applyFill="1" applyBorder="1" applyAlignment="1">
      <alignment vertical="center" wrapText="1"/>
    </xf>
    <xf numFmtId="0" fontId="14" fillId="37" borderId="7" xfId="0" applyFont="1" applyFill="1" applyBorder="1" applyAlignment="1">
      <alignment horizontal="center" vertical="center"/>
    </xf>
    <xf numFmtId="2" fontId="14" fillId="37" borderId="7" xfId="0" applyNumberFormat="1" applyFont="1" applyFill="1" applyBorder="1" applyAlignment="1">
      <alignment horizontal="center" vertical="center" wrapText="1"/>
    </xf>
    <xf numFmtId="2" fontId="14" fillId="37" borderId="7" xfId="0" applyNumberFormat="1" applyFont="1" applyFill="1" applyBorder="1" applyAlignment="1">
      <alignment horizontal="right" vertical="center" wrapText="1"/>
    </xf>
    <xf numFmtId="2" fontId="14" fillId="0" borderId="7" xfId="0" applyNumberFormat="1" applyFont="1" applyBorder="1" applyAlignment="1">
      <alignment vertical="center" wrapText="1"/>
    </xf>
    <xf numFmtId="2" fontId="8" fillId="0" borderId="7" xfId="0" applyNumberFormat="1" applyFont="1" applyBorder="1" applyAlignment="1">
      <alignment vertical="center" wrapText="1"/>
    </xf>
    <xf numFmtId="172" fontId="8" fillId="0" borderId="7" xfId="0" applyNumberFormat="1" applyFont="1" applyBorder="1" applyAlignment="1">
      <alignment horizontal="right" vertical="center" wrapText="1"/>
    </xf>
    <xf numFmtId="172" fontId="14" fillId="37" borderId="7" xfId="0" applyNumberFormat="1" applyFont="1" applyFill="1" applyBorder="1" applyAlignment="1">
      <alignment horizontal="right" vertical="center" wrapText="1"/>
    </xf>
    <xf numFmtId="0" fontId="32" fillId="0" borderId="7" xfId="0" applyFont="1" applyBorder="1" applyAlignment="1">
      <alignment horizontal="left" vertical="center" wrapText="1"/>
    </xf>
    <xf numFmtId="2" fontId="8" fillId="0" borderId="7" xfId="0" applyNumberFormat="1" applyFont="1" applyBorder="1" applyAlignment="1">
      <alignment horizontal="center" vertical="center"/>
    </xf>
    <xf numFmtId="2" fontId="14" fillId="37" borderId="7" xfId="0" applyNumberFormat="1" applyFont="1" applyFill="1" applyBorder="1" applyAlignment="1">
      <alignment horizontal="center" vertical="center"/>
    </xf>
    <xf numFmtId="0" fontId="14" fillId="6" borderId="7" xfId="0" applyFont="1" applyFill="1" applyBorder="1" applyAlignment="1">
      <alignment horizontal="center" vertical="center"/>
    </xf>
    <xf numFmtId="172" fontId="14" fillId="0" borderId="11" xfId="0" applyNumberFormat="1" applyFont="1" applyBorder="1" applyAlignment="1">
      <alignment horizontal="center" vertical="center"/>
    </xf>
    <xf numFmtId="172" fontId="32" fillId="0" borderId="11" xfId="0" applyNumberFormat="1" applyFont="1" applyBorder="1" applyAlignment="1">
      <alignment vertical="center" wrapText="1"/>
    </xf>
    <xf numFmtId="0" fontId="33" fillId="37" borderId="7" xfId="0" applyFont="1" applyFill="1" applyBorder="1" applyAlignment="1">
      <alignment horizontal="left" vertical="center" wrapText="1"/>
    </xf>
    <xf numFmtId="172" fontId="8" fillId="0" borderId="7" xfId="0" applyNumberFormat="1" applyFont="1" applyBorder="1" applyAlignment="1">
      <alignment horizontal="right" vertical="center"/>
    </xf>
    <xf numFmtId="0" fontId="32" fillId="0" borderId="11" xfId="0" applyFont="1" applyBorder="1" applyAlignment="1">
      <alignment horizontal="center" vertical="center" wrapText="1"/>
    </xf>
    <xf numFmtId="172" fontId="8" fillId="0" borderId="7" xfId="0" applyNumberFormat="1" applyFont="1" applyBorder="1" applyAlignment="1">
      <alignment horizontal="center" vertical="center"/>
    </xf>
    <xf numFmtId="2" fontId="14" fillId="6" borderId="7" xfId="0" applyNumberFormat="1" applyFont="1" applyFill="1" applyBorder="1" applyAlignment="1">
      <alignment horizontal="center" vertical="center"/>
    </xf>
    <xf numFmtId="2" fontId="8" fillId="0" borderId="7" xfId="0" applyNumberFormat="1" applyFont="1" applyBorder="1" applyAlignment="1">
      <alignment horizontal="right" vertical="center"/>
    </xf>
    <xf numFmtId="0" fontId="33" fillId="37" borderId="54" xfId="0" applyFont="1" applyFill="1" applyBorder="1" applyAlignment="1">
      <alignment horizontal="center" vertical="center" wrapText="1"/>
    </xf>
    <xf numFmtId="172" fontId="14" fillId="37" borderId="7" xfId="0" applyNumberFormat="1" applyFont="1" applyFill="1" applyBorder="1" applyAlignment="1">
      <alignment horizontal="center" vertical="center"/>
    </xf>
    <xf numFmtId="172" fontId="14" fillId="0" borderId="7" xfId="0" applyNumberFormat="1" applyFont="1" applyBorder="1" applyAlignment="1">
      <alignment horizontal="center" vertical="center"/>
    </xf>
    <xf numFmtId="172" fontId="8" fillId="0" borderId="7" xfId="0" applyNumberFormat="1" applyFont="1" applyBorder="1" applyAlignment="1">
      <alignment horizontal="center" vertical="center" wrapText="1"/>
    </xf>
    <xf numFmtId="0" fontId="50" fillId="0" borderId="7" xfId="0" applyFont="1" applyBorder="1" applyAlignment="1">
      <alignment horizontal="left" vertical="center" wrapText="1"/>
    </xf>
    <xf numFmtId="0" fontId="54" fillId="0" borderId="4" xfId="0" applyFont="1" applyBorder="1" applyAlignment="1">
      <alignment horizontal="left" vertical="center" wrapText="1"/>
    </xf>
    <xf numFmtId="172" fontId="54" fillId="0" borderId="7" xfId="0" applyNumberFormat="1" applyFont="1" applyBorder="1" applyAlignment="1">
      <alignment horizontal="center" vertical="center" wrapText="1"/>
    </xf>
    <xf numFmtId="172" fontId="8" fillId="0" borderId="1" xfId="0" applyNumberFormat="1" applyFont="1" applyBorder="1" applyAlignment="1">
      <alignment vertical="center" wrapText="1"/>
    </xf>
    <xf numFmtId="2" fontId="14" fillId="6" borderId="15" xfId="0" applyNumberFormat="1" applyFont="1" applyFill="1" applyBorder="1" applyAlignment="1">
      <alignment horizontal="center" vertical="center"/>
    </xf>
    <xf numFmtId="2" fontId="54" fillId="0" borderId="7" xfId="0" applyNumberFormat="1" applyFont="1" applyBorder="1" applyAlignment="1">
      <alignment horizontal="right" vertical="center"/>
    </xf>
    <xf numFmtId="0" fontId="8" fillId="0" borderId="7" xfId="0" applyFont="1" applyBorder="1" applyAlignment="1">
      <alignment vertical="center" wrapText="1"/>
    </xf>
    <xf numFmtId="0" fontId="8" fillId="0" borderId="7" xfId="0" applyFont="1" applyBorder="1" applyAlignment="1">
      <alignment vertical="center"/>
    </xf>
    <xf numFmtId="165" fontId="8" fillId="0" borderId="7" xfId="0" applyNumberFormat="1" applyFont="1" applyBorder="1" applyAlignment="1">
      <alignment vertical="center"/>
    </xf>
    <xf numFmtId="0" fontId="54" fillId="0" borderId="7" xfId="0" applyFont="1" applyBorder="1" applyAlignment="1">
      <alignment vertical="center"/>
    </xf>
    <xf numFmtId="0" fontId="54" fillId="28" borderId="7" xfId="0" applyFont="1" applyFill="1" applyBorder="1" applyAlignment="1">
      <alignment vertical="center"/>
    </xf>
    <xf numFmtId="172" fontId="54" fillId="28" borderId="7" xfId="0" applyNumberFormat="1" applyFont="1" applyFill="1" applyBorder="1" applyAlignment="1">
      <alignment horizontal="center" vertical="center" wrapText="1"/>
    </xf>
    <xf numFmtId="0" fontId="54" fillId="0" borderId="6" xfId="0" applyFont="1" applyBorder="1" applyAlignment="1">
      <alignment horizontal="left" vertical="center" wrapText="1"/>
    </xf>
    <xf numFmtId="0" fontId="8" fillId="0" borderId="7" xfId="0" applyFont="1" applyBorder="1" applyAlignment="1">
      <alignment horizontal="left" vertical="center" wrapText="1"/>
    </xf>
    <xf numFmtId="172" fontId="8" fillId="0" borderId="2" xfId="0" applyNumberFormat="1" applyFont="1" applyBorder="1" applyAlignment="1">
      <alignment horizontal="center" vertical="center" wrapText="1"/>
    </xf>
    <xf numFmtId="172" fontId="8" fillId="0" borderId="8" xfId="0" applyNumberFormat="1" applyFont="1" applyBorder="1" applyAlignment="1">
      <alignment vertical="center" wrapText="1"/>
    </xf>
    <xf numFmtId="2" fontId="14" fillId="40" borderId="7" xfId="0" applyNumberFormat="1" applyFont="1" applyFill="1" applyBorder="1" applyAlignment="1">
      <alignment horizontal="center" vertical="center"/>
    </xf>
    <xf numFmtId="2" fontId="54" fillId="0" borderId="24" xfId="0" applyNumberFormat="1" applyFont="1" applyBorder="1" applyAlignment="1">
      <alignment horizontal="right" vertical="center"/>
    </xf>
    <xf numFmtId="0" fontId="8" fillId="0" borderId="7" xfId="0" applyFont="1" applyBorder="1" applyAlignment="1">
      <alignment horizontal="center" vertical="center" wrapText="1"/>
    </xf>
    <xf numFmtId="165" fontId="8" fillId="0" borderId="7" xfId="0" applyNumberFormat="1" applyFont="1" applyBorder="1" applyAlignment="1">
      <alignment horizontal="right" vertical="center" wrapText="1"/>
    </xf>
    <xf numFmtId="0" fontId="8" fillId="0" borderId="7" xfId="0" applyFont="1" applyBorder="1" applyAlignment="1">
      <alignment horizontal="left" vertical="center"/>
    </xf>
    <xf numFmtId="0" fontId="33" fillId="0" borderId="7" xfId="0" applyFont="1" applyBorder="1" applyAlignment="1">
      <alignment vertical="center" wrapText="1"/>
    </xf>
    <xf numFmtId="0" fontId="54" fillId="0" borderId="18" xfId="0" applyFont="1" applyBorder="1" applyAlignment="1">
      <alignment horizontal="center" vertical="center" wrapText="1"/>
    </xf>
    <xf numFmtId="0" fontId="8" fillId="0" borderId="1" xfId="0" applyFont="1" applyBorder="1" applyAlignment="1">
      <alignment vertical="center" wrapText="1"/>
    </xf>
    <xf numFmtId="172" fontId="8" fillId="0" borderId="7" xfId="0" applyNumberFormat="1" applyFont="1" applyBorder="1" applyAlignment="1">
      <alignment vertical="center"/>
    </xf>
    <xf numFmtId="0" fontId="54" fillId="0" borderId="7" xfId="0" applyFont="1" applyBorder="1" applyAlignment="1">
      <alignment horizontal="center" vertical="center"/>
    </xf>
    <xf numFmtId="0" fontId="8" fillId="0" borderId="47" xfId="0" applyFont="1" applyBorder="1" applyAlignment="1">
      <alignment vertical="center"/>
    </xf>
    <xf numFmtId="0" fontId="54" fillId="0" borderId="47" xfId="0" applyFont="1" applyBorder="1" applyAlignment="1">
      <alignment horizontal="center" vertical="center" wrapText="1"/>
    </xf>
    <xf numFmtId="172" fontId="8" fillId="0" borderId="148" xfId="0" applyNumberFormat="1" applyFont="1" applyBorder="1" applyAlignment="1">
      <alignment vertical="center"/>
    </xf>
    <xf numFmtId="172" fontId="8" fillId="0" borderId="47" xfId="0" applyNumberFormat="1" applyFont="1" applyBorder="1" applyAlignment="1">
      <alignment vertical="center"/>
    </xf>
    <xf numFmtId="2" fontId="14" fillId="6" borderId="47" xfId="0" applyNumberFormat="1" applyFont="1" applyFill="1" applyBorder="1" applyAlignment="1">
      <alignment horizontal="center" vertical="center"/>
    </xf>
    <xf numFmtId="2" fontId="8" fillId="0" borderId="47" xfId="0" applyNumberFormat="1" applyFont="1" applyBorder="1" applyAlignment="1">
      <alignment horizontal="right" vertical="center"/>
    </xf>
    <xf numFmtId="0" fontId="54" fillId="0" borderId="48" xfId="0" applyFont="1" applyBorder="1" applyAlignment="1">
      <alignment horizontal="center" vertical="center" wrapText="1"/>
    </xf>
    <xf numFmtId="0" fontId="56" fillId="0" borderId="0" xfId="0" applyFont="1"/>
    <xf numFmtId="0" fontId="21" fillId="25" borderId="25" xfId="0" applyFont="1" applyFill="1" applyBorder="1" applyAlignment="1">
      <alignment horizontal="center"/>
    </xf>
    <xf numFmtId="0" fontId="17" fillId="11" borderId="7" xfId="0" applyFont="1" applyFill="1" applyBorder="1" applyAlignment="1">
      <alignment horizontal="center" vertical="center"/>
    </xf>
    <xf numFmtId="0" fontId="17" fillId="0" borderId="7" xfId="0" applyFont="1" applyBorder="1"/>
    <xf numFmtId="0" fontId="17" fillId="0" borderId="0" xfId="0" applyFont="1" applyAlignment="1">
      <alignment vertical="center" wrapText="1"/>
    </xf>
    <xf numFmtId="0" fontId="17" fillId="41" borderId="25" xfId="0" applyFont="1" applyFill="1" applyBorder="1" applyAlignment="1">
      <alignment horizontal="center" vertical="center"/>
    </xf>
    <xf numFmtId="0" fontId="17" fillId="25" borderId="7" xfId="0" applyFont="1" applyFill="1" applyBorder="1" applyAlignment="1">
      <alignment horizontal="center" vertical="center"/>
    </xf>
    <xf numFmtId="2" fontId="37" fillId="36" borderId="7" xfId="0" applyNumberFormat="1" applyFont="1" applyFill="1" applyBorder="1" applyAlignment="1">
      <alignment horizontal="center" vertical="center"/>
    </xf>
    <xf numFmtId="2" fontId="37" fillId="0" borderId="7" xfId="0" applyNumberFormat="1" applyFont="1" applyBorder="1" applyAlignment="1">
      <alignment horizontal="center" vertical="center"/>
    </xf>
    <xf numFmtId="0" fontId="17" fillId="11" borderId="7" xfId="0" applyFont="1" applyFill="1" applyBorder="1" applyAlignment="1">
      <alignment horizontal="center"/>
    </xf>
    <xf numFmtId="2" fontId="37" fillId="10" borderId="7" xfId="0" applyNumberFormat="1" applyFont="1" applyFill="1" applyBorder="1" applyAlignment="1">
      <alignment horizontal="center" vertical="center"/>
    </xf>
    <xf numFmtId="2" fontId="21" fillId="0" borderId="0" xfId="0" applyNumberFormat="1" applyFont="1"/>
    <xf numFmtId="0" fontId="17" fillId="25" borderId="7" xfId="0" applyFont="1" applyFill="1" applyBorder="1" applyAlignment="1">
      <alignment vertical="center"/>
    </xf>
    <xf numFmtId="0" fontId="17" fillId="36" borderId="7" xfId="0" applyFont="1" applyFill="1" applyBorder="1" applyAlignment="1">
      <alignment horizontal="center" vertical="center"/>
    </xf>
    <xf numFmtId="0" fontId="35" fillId="0" borderId="0" xfId="0" applyFont="1" applyAlignment="1">
      <alignment vertical="center" wrapText="1"/>
    </xf>
    <xf numFmtId="2" fontId="35" fillId="0" borderId="0" xfId="0" applyNumberFormat="1" applyFont="1" applyAlignment="1">
      <alignment horizontal="center" vertical="center"/>
    </xf>
    <xf numFmtId="0" fontId="35" fillId="42" borderId="7" xfId="0" applyFont="1" applyFill="1" applyBorder="1" applyAlignment="1">
      <alignment vertical="center" wrapText="1"/>
    </xf>
    <xf numFmtId="2" fontId="35" fillId="42" borderId="7" xfId="0" applyNumberFormat="1" applyFont="1" applyFill="1" applyBorder="1" applyAlignment="1">
      <alignment horizontal="center" vertical="center"/>
    </xf>
    <xf numFmtId="0" fontId="35" fillId="31" borderId="7" xfId="0" applyFont="1" applyFill="1" applyBorder="1" applyAlignment="1">
      <alignment vertical="center" wrapText="1"/>
    </xf>
    <xf numFmtId="0" fontId="21" fillId="36" borderId="7" xfId="0" applyFont="1" applyFill="1" applyBorder="1"/>
    <xf numFmtId="0" fontId="21" fillId="24" borderId="7" xfId="0" applyFont="1" applyFill="1" applyBorder="1" applyAlignment="1">
      <alignment horizontal="center"/>
    </xf>
    <xf numFmtId="0" fontId="17" fillId="43" borderId="7" xfId="0" applyFont="1" applyFill="1" applyBorder="1" applyAlignment="1">
      <alignment horizontal="center" vertical="center"/>
    </xf>
    <xf numFmtId="2" fontId="17" fillId="43" borderId="7" xfId="0" applyNumberFormat="1" applyFont="1" applyFill="1" applyBorder="1" applyAlignment="1">
      <alignment horizontal="center"/>
    </xf>
    <xf numFmtId="0" fontId="17" fillId="43" borderId="25" xfId="0" applyFont="1" applyFill="1" applyBorder="1"/>
    <xf numFmtId="0" fontId="21" fillId="43" borderId="25" xfId="0" applyFont="1" applyFill="1" applyBorder="1"/>
    <xf numFmtId="0" fontId="21" fillId="43" borderId="25" xfId="0" applyFont="1" applyFill="1" applyBorder="1" applyAlignment="1">
      <alignment horizontal="center"/>
    </xf>
    <xf numFmtId="0" fontId="57" fillId="25" borderId="7" xfId="0" applyFont="1" applyFill="1" applyBorder="1" applyAlignment="1">
      <alignment horizontal="center" vertical="center"/>
    </xf>
    <xf numFmtId="0" fontId="57" fillId="36" borderId="7" xfId="0" applyFont="1" applyFill="1" applyBorder="1" applyAlignment="1">
      <alignment horizontal="center" vertical="center"/>
    </xf>
    <xf numFmtId="0" fontId="37" fillId="36" borderId="7" xfId="0" applyFont="1" applyFill="1" applyBorder="1" applyAlignment="1">
      <alignment vertical="center"/>
    </xf>
    <xf numFmtId="0" fontId="37" fillId="0" borderId="7" xfId="0" applyFont="1" applyBorder="1" applyAlignment="1">
      <alignment horizontal="center" vertical="center"/>
    </xf>
    <xf numFmtId="0" fontId="35" fillId="0" borderId="7" xfId="0" applyFont="1" applyBorder="1" applyAlignment="1">
      <alignment horizontal="left" vertical="center"/>
    </xf>
    <xf numFmtId="0" fontId="8" fillId="0" borderId="0" xfId="0" applyFont="1" applyAlignment="1">
      <alignment vertical="center"/>
    </xf>
    <xf numFmtId="0" fontId="50" fillId="0" borderId="0" xfId="0" applyFont="1" applyAlignment="1">
      <alignment vertical="center"/>
    </xf>
    <xf numFmtId="0" fontId="8" fillId="3" borderId="25" xfId="0" applyFont="1" applyFill="1" applyBorder="1" applyAlignment="1">
      <alignment vertical="center"/>
    </xf>
    <xf numFmtId="0" fontId="9" fillId="2" borderId="154" xfId="0" applyFont="1" applyFill="1" applyBorder="1" applyAlignment="1">
      <alignment horizontal="center" vertical="center" wrapText="1"/>
    </xf>
    <xf numFmtId="0" fontId="9" fillId="2" borderId="103" xfId="0" applyFont="1" applyFill="1" applyBorder="1" applyAlignment="1">
      <alignment horizontal="center" vertical="center" wrapText="1"/>
    </xf>
    <xf numFmtId="0" fontId="9" fillId="2" borderId="44" xfId="0" applyFont="1" applyFill="1" applyBorder="1" applyAlignment="1">
      <alignment horizontal="center" vertical="center" wrapText="1"/>
    </xf>
    <xf numFmtId="0" fontId="9" fillId="2" borderId="155" xfId="0" applyFont="1" applyFill="1" applyBorder="1" applyAlignment="1">
      <alignment horizontal="center" vertical="center" wrapText="1"/>
    </xf>
    <xf numFmtId="43" fontId="10" fillId="32" borderId="138" xfId="0" applyNumberFormat="1" applyFont="1" applyFill="1" applyBorder="1" applyAlignment="1">
      <alignment horizontal="center" vertical="center" wrapText="1"/>
    </xf>
    <xf numFmtId="176" fontId="38" fillId="32" borderId="54" xfId="0" applyNumberFormat="1" applyFont="1" applyFill="1" applyBorder="1" applyAlignment="1">
      <alignment horizontal="left" vertical="center"/>
    </xf>
    <xf numFmtId="0" fontId="10" fillId="32" borderId="54" xfId="0" applyFont="1" applyFill="1" applyBorder="1" applyAlignment="1">
      <alignment horizontal="center" vertical="center"/>
    </xf>
    <xf numFmtId="0" fontId="10" fillId="32" borderId="54" xfId="0" applyFont="1" applyFill="1" applyBorder="1" applyAlignment="1">
      <alignment horizontal="center" vertical="center" wrapText="1"/>
    </xf>
    <xf numFmtId="177" fontId="10" fillId="32" borderId="54" xfId="0" applyNumberFormat="1" applyFont="1" applyFill="1" applyBorder="1" applyAlignment="1">
      <alignment horizontal="center" vertical="center" wrapText="1"/>
    </xf>
    <xf numFmtId="4" fontId="58" fillId="32" borderId="54" xfId="0" applyNumberFormat="1" applyFont="1" applyFill="1" applyBorder="1" applyAlignment="1">
      <alignment horizontal="center" vertical="center"/>
    </xf>
    <xf numFmtId="172" fontId="38" fillId="32" borderId="156" xfId="0" applyNumberFormat="1" applyFont="1" applyFill="1" applyBorder="1" applyAlignment="1">
      <alignment horizontal="center" vertical="center"/>
    </xf>
    <xf numFmtId="43" fontId="10" fillId="0" borderId="17" xfId="0" applyNumberFormat="1" applyFont="1" applyBorder="1" applyAlignment="1">
      <alignment horizontal="center" vertical="center" wrapText="1"/>
    </xf>
    <xf numFmtId="176" fontId="10" fillId="0" borderId="7" xfId="0" applyNumberFormat="1" applyFont="1" applyBorder="1" applyAlignment="1">
      <alignment horizontal="left" vertical="center"/>
    </xf>
    <xf numFmtId="177" fontId="10" fillId="0" borderId="7" xfId="0" applyNumberFormat="1" applyFont="1" applyBorder="1" applyAlignment="1">
      <alignment horizontal="center" vertical="center" wrapText="1"/>
    </xf>
    <xf numFmtId="178" fontId="10" fillId="0" borderId="7" xfId="0" applyNumberFormat="1" applyFont="1" applyBorder="1" applyAlignment="1">
      <alignment vertical="center"/>
    </xf>
    <xf numFmtId="178" fontId="38" fillId="0" borderId="18" xfId="0" applyNumberFormat="1" applyFont="1" applyBorder="1" applyAlignment="1">
      <alignment horizontal="center" vertical="center"/>
    </xf>
    <xf numFmtId="178" fontId="10" fillId="0" borderId="7" xfId="0" applyNumberFormat="1" applyFont="1" applyBorder="1" applyAlignment="1">
      <alignment horizontal="right" vertical="center"/>
    </xf>
    <xf numFmtId="176" fontId="10" fillId="0" borderId="7" xfId="0" applyNumberFormat="1" applyFont="1" applyBorder="1" applyAlignment="1">
      <alignment horizontal="left" vertical="center" wrapText="1"/>
    </xf>
    <xf numFmtId="43" fontId="10" fillId="20" borderId="17" xfId="0" applyNumberFormat="1" applyFont="1" applyFill="1" applyBorder="1" applyAlignment="1">
      <alignment horizontal="center" vertical="center" wrapText="1"/>
    </xf>
    <xf numFmtId="176" fontId="38" fillId="20" borderId="7" xfId="0" applyNumberFormat="1" applyFont="1" applyFill="1" applyBorder="1" applyAlignment="1">
      <alignment horizontal="left" vertical="center"/>
    </xf>
    <xf numFmtId="0" fontId="10" fillId="20" borderId="7" xfId="0" applyFont="1" applyFill="1" applyBorder="1" applyAlignment="1">
      <alignment horizontal="center" vertical="center"/>
    </xf>
    <xf numFmtId="0" fontId="10" fillId="20" borderId="7" xfId="0" applyFont="1" applyFill="1" applyBorder="1" applyAlignment="1">
      <alignment horizontal="center" vertical="center" wrapText="1"/>
    </xf>
    <xf numFmtId="177" fontId="10" fillId="20" borderId="7" xfId="0" applyNumberFormat="1" applyFont="1" applyFill="1" applyBorder="1" applyAlignment="1">
      <alignment horizontal="center" vertical="center" wrapText="1"/>
    </xf>
    <xf numFmtId="178" fontId="58" fillId="20" borderId="7" xfId="0" applyNumberFormat="1" applyFont="1" applyFill="1" applyBorder="1" applyAlignment="1">
      <alignment horizontal="center" vertical="center"/>
    </xf>
    <xf numFmtId="178" fontId="38" fillId="20" borderId="18" xfId="0" applyNumberFormat="1" applyFont="1" applyFill="1" applyBorder="1" applyAlignment="1">
      <alignment horizontal="center" vertical="center"/>
    </xf>
    <xf numFmtId="43" fontId="10" fillId="32" borderId="17" xfId="0" applyNumberFormat="1" applyFont="1" applyFill="1" applyBorder="1" applyAlignment="1">
      <alignment horizontal="center" vertical="center" wrapText="1"/>
    </xf>
    <xf numFmtId="176" fontId="38" fillId="32" borderId="7" xfId="0" applyNumberFormat="1" applyFont="1" applyFill="1" applyBorder="1" applyAlignment="1">
      <alignment horizontal="left" vertical="center"/>
    </xf>
    <xf numFmtId="0" fontId="10" fillId="32" borderId="7" xfId="0" applyFont="1" applyFill="1" applyBorder="1" applyAlignment="1">
      <alignment horizontal="center" vertical="center"/>
    </xf>
    <xf numFmtId="0" fontId="10" fillId="32" borderId="7" xfId="0" applyFont="1" applyFill="1" applyBorder="1" applyAlignment="1">
      <alignment horizontal="center" vertical="center" wrapText="1"/>
    </xf>
    <xf numFmtId="177" fontId="10" fillId="32" borderId="7" xfId="0" applyNumberFormat="1" applyFont="1" applyFill="1" applyBorder="1" applyAlignment="1">
      <alignment horizontal="center" vertical="center" wrapText="1"/>
    </xf>
    <xf numFmtId="178" fontId="58" fillId="32" borderId="7" xfId="0" applyNumberFormat="1" applyFont="1" applyFill="1" applyBorder="1" applyAlignment="1">
      <alignment horizontal="center" vertical="center"/>
    </xf>
    <xf numFmtId="178" fontId="38" fillId="32" borderId="18" xfId="0" applyNumberFormat="1" applyFont="1" applyFill="1" applyBorder="1" applyAlignment="1">
      <alignment horizontal="center" vertical="center"/>
    </xf>
    <xf numFmtId="43" fontId="10" fillId="0" borderId="69" xfId="0" applyNumberFormat="1" applyFont="1" applyBorder="1" applyAlignment="1">
      <alignment horizontal="center" vertical="center" wrapText="1"/>
    </xf>
    <xf numFmtId="43" fontId="10" fillId="0" borderId="7" xfId="0" applyNumberFormat="1" applyFont="1" applyBorder="1" applyAlignment="1">
      <alignment horizontal="left" vertical="center" wrapText="1"/>
    </xf>
    <xf numFmtId="178" fontId="10" fillId="32" borderId="7" xfId="0" applyNumberFormat="1" applyFont="1" applyFill="1" applyBorder="1" applyAlignment="1">
      <alignment horizontal="right" vertical="center"/>
    </xf>
    <xf numFmtId="176" fontId="38" fillId="32" borderId="7" xfId="0" applyNumberFormat="1" applyFont="1" applyFill="1" applyBorder="1" applyAlignment="1">
      <alignment horizontal="left" vertical="center" wrapText="1"/>
    </xf>
    <xf numFmtId="43" fontId="10" fillId="32" borderId="108" xfId="0" applyNumberFormat="1" applyFont="1" applyFill="1" applyBorder="1" applyAlignment="1">
      <alignment horizontal="center" vertical="center" wrapText="1"/>
    </xf>
    <xf numFmtId="43" fontId="10" fillId="44" borderId="17" xfId="0" applyNumberFormat="1" applyFont="1" applyFill="1" applyBorder="1" applyAlignment="1">
      <alignment horizontal="center" vertical="center" wrapText="1"/>
    </xf>
    <xf numFmtId="176" fontId="38" fillId="44" borderId="7" xfId="0" applyNumberFormat="1" applyFont="1" applyFill="1" applyBorder="1" applyAlignment="1">
      <alignment horizontal="left" vertical="center"/>
    </xf>
    <xf numFmtId="0" fontId="10" fillId="44" borderId="7" xfId="0" applyFont="1" applyFill="1" applyBorder="1" applyAlignment="1">
      <alignment horizontal="center" vertical="center"/>
    </xf>
    <xf numFmtId="0" fontId="10" fillId="44" borderId="7" xfId="0" applyFont="1" applyFill="1" applyBorder="1" applyAlignment="1">
      <alignment horizontal="center" vertical="center" wrapText="1"/>
    </xf>
    <xf numFmtId="177" fontId="10" fillId="44" borderId="7" xfId="0" applyNumberFormat="1" applyFont="1" applyFill="1" applyBorder="1" applyAlignment="1">
      <alignment horizontal="center" vertical="center" wrapText="1"/>
    </xf>
    <xf numFmtId="178" fontId="58" fillId="44" borderId="7" xfId="0" applyNumberFormat="1" applyFont="1" applyFill="1" applyBorder="1" applyAlignment="1">
      <alignment horizontal="center" vertical="center"/>
    </xf>
    <xf numFmtId="178" fontId="38" fillId="44" borderId="18" xfId="0" applyNumberFormat="1" applyFont="1" applyFill="1" applyBorder="1" applyAlignment="1">
      <alignment horizontal="center" vertical="center"/>
    </xf>
    <xf numFmtId="43" fontId="10" fillId="12" borderId="17" xfId="0" applyNumberFormat="1" applyFont="1" applyFill="1" applyBorder="1" applyAlignment="1">
      <alignment horizontal="center" vertical="center" wrapText="1"/>
    </xf>
    <xf numFmtId="176" fontId="38" fillId="12" borderId="7" xfId="0" applyNumberFormat="1" applyFont="1" applyFill="1" applyBorder="1" applyAlignment="1">
      <alignment horizontal="left" vertical="center"/>
    </xf>
    <xf numFmtId="0" fontId="10" fillId="12" borderId="7" xfId="0" applyFont="1" applyFill="1" applyBorder="1" applyAlignment="1">
      <alignment horizontal="center" vertical="center"/>
    </xf>
    <xf numFmtId="0" fontId="10" fillId="12" borderId="7" xfId="0" applyFont="1" applyFill="1" applyBorder="1" applyAlignment="1">
      <alignment horizontal="center" vertical="center" wrapText="1"/>
    </xf>
    <xf numFmtId="177" fontId="10" fillId="12" borderId="7" xfId="0" applyNumberFormat="1" applyFont="1" applyFill="1" applyBorder="1" applyAlignment="1">
      <alignment horizontal="center" vertical="center" wrapText="1"/>
    </xf>
    <xf numFmtId="178" fontId="58" fillId="12" borderId="7" xfId="0" applyNumberFormat="1" applyFont="1" applyFill="1" applyBorder="1" applyAlignment="1">
      <alignment horizontal="center" vertical="center"/>
    </xf>
    <xf numFmtId="178" fontId="38" fillId="12" borderId="18" xfId="0" applyNumberFormat="1" applyFont="1" applyFill="1" applyBorder="1" applyAlignment="1">
      <alignment horizontal="center" vertical="center"/>
    </xf>
    <xf numFmtId="43" fontId="10" fillId="45" borderId="17" xfId="0" applyNumberFormat="1" applyFont="1" applyFill="1" applyBorder="1" applyAlignment="1">
      <alignment horizontal="center" vertical="center" wrapText="1"/>
    </xf>
    <xf numFmtId="176" fontId="38" fillId="45" borderId="7" xfId="0" applyNumberFormat="1" applyFont="1" applyFill="1" applyBorder="1" applyAlignment="1">
      <alignment horizontal="left" vertical="center"/>
    </xf>
    <xf numFmtId="0" fontId="10" fillId="45" borderId="7" xfId="0" applyFont="1" applyFill="1" applyBorder="1" applyAlignment="1">
      <alignment horizontal="center" vertical="center"/>
    </xf>
    <xf numFmtId="0" fontId="10" fillId="45" borderId="7" xfId="0" applyFont="1" applyFill="1" applyBorder="1" applyAlignment="1">
      <alignment horizontal="center" vertical="center" wrapText="1"/>
    </xf>
    <xf numFmtId="177" fontId="10" fillId="45" borderId="7" xfId="0" applyNumberFormat="1" applyFont="1" applyFill="1" applyBorder="1" applyAlignment="1">
      <alignment horizontal="center" vertical="center" wrapText="1"/>
    </xf>
    <xf numFmtId="178" fontId="58" fillId="45" borderId="7" xfId="0" applyNumberFormat="1" applyFont="1" applyFill="1" applyBorder="1" applyAlignment="1">
      <alignment horizontal="center" vertical="center"/>
    </xf>
    <xf numFmtId="178" fontId="38" fillId="45" borderId="18" xfId="0" applyNumberFormat="1" applyFont="1" applyFill="1" applyBorder="1" applyAlignment="1">
      <alignment horizontal="center" vertical="center"/>
    </xf>
    <xf numFmtId="43" fontId="10" fillId="0" borderId="46" xfId="0" applyNumberFormat="1" applyFont="1" applyBorder="1" applyAlignment="1">
      <alignment horizontal="center" vertical="center" wrapText="1"/>
    </xf>
    <xf numFmtId="176" fontId="10" fillId="0" borderId="47" xfId="0" applyNumberFormat="1" applyFont="1" applyBorder="1" applyAlignment="1">
      <alignment horizontal="left" vertical="center"/>
    </xf>
    <xf numFmtId="0" fontId="10" fillId="0" borderId="47" xfId="0" applyFont="1" applyBorder="1" applyAlignment="1">
      <alignment horizontal="center" vertical="center"/>
    </xf>
    <xf numFmtId="0" fontId="10" fillId="0" borderId="47" xfId="0" applyFont="1" applyBorder="1" applyAlignment="1">
      <alignment horizontal="center" vertical="center" wrapText="1"/>
    </xf>
    <xf numFmtId="177" fontId="10" fillId="0" borderId="47" xfId="0" applyNumberFormat="1" applyFont="1" applyBorder="1" applyAlignment="1">
      <alignment horizontal="center" vertical="center" wrapText="1"/>
    </xf>
    <xf numFmtId="178" fontId="58" fillId="0" borderId="1" xfId="0" applyNumberFormat="1" applyFont="1" applyBorder="1" applyAlignment="1">
      <alignment horizontal="center" vertical="center"/>
    </xf>
    <xf numFmtId="178" fontId="38" fillId="0" borderId="80" xfId="0" applyNumberFormat="1" applyFont="1" applyBorder="1" applyAlignment="1">
      <alignment horizontal="center" vertical="center"/>
    </xf>
    <xf numFmtId="178" fontId="38" fillId="0" borderId="68" xfId="0" applyNumberFormat="1" applyFont="1" applyBorder="1" applyAlignment="1">
      <alignment vertical="center"/>
    </xf>
    <xf numFmtId="0" fontId="38" fillId="37" borderId="7" xfId="0" applyFont="1" applyFill="1" applyBorder="1" applyAlignment="1">
      <alignment horizontal="center" vertical="center"/>
    </xf>
    <xf numFmtId="0" fontId="37" fillId="0" borderId="0" xfId="0" applyFont="1"/>
    <xf numFmtId="0" fontId="37" fillId="0" borderId="0" xfId="0" applyFont="1" applyAlignment="1">
      <alignment horizontal="center"/>
    </xf>
    <xf numFmtId="0" fontId="37" fillId="0" borderId="0" xfId="0" applyFont="1" applyAlignment="1">
      <alignment horizontal="right" vertical="center"/>
    </xf>
    <xf numFmtId="0" fontId="59" fillId="0" borderId="0" xfId="0" applyFont="1"/>
    <xf numFmtId="0" fontId="60" fillId="0" borderId="0" xfId="0" applyFont="1"/>
    <xf numFmtId="0" fontId="58" fillId="0" borderId="0" xfId="0" applyFont="1" applyAlignment="1">
      <alignment horizontal="right" vertical="center"/>
    </xf>
    <xf numFmtId="0" fontId="10" fillId="0" borderId="0" xfId="0" applyFont="1" applyAlignment="1">
      <alignment horizontal="right" vertical="center"/>
    </xf>
    <xf numFmtId="0" fontId="58" fillId="0" borderId="0" xfId="0" applyFont="1"/>
    <xf numFmtId="0" fontId="61" fillId="0" borderId="0" xfId="0" applyFont="1"/>
    <xf numFmtId="0" fontId="62" fillId="0" borderId="0" xfId="0" applyFont="1"/>
    <xf numFmtId="0" fontId="38" fillId="32" borderId="47" xfId="0" applyFont="1" applyFill="1" applyBorder="1" applyAlignment="1">
      <alignment horizontal="center" vertical="center" wrapText="1"/>
    </xf>
    <xf numFmtId="0" fontId="38" fillId="37" borderId="54" xfId="0" applyFont="1" applyFill="1" applyBorder="1" applyAlignment="1">
      <alignment horizontal="center" vertical="center"/>
    </xf>
    <xf numFmtId="0" fontId="10" fillId="37" borderId="54" xfId="0" applyFont="1" applyFill="1" applyBorder="1" applyAlignment="1">
      <alignment horizontal="center" vertical="center" wrapText="1"/>
    </xf>
    <xf numFmtId="179" fontId="10" fillId="37" borderId="54" xfId="0" applyNumberFormat="1" applyFont="1" applyFill="1" applyBorder="1" applyAlignment="1">
      <alignment horizontal="right" vertical="center" wrapText="1"/>
    </xf>
    <xf numFmtId="2" fontId="10" fillId="37" borderId="54" xfId="0" applyNumberFormat="1" applyFont="1" applyFill="1" applyBorder="1" applyAlignment="1">
      <alignment horizontal="right" vertical="center" wrapText="1"/>
    </xf>
    <xf numFmtId="178" fontId="38" fillId="37" borderId="54" xfId="0" applyNumberFormat="1" applyFont="1" applyFill="1" applyBorder="1" applyAlignment="1">
      <alignment horizontal="right" vertical="center" wrapText="1"/>
    </xf>
    <xf numFmtId="3" fontId="10" fillId="0" borderId="7" xfId="0" applyNumberFormat="1" applyFont="1" applyBorder="1" applyAlignment="1">
      <alignment horizontal="center" vertical="center" wrapText="1"/>
    </xf>
    <xf numFmtId="178" fontId="10" fillId="0" borderId="7" xfId="0" applyNumberFormat="1" applyFont="1" applyBorder="1" applyAlignment="1">
      <alignment horizontal="right" vertical="center" wrapText="1"/>
    </xf>
    <xf numFmtId="0" fontId="10" fillId="37" borderId="7" xfId="0" applyFont="1" applyFill="1" applyBorder="1" applyAlignment="1">
      <alignment horizontal="center" vertical="center" wrapText="1"/>
    </xf>
    <xf numFmtId="3" fontId="10" fillId="37" borderId="7" xfId="0" applyNumberFormat="1" applyFont="1" applyFill="1" applyBorder="1" applyAlignment="1">
      <alignment horizontal="right" vertical="center" wrapText="1"/>
    </xf>
    <xf numFmtId="178" fontId="10" fillId="37" borderId="7" xfId="0" applyNumberFormat="1" applyFont="1" applyFill="1" applyBorder="1" applyAlignment="1">
      <alignment horizontal="right" vertical="center" wrapText="1"/>
    </xf>
    <xf numFmtId="178" fontId="38" fillId="37" borderId="7" xfId="0" applyNumberFormat="1" applyFont="1" applyFill="1" applyBorder="1" applyAlignment="1">
      <alignment horizontal="right" vertical="center" wrapText="1"/>
    </xf>
    <xf numFmtId="0" fontId="10" fillId="0" borderId="0" xfId="0" applyFont="1" applyAlignment="1">
      <alignment horizontal="center"/>
    </xf>
    <xf numFmtId="0" fontId="38" fillId="0" borderId="7" xfId="0" applyFont="1" applyBorder="1" applyAlignment="1">
      <alignment horizontal="center" vertical="center" wrapText="1"/>
    </xf>
    <xf numFmtId="3" fontId="38" fillId="4" borderId="7" xfId="0" applyNumberFormat="1" applyFont="1" applyFill="1" applyBorder="1" applyAlignment="1">
      <alignment horizontal="center" vertical="center" wrapText="1"/>
    </xf>
    <xf numFmtId="0" fontId="38" fillId="0" borderId="7" xfId="0" applyFont="1" applyBorder="1" applyAlignment="1">
      <alignment horizontal="right" vertical="center" wrapText="1"/>
    </xf>
    <xf numFmtId="178" fontId="33" fillId="4" borderId="7" xfId="0" applyNumberFormat="1" applyFont="1" applyFill="1" applyBorder="1" applyAlignment="1">
      <alignment horizontal="right" vertical="center"/>
    </xf>
    <xf numFmtId="178" fontId="62" fillId="0" borderId="0" xfId="0" applyNumberFormat="1" applyFont="1"/>
    <xf numFmtId="178" fontId="7" fillId="2" borderId="7" xfId="0" applyNumberFormat="1" applyFont="1" applyFill="1" applyBorder="1"/>
    <xf numFmtId="178" fontId="9" fillId="2" borderId="25" xfId="0" applyNumberFormat="1" applyFont="1" applyFill="1" applyBorder="1"/>
    <xf numFmtId="4" fontId="10" fillId="0" borderId="0" xfId="0" applyNumberFormat="1" applyFont="1" applyAlignment="1">
      <alignment horizontal="right" vertical="center"/>
    </xf>
    <xf numFmtId="0" fontId="8" fillId="0" borderId="0" xfId="0" applyFont="1" applyAlignment="1">
      <alignment horizontal="left"/>
    </xf>
    <xf numFmtId="0" fontId="8" fillId="0" borderId="0" xfId="0" applyFont="1" applyAlignment="1">
      <alignment horizontal="center" vertical="center"/>
    </xf>
    <xf numFmtId="10" fontId="8" fillId="0" borderId="0" xfId="0" applyNumberFormat="1" applyFont="1"/>
    <xf numFmtId="0" fontId="70" fillId="0" borderId="0" xfId="0" applyFont="1"/>
    <xf numFmtId="0" fontId="4" fillId="0" borderId="0" xfId="0" applyFont="1"/>
    <xf numFmtId="0" fontId="17" fillId="47" borderId="7" xfId="0" applyFont="1" applyFill="1" applyBorder="1"/>
    <xf numFmtId="165" fontId="17" fillId="48" borderId="7" xfId="0" applyNumberFormat="1" applyFont="1" applyFill="1" applyBorder="1"/>
    <xf numFmtId="165" fontId="17" fillId="0" borderId="7" xfId="0" applyNumberFormat="1" applyFont="1" applyBorder="1"/>
    <xf numFmtId="0" fontId="67" fillId="0" borderId="0" xfId="0" applyFont="1"/>
    <xf numFmtId="166" fontId="0" fillId="0" borderId="0" xfId="0" applyNumberFormat="1"/>
    <xf numFmtId="43" fontId="0" fillId="0" borderId="0" xfId="0" applyNumberFormat="1"/>
    <xf numFmtId="10" fontId="0" fillId="0" borderId="0" xfId="1" applyNumberFormat="1" applyFont="1" applyAlignment="1"/>
    <xf numFmtId="0" fontId="29" fillId="15" borderId="7" xfId="0" applyFont="1" applyFill="1" applyBorder="1"/>
    <xf numFmtId="0" fontId="22" fillId="49" borderId="7" xfId="0" applyFont="1" applyFill="1" applyBorder="1" applyAlignment="1">
      <alignment horizontal="center"/>
    </xf>
    <xf numFmtId="0" fontId="22" fillId="50" borderId="7" xfId="0" applyFont="1" applyFill="1" applyBorder="1" applyAlignment="1">
      <alignment horizontal="center"/>
    </xf>
    <xf numFmtId="0" fontId="22" fillId="50" borderId="7" xfId="0" quotePrefix="1" applyFont="1" applyFill="1" applyBorder="1" applyAlignment="1">
      <alignment horizontal="center"/>
    </xf>
    <xf numFmtId="166" fontId="22" fillId="50" borderId="7" xfId="0" applyNumberFormat="1" applyFont="1" applyFill="1" applyBorder="1" applyAlignment="1">
      <alignment horizontal="center"/>
    </xf>
    <xf numFmtId="0" fontId="22" fillId="49" borderId="7" xfId="0" applyFont="1" applyFill="1" applyBorder="1" applyAlignment="1">
      <alignment vertical="center"/>
    </xf>
    <xf numFmtId="0" fontId="22" fillId="50" borderId="7" xfId="0" applyFont="1" applyFill="1" applyBorder="1" applyAlignment="1">
      <alignment vertical="center"/>
    </xf>
    <xf numFmtId="0" fontId="22" fillId="50" borderId="7" xfId="0" quotePrefix="1" applyFont="1" applyFill="1" applyBorder="1" applyAlignment="1">
      <alignment vertical="center"/>
    </xf>
    <xf numFmtId="166" fontId="22" fillId="50" borderId="7" xfId="0" applyNumberFormat="1" applyFont="1" applyFill="1" applyBorder="1" applyAlignment="1">
      <alignment vertical="center"/>
    </xf>
    <xf numFmtId="10" fontId="67" fillId="0" borderId="0" xfId="1" applyNumberFormat="1" applyFont="1" applyAlignment="1"/>
    <xf numFmtId="0" fontId="29" fillId="0" borderId="7" xfId="0" applyFont="1" applyBorder="1"/>
    <xf numFmtId="0" fontId="30" fillId="0" borderId="7" xfId="0" applyFont="1" applyBorder="1"/>
    <xf numFmtId="0" fontId="17" fillId="25" borderId="159" xfId="0" applyFont="1" applyFill="1" applyBorder="1" applyAlignment="1">
      <alignment horizontal="center" vertical="center" wrapText="1"/>
    </xf>
    <xf numFmtId="165" fontId="21" fillId="51" borderId="7" xfId="0" applyNumberFormat="1" applyFont="1" applyFill="1" applyBorder="1"/>
    <xf numFmtId="165" fontId="21" fillId="52" borderId="7" xfId="0" applyNumberFormat="1" applyFont="1" applyFill="1" applyBorder="1"/>
    <xf numFmtId="0" fontId="0" fillId="0" borderId="164" xfId="0" applyBorder="1"/>
    <xf numFmtId="0" fontId="71" fillId="0" borderId="164" xfId="0" applyFont="1" applyBorder="1" applyAlignment="1">
      <alignment horizontal="center" vertical="top"/>
    </xf>
    <xf numFmtId="10" fontId="72" fillId="0" borderId="164" xfId="1" applyNumberFormat="1" applyFont="1" applyBorder="1"/>
    <xf numFmtId="0" fontId="21" fillId="0" borderId="29" xfId="0" applyFont="1" applyBorder="1"/>
    <xf numFmtId="0" fontId="21" fillId="0" borderId="158" xfId="0" applyFont="1" applyBorder="1"/>
    <xf numFmtId="0" fontId="21" fillId="0" borderId="159" xfId="0" applyFont="1" applyBorder="1"/>
    <xf numFmtId="0" fontId="17" fillId="23" borderId="138" xfId="0" applyFont="1" applyFill="1" applyBorder="1" applyAlignment="1">
      <alignment horizontal="center"/>
    </xf>
    <xf numFmtId="0" fontId="17" fillId="23" borderId="54" xfId="0" applyFont="1" applyFill="1" applyBorder="1" applyAlignment="1">
      <alignment horizontal="center"/>
    </xf>
    <xf numFmtId="0" fontId="17" fillId="23" borderId="156" xfId="0" applyFont="1" applyFill="1" applyBorder="1" applyAlignment="1">
      <alignment horizontal="center"/>
    </xf>
    <xf numFmtId="0" fontId="17" fillId="23" borderId="85" xfId="0" applyFont="1" applyFill="1" applyBorder="1" applyAlignment="1">
      <alignment horizontal="center"/>
    </xf>
    <xf numFmtId="0" fontId="22" fillId="26" borderId="164" xfId="0" applyFont="1" applyFill="1" applyBorder="1" applyAlignment="1">
      <alignment horizontal="center"/>
    </xf>
    <xf numFmtId="0" fontId="22" fillId="26" borderId="164" xfId="0" applyFont="1" applyFill="1" applyBorder="1"/>
    <xf numFmtId="10" fontId="74" fillId="0" borderId="7" xfId="0" applyNumberFormat="1" applyFont="1" applyBorder="1"/>
    <xf numFmtId="9" fontId="21" fillId="53" borderId="7" xfId="0" applyNumberFormat="1" applyFont="1" applyFill="1" applyBorder="1"/>
    <xf numFmtId="0" fontId="75" fillId="26" borderId="164" xfId="0" applyFont="1" applyFill="1" applyBorder="1" applyAlignment="1">
      <alignment horizontal="center" wrapText="1"/>
    </xf>
    <xf numFmtId="1" fontId="39" fillId="0" borderId="4" xfId="0" applyNumberFormat="1" applyFont="1" applyBorder="1" applyAlignment="1">
      <alignment horizontal="center" vertical="center"/>
    </xf>
    <xf numFmtId="0" fontId="3" fillId="0" borderId="0" xfId="0" applyFont="1"/>
    <xf numFmtId="0" fontId="3" fillId="0" borderId="29" xfId="0" applyFont="1" applyBorder="1"/>
    <xf numFmtId="1" fontId="57" fillId="25" borderId="7" xfId="0" applyNumberFormat="1" applyFont="1" applyFill="1" applyBorder="1" applyAlignment="1">
      <alignment horizontal="center" vertical="center"/>
    </xf>
    <xf numFmtId="0" fontId="57" fillId="36" borderId="164" xfId="0" applyFont="1" applyFill="1" applyBorder="1" applyAlignment="1">
      <alignment horizontal="center" vertical="center"/>
    </xf>
    <xf numFmtId="1" fontId="57" fillId="25" borderId="164" xfId="0" applyNumberFormat="1" applyFont="1" applyFill="1" applyBorder="1" applyAlignment="1">
      <alignment horizontal="center" vertical="center"/>
    </xf>
    <xf numFmtId="0" fontId="36" fillId="54" borderId="164" xfId="0" applyFont="1" applyFill="1" applyBorder="1" applyAlignment="1">
      <alignment horizontal="center" vertical="center"/>
    </xf>
    <xf numFmtId="0" fontId="76" fillId="54" borderId="164" xfId="0" applyFont="1" applyFill="1" applyBorder="1" applyAlignment="1">
      <alignment horizontal="center" vertical="center"/>
    </xf>
    <xf numFmtId="0" fontId="0" fillId="0" borderId="164" xfId="0" applyBorder="1" applyAlignment="1">
      <alignment horizontal="center" vertical="center"/>
    </xf>
    <xf numFmtId="2" fontId="0" fillId="0" borderId="164" xfId="0" applyNumberFormat="1" applyBorder="1" applyAlignment="1">
      <alignment horizontal="center" vertical="center"/>
    </xf>
    <xf numFmtId="0" fontId="72" fillId="46" borderId="0" xfId="0" applyFont="1" applyFill="1"/>
    <xf numFmtId="179" fontId="36" fillId="56" borderId="164" xfId="2" applyNumberFormat="1" applyFont="1" applyFill="1" applyBorder="1" applyAlignment="1">
      <alignment horizontal="center" vertical="center"/>
    </xf>
    <xf numFmtId="179" fontId="36" fillId="57" borderId="164" xfId="2" applyNumberFormat="1" applyFont="1" applyFill="1" applyBorder="1" applyAlignment="1">
      <alignment horizontal="center" vertical="center"/>
    </xf>
    <xf numFmtId="179" fontId="36" fillId="57" borderId="164" xfId="2" applyNumberFormat="1" applyFont="1" applyFill="1" applyBorder="1" applyAlignment="1">
      <alignment horizontal="center"/>
    </xf>
    <xf numFmtId="179" fontId="76" fillId="57" borderId="164" xfId="2" applyNumberFormat="1" applyFont="1" applyFill="1" applyBorder="1" applyAlignment="1">
      <alignment horizontal="center"/>
    </xf>
    <xf numFmtId="0" fontId="36" fillId="55" borderId="164" xfId="0" applyFont="1" applyFill="1" applyBorder="1" applyAlignment="1">
      <alignment horizontal="center" vertical="center"/>
    </xf>
    <xf numFmtId="0" fontId="36" fillId="36" borderId="164" xfId="0" applyFont="1" applyFill="1" applyBorder="1" applyAlignment="1">
      <alignment horizontal="center" vertical="center"/>
    </xf>
    <xf numFmtId="0" fontId="35" fillId="0" borderId="164" xfId="0" applyFont="1" applyBorder="1" applyAlignment="1">
      <alignment horizontal="center" vertical="center"/>
    </xf>
    <xf numFmtId="0" fontId="36" fillId="25" borderId="164" xfId="0" applyFont="1" applyFill="1" applyBorder="1" applyAlignment="1">
      <alignment horizontal="center" vertical="center"/>
    </xf>
    <xf numFmtId="0" fontId="78" fillId="0" borderId="164" xfId="0" applyFont="1" applyBorder="1" applyAlignment="1">
      <alignment horizontal="center"/>
    </xf>
    <xf numFmtId="0" fontId="35" fillId="0" borderId="164" xfId="0" applyFont="1" applyBorder="1" applyAlignment="1">
      <alignment horizontal="center"/>
    </xf>
    <xf numFmtId="43" fontId="76" fillId="0" borderId="164" xfId="2" applyFont="1" applyBorder="1" applyAlignment="1">
      <alignment horizontal="center" vertical="center"/>
    </xf>
    <xf numFmtId="2" fontId="17" fillId="43" borderId="29" xfId="0" applyNumberFormat="1" applyFont="1" applyFill="1" applyBorder="1" applyAlignment="1">
      <alignment horizontal="center"/>
    </xf>
    <xf numFmtId="0" fontId="36" fillId="58" borderId="164" xfId="0" applyFont="1" applyFill="1" applyBorder="1" applyAlignment="1">
      <alignment horizontal="right" vertical="center"/>
    </xf>
    <xf numFmtId="0" fontId="79" fillId="0" borderId="0" xfId="0" applyFont="1"/>
    <xf numFmtId="0" fontId="80" fillId="0" borderId="0" xfId="0" applyFont="1"/>
    <xf numFmtId="0" fontId="81" fillId="0" borderId="0" xfId="0" applyFont="1"/>
    <xf numFmtId="0" fontId="73" fillId="60" borderId="164" xfId="0" applyFont="1" applyFill="1" applyBorder="1" applyAlignment="1">
      <alignment horizontal="center"/>
    </xf>
    <xf numFmtId="43" fontId="73" fillId="60" borderId="164" xfId="0" applyNumberFormat="1" applyFont="1" applyFill="1" applyBorder="1" applyAlignment="1">
      <alignment horizontal="center"/>
    </xf>
    <xf numFmtId="179" fontId="67" fillId="59" borderId="164" xfId="0" applyNumberFormat="1" applyFont="1" applyFill="1" applyBorder="1" applyAlignment="1">
      <alignment horizontal="center"/>
    </xf>
    <xf numFmtId="0" fontId="67" fillId="59" borderId="164" xfId="0" applyFont="1" applyFill="1" applyBorder="1" applyAlignment="1">
      <alignment horizontal="center"/>
    </xf>
    <xf numFmtId="0" fontId="43" fillId="61" borderId="168" xfId="0" applyFont="1" applyFill="1" applyBorder="1" applyAlignment="1">
      <alignment horizontal="center" vertical="center"/>
    </xf>
    <xf numFmtId="0" fontId="67" fillId="57" borderId="164" xfId="0" applyFont="1" applyFill="1" applyBorder="1" applyAlignment="1">
      <alignment horizontal="center"/>
    </xf>
    <xf numFmtId="0" fontId="84" fillId="0" borderId="0" xfId="0" applyFont="1"/>
    <xf numFmtId="4" fontId="45" fillId="0" borderId="0" xfId="0" applyNumberFormat="1" applyFont="1" applyAlignment="1">
      <alignment horizontal="center"/>
    </xf>
    <xf numFmtId="0" fontId="77" fillId="23" borderId="7" xfId="0" applyFont="1" applyFill="1" applyBorder="1" applyAlignment="1">
      <alignment horizontal="center" vertical="center"/>
    </xf>
    <xf numFmtId="1" fontId="85" fillId="0" borderId="7" xfId="0" applyNumberFormat="1" applyFont="1" applyBorder="1" applyAlignment="1">
      <alignment horizontal="center" vertical="center" wrapText="1"/>
    </xf>
    <xf numFmtId="0" fontId="77" fillId="23" borderId="16" xfId="0" applyFont="1" applyFill="1" applyBorder="1" applyAlignment="1">
      <alignment horizontal="center" vertical="center"/>
    </xf>
    <xf numFmtId="0" fontId="77" fillId="23" borderId="172" xfId="0" applyFont="1" applyFill="1" applyBorder="1" applyAlignment="1">
      <alignment horizontal="center" vertical="center"/>
    </xf>
    <xf numFmtId="0" fontId="84" fillId="0" borderId="16" xfId="0" applyFont="1" applyBorder="1" applyAlignment="1">
      <alignment horizontal="center" vertical="center" wrapText="1"/>
    </xf>
    <xf numFmtId="1" fontId="85" fillId="0" borderId="172" xfId="0" applyNumberFormat="1" applyFont="1" applyBorder="1" applyAlignment="1">
      <alignment horizontal="center" vertical="center" wrapText="1"/>
    </xf>
    <xf numFmtId="0" fontId="77" fillId="23" borderId="173" xfId="0" applyFont="1" applyFill="1" applyBorder="1" applyAlignment="1">
      <alignment horizontal="center"/>
    </xf>
    <xf numFmtId="1" fontId="77" fillId="23" borderId="174" xfId="0" applyNumberFormat="1" applyFont="1" applyFill="1" applyBorder="1" applyAlignment="1">
      <alignment horizontal="center"/>
    </xf>
    <xf numFmtId="1" fontId="77" fillId="23" borderId="175" xfId="0" applyNumberFormat="1" applyFont="1" applyFill="1" applyBorder="1" applyAlignment="1">
      <alignment horizontal="center"/>
    </xf>
    <xf numFmtId="1" fontId="15" fillId="0" borderId="7" xfId="0" applyNumberFormat="1" applyFont="1" applyBorder="1" applyAlignment="1">
      <alignment horizontal="center" vertical="center"/>
    </xf>
    <xf numFmtId="2" fontId="15" fillId="0" borderId="7" xfId="0" applyNumberFormat="1" applyFont="1" applyBorder="1" applyAlignment="1">
      <alignment horizontal="center" vertical="center"/>
    </xf>
    <xf numFmtId="2" fontId="15" fillId="0" borderId="18" xfId="0" applyNumberFormat="1" applyFont="1" applyBorder="1" applyAlignment="1">
      <alignment horizontal="center" vertical="center"/>
    </xf>
    <xf numFmtId="43" fontId="15" fillId="0" borderId="7" xfId="0" applyNumberFormat="1" applyFont="1" applyBorder="1" applyAlignment="1">
      <alignment horizontal="center" vertical="center"/>
    </xf>
    <xf numFmtId="43" fontId="15" fillId="0" borderId="18" xfId="0" applyNumberFormat="1" applyFont="1" applyBorder="1" applyAlignment="1">
      <alignment horizontal="center" vertical="center"/>
    </xf>
    <xf numFmtId="0" fontId="15" fillId="0" borderId="7" xfId="0" applyFont="1" applyBorder="1" applyAlignment="1">
      <alignment horizontal="center" vertical="center"/>
    </xf>
    <xf numFmtId="0" fontId="15" fillId="0" borderId="18" xfId="0" applyFont="1" applyBorder="1" applyAlignment="1">
      <alignment horizontal="center" vertical="center"/>
    </xf>
    <xf numFmtId="0" fontId="15" fillId="0" borderId="47" xfId="0" applyFont="1" applyBorder="1" applyAlignment="1">
      <alignment horizontal="center" vertical="center"/>
    </xf>
    <xf numFmtId="0" fontId="15" fillId="0" borderId="48" xfId="0" applyFont="1" applyBorder="1" applyAlignment="1">
      <alignment horizontal="center" vertical="center"/>
    </xf>
    <xf numFmtId="0" fontId="11" fillId="62" borderId="44" xfId="0" applyFont="1" applyFill="1" applyBorder="1" applyAlignment="1">
      <alignment horizontal="center" vertical="center"/>
    </xf>
    <xf numFmtId="0" fontId="11" fillId="62" borderId="45" xfId="0" applyFont="1" applyFill="1" applyBorder="1" applyAlignment="1">
      <alignment horizontal="center" vertical="center"/>
    </xf>
    <xf numFmtId="0" fontId="11" fillId="62" borderId="7" xfId="0" applyFont="1" applyFill="1" applyBorder="1" applyAlignment="1">
      <alignment horizontal="center" vertical="center"/>
    </xf>
    <xf numFmtId="0" fontId="11" fillId="62" borderId="18" xfId="0" applyFont="1" applyFill="1" applyBorder="1" applyAlignment="1">
      <alignment horizontal="center" vertical="center"/>
    </xf>
    <xf numFmtId="0" fontId="13" fillId="63" borderId="17" xfId="0" applyFont="1" applyFill="1" applyBorder="1" applyAlignment="1">
      <alignment horizontal="right" vertical="center"/>
    </xf>
    <xf numFmtId="0" fontId="13" fillId="63" borderId="46" xfId="0" applyFont="1" applyFill="1" applyBorder="1" applyAlignment="1">
      <alignment horizontal="right" vertical="center"/>
    </xf>
    <xf numFmtId="0" fontId="86" fillId="0" borderId="0" xfId="0" applyFont="1"/>
    <xf numFmtId="0" fontId="0" fillId="63" borderId="0" xfId="0" applyFill="1"/>
    <xf numFmtId="0" fontId="67" fillId="63" borderId="0" xfId="0" applyFont="1" applyFill="1"/>
    <xf numFmtId="165" fontId="0" fillId="0" borderId="0" xfId="0" applyNumberFormat="1"/>
    <xf numFmtId="0" fontId="0" fillId="0" borderId="0" xfId="0" applyAlignment="1">
      <alignment horizontal="center"/>
    </xf>
    <xf numFmtId="0" fontId="78" fillId="64" borderId="164" xfId="0" applyFont="1" applyFill="1" applyBorder="1" applyAlignment="1">
      <alignment horizontal="center"/>
    </xf>
    <xf numFmtId="2" fontId="35" fillId="36" borderId="158" xfId="0" applyNumberFormat="1" applyFont="1" applyFill="1" applyBorder="1" applyAlignment="1">
      <alignment horizontal="center" vertical="center"/>
    </xf>
    <xf numFmtId="2" fontId="0" fillId="0" borderId="0" xfId="0" applyNumberFormat="1"/>
    <xf numFmtId="3" fontId="35" fillId="0" borderId="158" xfId="0" applyNumberFormat="1" applyFont="1" applyBorder="1" applyAlignment="1">
      <alignment horizontal="center" vertical="center" wrapText="1"/>
    </xf>
    <xf numFmtId="0" fontId="87" fillId="0" borderId="0" xfId="0" applyFont="1"/>
    <xf numFmtId="171" fontId="0" fillId="0" borderId="0" xfId="0" applyNumberFormat="1"/>
    <xf numFmtId="180" fontId="0" fillId="0" borderId="0" xfId="1" applyNumberFormat="1" applyFont="1"/>
    <xf numFmtId="165" fontId="21" fillId="0" borderId="158" xfId="0" applyNumberFormat="1" applyFont="1" applyFill="1" applyBorder="1"/>
    <xf numFmtId="10" fontId="0" fillId="0" borderId="0" xfId="0" applyNumberFormat="1"/>
    <xf numFmtId="181" fontId="21" fillId="0" borderId="7" xfId="0" applyNumberFormat="1" applyFont="1" applyBorder="1"/>
    <xf numFmtId="10" fontId="21" fillId="6" borderId="42" xfId="0" applyNumberFormat="1" applyFont="1" applyFill="1" applyBorder="1"/>
    <xf numFmtId="10" fontId="21" fillId="0" borderId="20" xfId="0" applyNumberFormat="1" applyFont="1" applyBorder="1"/>
    <xf numFmtId="10" fontId="74" fillId="0" borderId="20" xfId="0" applyNumberFormat="1" applyFont="1" applyBorder="1"/>
    <xf numFmtId="10" fontId="21" fillId="0" borderId="164" xfId="0" applyNumberFormat="1" applyFont="1" applyBorder="1" applyAlignment="1">
      <alignment horizontal="center" vertical="center"/>
    </xf>
    <xf numFmtId="10" fontId="39" fillId="0" borderId="164" xfId="0" applyNumberFormat="1" applyFont="1" applyBorder="1" applyAlignment="1">
      <alignment horizontal="center" vertical="center"/>
    </xf>
    <xf numFmtId="10" fontId="0" fillId="0" borderId="164" xfId="1" applyNumberFormat="1" applyFont="1" applyBorder="1"/>
    <xf numFmtId="10" fontId="0" fillId="0" borderId="164" xfId="0" applyNumberFormat="1" applyBorder="1"/>
    <xf numFmtId="10" fontId="67" fillId="0" borderId="164" xfId="0" applyNumberFormat="1" applyFont="1" applyBorder="1"/>
    <xf numFmtId="0" fontId="77" fillId="23" borderId="179" xfId="0" applyFont="1" applyFill="1" applyBorder="1" applyAlignment="1">
      <alignment horizontal="center" vertical="center"/>
    </xf>
    <xf numFmtId="0" fontId="77" fillId="23" borderId="180" xfId="0" applyFont="1" applyFill="1" applyBorder="1" applyAlignment="1">
      <alignment horizontal="center" vertical="center"/>
    </xf>
    <xf numFmtId="0" fontId="84" fillId="0" borderId="179" xfId="0" applyFont="1" applyBorder="1" applyAlignment="1">
      <alignment horizontal="center" vertical="center" wrapText="1"/>
    </xf>
    <xf numFmtId="1" fontId="85" fillId="0" borderId="180" xfId="0" applyNumberFormat="1" applyFont="1" applyBorder="1" applyAlignment="1">
      <alignment horizontal="center" vertical="center" wrapText="1"/>
    </xf>
    <xf numFmtId="0" fontId="77" fillId="23" borderId="181" xfId="0" applyFont="1" applyFill="1" applyBorder="1" applyAlignment="1">
      <alignment horizontal="center"/>
    </xf>
    <xf numFmtId="1" fontId="77" fillId="23" borderId="182" xfId="0" applyNumberFormat="1" applyFont="1" applyFill="1" applyBorder="1" applyAlignment="1">
      <alignment horizontal="center"/>
    </xf>
    <xf numFmtId="1" fontId="77" fillId="23" borderId="183" xfId="0" applyNumberFormat="1" applyFont="1" applyFill="1" applyBorder="1" applyAlignment="1">
      <alignment horizontal="center"/>
    </xf>
    <xf numFmtId="0" fontId="0" fillId="0" borderId="0" xfId="0"/>
    <xf numFmtId="182" fontId="0" fillId="0" borderId="0" xfId="0" applyNumberFormat="1"/>
    <xf numFmtId="0" fontId="0" fillId="0" borderId="0" xfId="0"/>
    <xf numFmtId="0" fontId="1" fillId="0" borderId="29" xfId="3"/>
    <xf numFmtId="0" fontId="88" fillId="0" borderId="29" xfId="3" applyFont="1"/>
    <xf numFmtId="0" fontId="14" fillId="65" borderId="167" xfId="3" applyFont="1" applyFill="1" applyBorder="1" applyAlignment="1">
      <alignment horizontal="center" vertical="center"/>
    </xf>
    <xf numFmtId="0" fontId="8" fillId="0" borderId="29" xfId="3" applyFont="1" applyAlignment="1">
      <alignment horizontal="right" vertical="center"/>
    </xf>
    <xf numFmtId="0" fontId="14" fillId="0" borderId="196" xfId="3" applyFont="1" applyBorder="1" applyAlignment="1">
      <alignment horizontal="center" vertical="center"/>
    </xf>
    <xf numFmtId="0" fontId="91" fillId="0" borderId="29" xfId="3" applyFont="1" applyAlignment="1">
      <alignment horizontal="center" vertical="center" wrapText="1"/>
    </xf>
    <xf numFmtId="0" fontId="14" fillId="0" borderId="164" xfId="3" applyFont="1" applyBorder="1" applyAlignment="1">
      <alignment horizontal="center" vertical="center"/>
    </xf>
    <xf numFmtId="0" fontId="14" fillId="0" borderId="202" xfId="3" applyFont="1" applyBorder="1" applyAlignment="1">
      <alignment horizontal="center" vertical="center"/>
    </xf>
    <xf numFmtId="0" fontId="8" fillId="0" borderId="164" xfId="3" applyFont="1" applyBorder="1" applyAlignment="1">
      <alignment horizontal="center" vertical="center"/>
    </xf>
    <xf numFmtId="0" fontId="8" fillId="0" borderId="203" xfId="3" applyFont="1" applyBorder="1" applyAlignment="1">
      <alignment horizontal="center" vertical="center"/>
    </xf>
    <xf numFmtId="0" fontId="92" fillId="0" borderId="29" xfId="3" applyFont="1"/>
    <xf numFmtId="2" fontId="8" fillId="64" borderId="203" xfId="3" applyNumberFormat="1" applyFont="1" applyFill="1" applyBorder="1" applyAlignment="1">
      <alignment horizontal="center" vertical="center" wrapText="1"/>
    </xf>
    <xf numFmtId="0" fontId="8" fillId="64" borderId="164" xfId="3" applyFont="1" applyFill="1" applyBorder="1" applyAlignment="1">
      <alignment horizontal="center" vertical="center"/>
    </xf>
    <xf numFmtId="9" fontId="14" fillId="0" borderId="199" xfId="3" applyNumberFormat="1" applyFont="1" applyBorder="1" applyAlignment="1">
      <alignment vertical="center" wrapText="1"/>
    </xf>
    <xf numFmtId="2" fontId="8" fillId="64" borderId="164" xfId="4" applyNumberFormat="1" applyFont="1" applyFill="1" applyBorder="1" applyAlignment="1">
      <alignment horizontal="center" vertical="center" wrapText="1"/>
    </xf>
    <xf numFmtId="0" fontId="33" fillId="0" borderId="196" xfId="3" applyFont="1" applyBorder="1" applyAlignment="1">
      <alignment vertical="center"/>
    </xf>
    <xf numFmtId="0" fontId="93" fillId="0" borderId="29" xfId="3" applyFont="1" applyAlignment="1">
      <alignment vertical="center"/>
    </xf>
    <xf numFmtId="0" fontId="14" fillId="0" borderId="204" xfId="3" applyFont="1" applyBorder="1" applyAlignment="1">
      <alignment horizontal="left" vertical="center" wrapText="1"/>
    </xf>
    <xf numFmtId="0" fontId="14" fillId="0" borderId="29" xfId="3" applyFont="1" applyAlignment="1">
      <alignment horizontal="left" vertical="center" wrapText="1"/>
    </xf>
    <xf numFmtId="0" fontId="14" fillId="0" borderId="29" xfId="3" applyFont="1" applyAlignment="1">
      <alignment horizontal="center" vertical="center"/>
    </xf>
    <xf numFmtId="0" fontId="14" fillId="0" borderId="29" xfId="3" applyFont="1" applyAlignment="1">
      <alignment horizontal="left" vertical="center"/>
    </xf>
    <xf numFmtId="0" fontId="94" fillId="65" borderId="202" xfId="3" applyFont="1" applyFill="1" applyBorder="1" applyAlignment="1">
      <alignment horizontal="center" vertical="center"/>
    </xf>
    <xf numFmtId="0" fontId="94" fillId="65" borderId="202" xfId="3" applyFont="1" applyFill="1" applyBorder="1" applyAlignment="1">
      <alignment horizontal="center" vertical="center" wrapText="1"/>
    </xf>
    <xf numFmtId="0" fontId="94" fillId="65" borderId="206" xfId="3" applyFont="1" applyFill="1" applyBorder="1" applyAlignment="1">
      <alignment horizontal="center" vertical="center" wrapText="1"/>
    </xf>
    <xf numFmtId="0" fontId="95" fillId="0" borderId="164" xfId="3" applyFont="1" applyBorder="1" applyAlignment="1">
      <alignment horizontal="center" vertical="center" wrapText="1"/>
    </xf>
    <xf numFmtId="2" fontId="95" fillId="0" borderId="164" xfId="3" applyNumberFormat="1" applyFont="1" applyBorder="1" applyAlignment="1">
      <alignment horizontal="center" vertical="center" wrapText="1"/>
    </xf>
    <xf numFmtId="172" fontId="94" fillId="0" borderId="164" xfId="5" applyFont="1" applyFill="1" applyBorder="1" applyAlignment="1">
      <alignment vertical="center" wrapText="1"/>
    </xf>
    <xf numFmtId="172" fontId="95" fillId="0" borderId="164" xfId="5" applyFont="1" applyFill="1" applyBorder="1" applyAlignment="1">
      <alignment vertical="center" wrapText="1"/>
    </xf>
    <xf numFmtId="2" fontId="14" fillId="65" borderId="164" xfId="3" applyNumberFormat="1" applyFont="1" applyFill="1" applyBorder="1" applyAlignment="1">
      <alignment horizontal="center" vertical="center" wrapText="1"/>
    </xf>
    <xf numFmtId="172" fontId="95" fillId="0" borderId="164" xfId="5" applyFont="1" applyFill="1" applyBorder="1" applyAlignment="1">
      <alignment horizontal="right" vertical="center" wrapText="1"/>
    </xf>
    <xf numFmtId="0" fontId="52" fillId="67" borderId="164" xfId="3" applyFont="1" applyFill="1" applyBorder="1" applyAlignment="1">
      <alignment vertical="center" wrapText="1"/>
    </xf>
    <xf numFmtId="0" fontId="96" fillId="67" borderId="164" xfId="3" applyFont="1" applyFill="1" applyBorder="1" applyAlignment="1">
      <alignment vertical="center"/>
    </xf>
    <xf numFmtId="0" fontId="91" fillId="67" borderId="164" xfId="3" applyFont="1" applyFill="1" applyBorder="1" applyAlignment="1">
      <alignment horizontal="center" vertical="center" wrapText="1"/>
    </xf>
    <xf numFmtId="2" fontId="91" fillId="67" borderId="164" xfId="3" applyNumberFormat="1" applyFont="1" applyFill="1" applyBorder="1" applyAlignment="1">
      <alignment horizontal="center" vertical="center" wrapText="1"/>
    </xf>
    <xf numFmtId="172" fontId="91" fillId="67" borderId="164" xfId="5" applyFont="1" applyFill="1" applyBorder="1" applyAlignment="1">
      <alignment horizontal="right" vertical="center" wrapText="1"/>
    </xf>
    <xf numFmtId="0" fontId="92" fillId="0" borderId="29" xfId="3" applyFont="1" applyAlignment="1">
      <alignment horizontal="center" vertical="center"/>
    </xf>
    <xf numFmtId="0" fontId="32" fillId="0" borderId="164" xfId="3" applyFont="1" applyBorder="1" applyAlignment="1">
      <alignment vertical="center" wrapText="1"/>
    </xf>
    <xf numFmtId="0" fontId="32" fillId="0" borderId="164" xfId="3" applyFont="1" applyBorder="1"/>
    <xf numFmtId="0" fontId="98" fillId="0" borderId="164" xfId="3" applyFont="1" applyBorder="1" applyAlignment="1">
      <alignment vertical="center" wrapText="1"/>
    </xf>
    <xf numFmtId="0" fontId="92" fillId="0" borderId="164" xfId="3" applyFont="1" applyBorder="1" applyAlignment="1">
      <alignment horizontal="center" vertical="center"/>
    </xf>
    <xf numFmtId="2" fontId="92" fillId="0" borderId="164" xfId="3" applyNumberFormat="1" applyFont="1" applyBorder="1" applyAlignment="1">
      <alignment horizontal="center" vertical="center" wrapText="1"/>
    </xf>
    <xf numFmtId="2" fontId="92" fillId="0" borderId="164" xfId="3" applyNumberFormat="1" applyFont="1" applyBorder="1" applyAlignment="1">
      <alignment horizontal="right" vertical="center" wrapText="1"/>
    </xf>
    <xf numFmtId="0" fontId="33" fillId="67" borderId="164" xfId="3" applyFont="1" applyFill="1" applyBorder="1" applyAlignment="1">
      <alignment vertical="center" wrapText="1"/>
    </xf>
    <xf numFmtId="0" fontId="14" fillId="67" borderId="164" xfId="3" applyFont="1" applyFill="1" applyBorder="1" applyAlignment="1">
      <alignment horizontal="center" vertical="center"/>
    </xf>
    <xf numFmtId="2" fontId="14" fillId="67" borderId="164" xfId="3" applyNumberFormat="1" applyFont="1" applyFill="1" applyBorder="1" applyAlignment="1">
      <alignment horizontal="center" vertical="center" wrapText="1"/>
    </xf>
    <xf numFmtId="2" fontId="14" fillId="67" borderId="164" xfId="3" applyNumberFormat="1" applyFont="1" applyFill="1" applyBorder="1" applyAlignment="1">
      <alignment horizontal="right" vertical="center" wrapText="1"/>
    </xf>
    <xf numFmtId="2" fontId="8" fillId="0" borderId="164" xfId="3" applyNumberFormat="1" applyFont="1" applyBorder="1" applyAlignment="1">
      <alignment horizontal="center" vertical="center" wrapText="1"/>
    </xf>
    <xf numFmtId="2" fontId="8" fillId="0" borderId="164" xfId="3" applyNumberFormat="1" applyFont="1" applyBorder="1" applyAlignment="1">
      <alignment horizontal="right" vertical="center" wrapText="1"/>
    </xf>
    <xf numFmtId="2" fontId="14" fillId="0" borderId="164" xfId="3" applyNumberFormat="1" applyFont="1" applyBorder="1" applyAlignment="1">
      <alignment vertical="center" wrapText="1"/>
    </xf>
    <xf numFmtId="2" fontId="8" fillId="0" borderId="164" xfId="3" applyNumberFormat="1" applyFont="1" applyBorder="1" applyAlignment="1">
      <alignment vertical="center" wrapText="1"/>
    </xf>
    <xf numFmtId="172" fontId="92" fillId="0" borderId="164" xfId="5" applyFont="1" applyFill="1" applyBorder="1" applyAlignment="1">
      <alignment horizontal="right" vertical="center" wrapText="1"/>
    </xf>
    <xf numFmtId="172" fontId="14" fillId="67" borderId="164" xfId="5" applyFont="1" applyFill="1" applyBorder="1" applyAlignment="1">
      <alignment horizontal="right" vertical="center" wrapText="1"/>
    </xf>
    <xf numFmtId="172" fontId="8" fillId="0" borderId="164" xfId="5" applyFont="1" applyFill="1" applyBorder="1" applyAlignment="1">
      <alignment horizontal="right" vertical="center" wrapText="1"/>
    </xf>
    <xf numFmtId="0" fontId="98" fillId="0" borderId="29" xfId="3" applyFont="1" applyAlignment="1">
      <alignment vertical="center"/>
    </xf>
    <xf numFmtId="2" fontId="92" fillId="0" borderId="29" xfId="3" applyNumberFormat="1" applyFont="1" applyAlignment="1">
      <alignment vertical="center"/>
    </xf>
    <xf numFmtId="2" fontId="92" fillId="0" borderId="29" xfId="3" applyNumberFormat="1" applyFont="1"/>
    <xf numFmtId="0" fontId="96" fillId="67" borderId="164" xfId="3" applyFont="1" applyFill="1" applyBorder="1" applyAlignment="1">
      <alignment vertical="center" wrapText="1"/>
    </xf>
    <xf numFmtId="0" fontId="93" fillId="67" borderId="164" xfId="3" applyFont="1" applyFill="1" applyBorder="1" applyAlignment="1">
      <alignment horizontal="center" vertical="center"/>
    </xf>
    <xf numFmtId="2" fontId="93" fillId="67" borderId="164" xfId="3" applyNumberFormat="1" applyFont="1" applyFill="1" applyBorder="1" applyAlignment="1">
      <alignment horizontal="center" vertical="center" wrapText="1"/>
    </xf>
    <xf numFmtId="172" fontId="93" fillId="67" borderId="164" xfId="5" applyFont="1" applyFill="1" applyBorder="1" applyAlignment="1">
      <alignment horizontal="right" vertical="center" wrapText="1"/>
    </xf>
    <xf numFmtId="2" fontId="98" fillId="0" borderId="29" xfId="3" applyNumberFormat="1" applyFont="1" applyAlignment="1">
      <alignment vertical="center"/>
    </xf>
    <xf numFmtId="0" fontId="32" fillId="0" borderId="164" xfId="3" applyFont="1" applyBorder="1" applyAlignment="1">
      <alignment horizontal="left" vertical="center" wrapText="1"/>
    </xf>
    <xf numFmtId="2" fontId="8" fillId="0" borderId="164" xfId="3" applyNumberFormat="1" applyFont="1" applyBorder="1" applyAlignment="1">
      <alignment horizontal="center" vertical="center"/>
    </xf>
    <xf numFmtId="2" fontId="93" fillId="67" borderId="164" xfId="3" applyNumberFormat="1" applyFont="1" applyFill="1" applyBorder="1" applyAlignment="1">
      <alignment horizontal="center" vertical="center"/>
    </xf>
    <xf numFmtId="0" fontId="14" fillId="65" borderId="164" xfId="3" applyFont="1" applyFill="1" applyBorder="1" applyAlignment="1">
      <alignment horizontal="center" vertical="center"/>
    </xf>
    <xf numFmtId="172" fontId="14" fillId="0" borderId="54" xfId="3" applyNumberFormat="1" applyFont="1" applyBorder="1" applyAlignment="1">
      <alignment horizontal="center" vertical="center"/>
    </xf>
    <xf numFmtId="172" fontId="95" fillId="0" borderId="210" xfId="5" applyFont="1" applyFill="1" applyBorder="1" applyAlignment="1">
      <alignment vertical="center" wrapText="1"/>
    </xf>
    <xf numFmtId="0" fontId="96" fillId="67" borderId="164" xfId="3" applyFont="1" applyFill="1" applyBorder="1" applyAlignment="1">
      <alignment horizontal="left" vertical="center" wrapText="1"/>
    </xf>
    <xf numFmtId="172" fontId="8" fillId="0" borderId="164" xfId="5" applyFont="1" applyFill="1" applyBorder="1" applyAlignment="1">
      <alignment horizontal="right" vertical="center"/>
    </xf>
    <xf numFmtId="0" fontId="98" fillId="0" borderId="164" xfId="3" applyFont="1" applyBorder="1" applyAlignment="1">
      <alignment horizontal="left" vertical="center" wrapText="1"/>
    </xf>
    <xf numFmtId="0" fontId="33" fillId="67" borderId="164" xfId="3" applyFont="1" applyFill="1" applyBorder="1" applyAlignment="1">
      <alignment horizontal="left" vertical="center" wrapText="1"/>
    </xf>
    <xf numFmtId="172" fontId="8" fillId="0" borderId="164" xfId="5" applyFont="1" applyFill="1" applyBorder="1" applyAlignment="1">
      <alignment horizontal="center" vertical="center"/>
    </xf>
    <xf numFmtId="2" fontId="14" fillId="65" borderId="164" xfId="3" applyNumberFormat="1" applyFont="1" applyFill="1" applyBorder="1" applyAlignment="1">
      <alignment horizontal="center" vertical="center"/>
    </xf>
    <xf numFmtId="2" fontId="8" fillId="0" borderId="164" xfId="3" applyNumberFormat="1" applyFont="1" applyBorder="1" applyAlignment="1">
      <alignment horizontal="right" vertical="center"/>
    </xf>
    <xf numFmtId="0" fontId="99" fillId="0" borderId="29" xfId="3" applyFont="1" applyAlignment="1">
      <alignment wrapText="1"/>
    </xf>
    <xf numFmtId="172" fontId="93" fillId="67" borderId="164" xfId="5" applyFont="1" applyFill="1" applyBorder="1" applyAlignment="1">
      <alignment horizontal="center" vertical="center"/>
    </xf>
    <xf numFmtId="172" fontId="14" fillId="0" borderId="164" xfId="5" applyFont="1" applyFill="1" applyBorder="1" applyAlignment="1">
      <alignment horizontal="center" vertical="center"/>
    </xf>
    <xf numFmtId="0" fontId="98" fillId="0" borderId="29" xfId="3" applyFont="1" applyAlignment="1">
      <alignment horizontal="center" vertical="center"/>
    </xf>
    <xf numFmtId="2" fontId="98" fillId="0" borderId="29" xfId="3" applyNumberFormat="1" applyFont="1" applyAlignment="1">
      <alignment horizontal="center" vertical="center"/>
    </xf>
    <xf numFmtId="2" fontId="92" fillId="0" borderId="164" xfId="3" applyNumberFormat="1" applyFont="1" applyBorder="1" applyAlignment="1">
      <alignment horizontal="center" vertical="center"/>
    </xf>
    <xf numFmtId="172" fontId="92" fillId="0" borderId="164" xfId="5" applyFont="1" applyFill="1" applyBorder="1" applyAlignment="1">
      <alignment horizontal="center" vertical="center"/>
    </xf>
    <xf numFmtId="0" fontId="32" fillId="0" borderId="164" xfId="3" applyFont="1" applyBorder="1" applyAlignment="1">
      <alignment horizontal="center" vertical="center" wrapText="1"/>
    </xf>
    <xf numFmtId="0" fontId="96" fillId="67" borderId="164" xfId="3" applyFont="1" applyFill="1" applyBorder="1" applyAlignment="1">
      <alignment horizontal="center" vertical="center" wrapText="1"/>
    </xf>
    <xf numFmtId="172" fontId="14" fillId="67" borderId="164" xfId="5" applyFont="1" applyFill="1" applyBorder="1" applyAlignment="1">
      <alignment horizontal="center" vertical="center"/>
    </xf>
    <xf numFmtId="172" fontId="8" fillId="0" borderId="164" xfId="5" applyFont="1" applyFill="1" applyBorder="1" applyAlignment="1">
      <alignment horizontal="center" vertical="center" wrapText="1"/>
    </xf>
    <xf numFmtId="0" fontId="50" fillId="0" borderId="7" xfId="3" applyFont="1" applyBorder="1" applyAlignment="1">
      <alignment horizontal="left" vertical="center" wrapText="1"/>
    </xf>
    <xf numFmtId="172" fontId="8" fillId="0" borderId="7" xfId="3" applyNumberFormat="1" applyFont="1" applyBorder="1" applyAlignment="1">
      <alignment horizontal="center" vertical="center" wrapText="1"/>
    </xf>
    <xf numFmtId="2" fontId="14" fillId="68" borderId="7" xfId="3" applyNumberFormat="1" applyFont="1" applyFill="1" applyBorder="1" applyAlignment="1">
      <alignment horizontal="center" vertical="center"/>
    </xf>
    <xf numFmtId="2" fontId="8" fillId="0" borderId="7" xfId="3" applyNumberFormat="1" applyFont="1" applyBorder="1" applyAlignment="1">
      <alignment horizontal="right" vertical="center"/>
    </xf>
    <xf numFmtId="0" fontId="100" fillId="0" borderId="29" xfId="3" applyFont="1"/>
    <xf numFmtId="0" fontId="98" fillId="0" borderId="29" xfId="3" applyFont="1" applyAlignment="1">
      <alignment vertical="center" wrapText="1"/>
    </xf>
    <xf numFmtId="173" fontId="32" fillId="0" borderId="164" xfId="3" applyNumberFormat="1" applyFont="1" applyBorder="1" applyAlignment="1">
      <alignment vertical="center" wrapText="1"/>
    </xf>
    <xf numFmtId="174" fontId="32" fillId="0" borderId="164" xfId="3" applyNumberFormat="1" applyFont="1" applyBorder="1" applyAlignment="1">
      <alignment vertical="center" wrapText="1"/>
    </xf>
    <xf numFmtId="175" fontId="32" fillId="0" borderId="164" xfId="3" applyNumberFormat="1" applyFont="1" applyBorder="1" applyAlignment="1">
      <alignment vertical="center" wrapText="1"/>
    </xf>
    <xf numFmtId="0" fontId="32" fillId="0" borderId="164" xfId="3" applyFont="1" applyBorder="1" applyAlignment="1">
      <alignment horizontal="right" vertical="center" wrapText="1"/>
    </xf>
    <xf numFmtId="0" fontId="32" fillId="0" borderId="213" xfId="3" applyFont="1" applyBorder="1" applyAlignment="1">
      <alignment vertical="center" wrapText="1"/>
    </xf>
    <xf numFmtId="0" fontId="8" fillId="0" borderId="164" xfId="3" applyFont="1" applyBorder="1" applyAlignment="1">
      <alignment horizontal="right" vertical="center" wrapText="1"/>
    </xf>
    <xf numFmtId="0" fontId="8" fillId="0" borderId="101" xfId="3" applyFont="1" applyBorder="1" applyAlignment="1">
      <alignment horizontal="center" vertical="center" wrapText="1"/>
    </xf>
    <xf numFmtId="172" fontId="54" fillId="0" borderId="7" xfId="3" applyNumberFormat="1" applyFont="1" applyBorder="1" applyAlignment="1">
      <alignment horizontal="center" vertical="center" wrapText="1"/>
    </xf>
    <xf numFmtId="172" fontId="8" fillId="0" borderId="203" xfId="5" applyFont="1" applyFill="1" applyBorder="1" applyAlignment="1">
      <alignment vertical="center" wrapText="1"/>
    </xf>
    <xf numFmtId="2" fontId="14" fillId="68" borderId="15" xfId="3" applyNumberFormat="1" applyFont="1" applyFill="1" applyBorder="1" applyAlignment="1">
      <alignment horizontal="center" vertical="center"/>
    </xf>
    <xf numFmtId="2" fontId="54" fillId="0" borderId="7" xfId="3" applyNumberFormat="1" applyFont="1" applyBorder="1" applyAlignment="1">
      <alignment horizontal="right" vertical="center"/>
    </xf>
    <xf numFmtId="0" fontId="8" fillId="0" borderId="164" xfId="3" applyFont="1" applyBorder="1" applyAlignment="1">
      <alignment vertical="center" wrapText="1"/>
    </xf>
    <xf numFmtId="0" fontId="92" fillId="0" borderId="164" xfId="3" applyFont="1" applyBorder="1" applyAlignment="1">
      <alignment vertical="center"/>
    </xf>
    <xf numFmtId="183" fontId="92" fillId="0" borderId="164" xfId="6" applyFont="1" applyBorder="1" applyAlignment="1">
      <alignment vertical="center"/>
    </xf>
    <xf numFmtId="183" fontId="92" fillId="0" borderId="164" xfId="6" applyFont="1" applyFill="1" applyBorder="1" applyAlignment="1">
      <alignment vertical="center"/>
    </xf>
    <xf numFmtId="0" fontId="54" fillId="0" borderId="164" xfId="3" applyFont="1" applyBorder="1" applyAlignment="1">
      <alignment vertical="center"/>
    </xf>
    <xf numFmtId="0" fontId="54" fillId="69" borderId="164" xfId="3" applyFont="1" applyFill="1" applyBorder="1" applyAlignment="1">
      <alignment vertical="center"/>
    </xf>
    <xf numFmtId="172" fontId="54" fillId="69" borderId="7" xfId="3" applyNumberFormat="1" applyFont="1" applyFill="1" applyBorder="1" applyAlignment="1">
      <alignment horizontal="center" vertical="center" wrapText="1"/>
    </xf>
    <xf numFmtId="2" fontId="98" fillId="0" borderId="29" xfId="3" applyNumberFormat="1" applyFont="1" applyAlignment="1">
      <alignment vertical="center" wrapText="1"/>
    </xf>
    <xf numFmtId="0" fontId="54" fillId="0" borderId="234" xfId="3" applyFont="1" applyBorder="1" applyAlignment="1">
      <alignment horizontal="left" vertical="center" wrapText="1"/>
    </xf>
    <xf numFmtId="0" fontId="54" fillId="0" borderId="20" xfId="3" applyFont="1" applyBorder="1" applyAlignment="1">
      <alignment horizontal="left" vertical="center" wrapText="1"/>
    </xf>
    <xf numFmtId="0" fontId="8" fillId="0" borderId="164" xfId="3" applyFont="1" applyBorder="1" applyAlignment="1">
      <alignment horizontal="left" vertical="center" wrapText="1"/>
    </xf>
    <xf numFmtId="0" fontId="8" fillId="0" borderId="164" xfId="3" applyFont="1" applyBorder="1" applyAlignment="1">
      <alignment vertical="center"/>
    </xf>
    <xf numFmtId="172" fontId="8" fillId="0" borderId="84" xfId="3" applyNumberFormat="1" applyFont="1" applyBorder="1" applyAlignment="1">
      <alignment horizontal="center" vertical="center" wrapText="1"/>
    </xf>
    <xf numFmtId="172" fontId="8" fillId="0" borderId="158" xfId="3" applyNumberFormat="1" applyFont="1" applyBorder="1" applyAlignment="1">
      <alignment vertical="center" wrapText="1"/>
    </xf>
    <xf numFmtId="2" fontId="14" fillId="40" borderId="7" xfId="3" applyNumberFormat="1" applyFont="1" applyFill="1" applyBorder="1" applyAlignment="1">
      <alignment horizontal="center" vertical="center"/>
    </xf>
    <xf numFmtId="2" fontId="54" fillId="0" borderId="240" xfId="3" applyNumberFormat="1" applyFont="1" applyBorder="1" applyAlignment="1">
      <alignment horizontal="right" vertical="center"/>
    </xf>
    <xf numFmtId="0" fontId="92" fillId="0" borderId="29" xfId="3" applyFont="1" applyAlignment="1">
      <alignment horizontal="center"/>
    </xf>
    <xf numFmtId="0" fontId="8" fillId="0" borderId="164" xfId="3" applyFont="1" applyBorder="1" applyAlignment="1">
      <alignment horizontal="center" vertical="center" wrapText="1"/>
    </xf>
    <xf numFmtId="183" fontId="8" fillId="0" borderId="164" xfId="3" applyNumberFormat="1" applyFont="1" applyBorder="1" applyAlignment="1">
      <alignment horizontal="right" vertical="center" wrapText="1"/>
    </xf>
    <xf numFmtId="0" fontId="8" fillId="0" borderId="164" xfId="3" applyFont="1" applyBorder="1" applyAlignment="1">
      <alignment horizontal="left" vertical="center"/>
    </xf>
    <xf numFmtId="0" fontId="33" fillId="0" borderId="164" xfId="3" applyFont="1" applyBorder="1" applyAlignment="1">
      <alignment vertical="center" wrapText="1"/>
    </xf>
    <xf numFmtId="172" fontId="8" fillId="0" borderId="7" xfId="3" applyNumberFormat="1" applyFont="1" applyBorder="1" applyAlignment="1">
      <alignment horizontal="center" vertical="center"/>
    </xf>
    <xf numFmtId="0" fontId="54" fillId="0" borderId="18" xfId="3" applyFont="1" applyBorder="1" applyAlignment="1">
      <alignment horizontal="center" vertical="center" wrapText="1"/>
    </xf>
    <xf numFmtId="0" fontId="8" fillId="0" borderId="203" xfId="3" applyFont="1" applyBorder="1" applyAlignment="1">
      <alignment vertical="center" wrapText="1"/>
    </xf>
    <xf numFmtId="172" fontId="8" fillId="0" borderId="164" xfId="5" applyFont="1" applyFill="1" applyBorder="1" applyAlignment="1">
      <alignment vertical="center"/>
    </xf>
    <xf numFmtId="0" fontId="54" fillId="0" borderId="7" xfId="3" applyFont="1" applyBorder="1" applyAlignment="1">
      <alignment horizontal="center" vertical="center"/>
    </xf>
    <xf numFmtId="0" fontId="8" fillId="0" borderId="244" xfId="3" applyFont="1" applyBorder="1" applyAlignment="1">
      <alignment vertical="center"/>
    </xf>
    <xf numFmtId="0" fontId="54" fillId="0" borderId="182" xfId="3" applyFont="1" applyBorder="1" applyAlignment="1">
      <alignment horizontal="center" vertical="center" wrapText="1"/>
    </xf>
    <xf numFmtId="172" fontId="92" fillId="0" borderId="243" xfId="5" applyFont="1" applyFill="1" applyBorder="1" applyAlignment="1">
      <alignment vertical="center"/>
    </xf>
    <xf numFmtId="172" fontId="8" fillId="0" borderId="244" xfId="5" applyFont="1" applyFill="1" applyBorder="1" applyAlignment="1">
      <alignment vertical="center"/>
    </xf>
    <xf numFmtId="2" fontId="14" fillId="65" borderId="244" xfId="3" applyNumberFormat="1" applyFont="1" applyFill="1" applyBorder="1" applyAlignment="1">
      <alignment horizontal="center" vertical="center"/>
    </xf>
    <xf numFmtId="2" fontId="8" fillId="0" borderId="244" xfId="3" applyNumberFormat="1" applyFont="1" applyBorder="1" applyAlignment="1">
      <alignment horizontal="right" vertical="center"/>
    </xf>
    <xf numFmtId="0" fontId="54" fillId="0" borderId="48" xfId="3" applyFont="1" applyBorder="1" applyAlignment="1">
      <alignment horizontal="center" vertical="center" wrapText="1"/>
    </xf>
    <xf numFmtId="0" fontId="56" fillId="0" borderId="29" xfId="3" applyFont="1"/>
    <xf numFmtId="0" fontId="88" fillId="0" borderId="29" xfId="3" applyFont="1" applyAlignment="1">
      <alignment vertical="center"/>
    </xf>
    <xf numFmtId="0" fontId="1" fillId="66" borderId="164" xfId="3" applyFill="1" applyBorder="1"/>
    <xf numFmtId="0" fontId="1" fillId="0" borderId="164" xfId="3" applyBorder="1"/>
    <xf numFmtId="0" fontId="1" fillId="0" borderId="168" xfId="3" applyBorder="1"/>
    <xf numFmtId="17" fontId="13" fillId="10" borderId="1" xfId="0" applyNumberFormat="1" applyFont="1" applyFill="1" applyBorder="1" applyAlignment="1">
      <alignment horizontal="center" vertical="center" textRotation="90" wrapText="1"/>
    </xf>
    <xf numFmtId="0" fontId="6" fillId="0" borderId="11" xfId="0" applyFont="1" applyBorder="1"/>
    <xf numFmtId="0" fontId="11" fillId="7" borderId="12" xfId="0" applyFont="1" applyFill="1" applyBorder="1" applyAlignment="1">
      <alignment horizontal="center" vertical="center" wrapText="1"/>
    </xf>
    <xf numFmtId="0" fontId="6" fillId="0" borderId="13" xfId="0" applyFont="1" applyBorder="1"/>
    <xf numFmtId="0" fontId="6" fillId="0" borderId="14" xfId="0" applyFont="1" applyBorder="1"/>
    <xf numFmtId="0" fontId="12" fillId="8" borderId="1" xfId="0" applyFont="1" applyFill="1" applyBorder="1" applyAlignment="1">
      <alignment horizontal="center" vertical="center"/>
    </xf>
    <xf numFmtId="0" fontId="6" fillId="0" borderId="8" xfId="0" applyFont="1" applyBorder="1"/>
    <xf numFmtId="0" fontId="12" fillId="8" borderId="1" xfId="0" applyFont="1" applyFill="1" applyBorder="1" applyAlignment="1">
      <alignment horizontal="center" vertical="center" textRotation="90"/>
    </xf>
    <xf numFmtId="0" fontId="12" fillId="8" borderId="4" xfId="0" applyFont="1" applyFill="1" applyBorder="1" applyAlignment="1">
      <alignment horizontal="center" vertical="center" wrapText="1"/>
    </xf>
    <xf numFmtId="0" fontId="6" fillId="0" borderId="5" xfId="0" applyFont="1" applyBorder="1"/>
    <xf numFmtId="0" fontId="6" fillId="0" borderId="6" xfId="0" applyFont="1" applyBorder="1"/>
    <xf numFmtId="0" fontId="12" fillId="8" borderId="4" xfId="0" applyFont="1" applyFill="1" applyBorder="1" applyAlignment="1">
      <alignment horizontal="center" vertical="center"/>
    </xf>
    <xf numFmtId="0" fontId="21" fillId="25" borderId="4" xfId="0" applyFont="1" applyFill="1" applyBorder="1" applyAlignment="1">
      <alignment horizontal="center"/>
    </xf>
    <xf numFmtId="0" fontId="5" fillId="46" borderId="26" xfId="0" applyFont="1" applyFill="1" applyBorder="1" applyAlignment="1">
      <alignment horizontal="center"/>
    </xf>
    <xf numFmtId="0" fontId="0" fillId="46" borderId="26" xfId="0" applyFill="1" applyBorder="1" applyAlignment="1">
      <alignment horizontal="center"/>
    </xf>
    <xf numFmtId="0" fontId="18" fillId="18" borderId="26" xfId="0" applyFont="1" applyFill="1" applyBorder="1" applyAlignment="1">
      <alignment horizontal="center"/>
    </xf>
    <xf numFmtId="0" fontId="68" fillId="15" borderId="26" xfId="0" applyFont="1" applyFill="1" applyBorder="1" applyAlignment="1">
      <alignment horizontal="center"/>
    </xf>
    <xf numFmtId="0" fontId="69" fillId="0" borderId="14" xfId="0" applyFont="1" applyBorder="1"/>
    <xf numFmtId="0" fontId="17" fillId="15" borderId="26" xfId="0" applyFont="1" applyFill="1" applyBorder="1" applyAlignment="1">
      <alignment horizontal="center"/>
    </xf>
    <xf numFmtId="0" fontId="83" fillId="57" borderId="165" xfId="0" applyFont="1" applyFill="1" applyBorder="1" applyAlignment="1">
      <alignment horizontal="center" vertical="center"/>
    </xf>
    <xf numFmtId="0" fontId="83" fillId="57" borderId="166" xfId="0" applyFont="1" applyFill="1" applyBorder="1" applyAlignment="1">
      <alignment horizontal="center" vertical="center"/>
    </xf>
    <xf numFmtId="0" fontId="83" fillId="57" borderId="167" xfId="0" applyFont="1" applyFill="1" applyBorder="1" applyAlignment="1">
      <alignment horizontal="center" vertical="center"/>
    </xf>
    <xf numFmtId="0" fontId="82" fillId="57" borderId="165" xfId="0" applyFont="1" applyFill="1" applyBorder="1" applyAlignment="1">
      <alignment horizontal="center" vertical="center" wrapText="1"/>
    </xf>
    <xf numFmtId="0" fontId="82" fillId="57" borderId="166" xfId="0" applyFont="1" applyFill="1" applyBorder="1" applyAlignment="1">
      <alignment horizontal="center" vertical="center" wrapText="1"/>
    </xf>
    <xf numFmtId="0" fontId="82" fillId="57" borderId="167" xfId="0" applyFont="1" applyFill="1" applyBorder="1" applyAlignment="1">
      <alignment horizontal="center" vertical="center" wrapText="1"/>
    </xf>
    <xf numFmtId="0" fontId="17" fillId="26" borderId="12" xfId="0" applyFont="1" applyFill="1" applyBorder="1" applyAlignment="1">
      <alignment horizontal="center"/>
    </xf>
    <xf numFmtId="0" fontId="22" fillId="26" borderId="30" xfId="0" applyFont="1" applyFill="1" applyBorder="1" applyAlignment="1">
      <alignment horizontal="center"/>
    </xf>
    <xf numFmtId="0" fontId="6" fillId="0" borderId="28" xfId="0" applyFont="1" applyBorder="1"/>
    <xf numFmtId="0" fontId="6" fillId="0" borderId="29" xfId="0" applyFont="1" applyBorder="1"/>
    <xf numFmtId="0" fontId="22" fillId="26" borderId="4" xfId="0" applyFont="1" applyFill="1" applyBorder="1" applyAlignment="1">
      <alignment horizontal="center"/>
    </xf>
    <xf numFmtId="0" fontId="22" fillId="26" borderId="12" xfId="0" applyFont="1" applyFill="1" applyBorder="1" applyAlignment="1">
      <alignment horizontal="center"/>
    </xf>
    <xf numFmtId="0" fontId="21" fillId="23" borderId="4" xfId="0" applyFont="1" applyFill="1" applyBorder="1" applyAlignment="1">
      <alignment horizontal="right"/>
    </xf>
    <xf numFmtId="0" fontId="21" fillId="11" borderId="4" xfId="0" applyFont="1" applyFill="1" applyBorder="1" applyAlignment="1">
      <alignment horizontal="right"/>
    </xf>
    <xf numFmtId="0" fontId="17" fillId="25" borderId="1" xfId="0" applyFont="1" applyFill="1" applyBorder="1" applyAlignment="1">
      <alignment horizontal="center" vertical="center" wrapText="1"/>
    </xf>
    <xf numFmtId="0" fontId="17" fillId="25" borderId="4" xfId="0" applyFont="1" applyFill="1" applyBorder="1" applyAlignment="1">
      <alignment horizontal="center" vertical="center" wrapText="1"/>
    </xf>
    <xf numFmtId="0" fontId="18" fillId="17" borderId="27" xfId="0" applyFont="1" applyFill="1" applyBorder="1" applyAlignment="1">
      <alignment horizontal="left"/>
    </xf>
    <xf numFmtId="0" fontId="22" fillId="26" borderId="1" xfId="0" applyFont="1" applyFill="1" applyBorder="1" applyAlignment="1">
      <alignment horizontal="center" vertical="center"/>
    </xf>
    <xf numFmtId="0" fontId="67" fillId="52" borderId="164" xfId="0" applyFont="1" applyFill="1" applyBorder="1" applyAlignment="1">
      <alignment horizontal="center"/>
    </xf>
    <xf numFmtId="0" fontId="22" fillId="26" borderId="164" xfId="0" applyFont="1" applyFill="1" applyBorder="1" applyAlignment="1">
      <alignment horizontal="center"/>
    </xf>
    <xf numFmtId="0" fontId="22" fillId="26" borderId="4" xfId="0" applyFont="1" applyFill="1" applyBorder="1" applyAlignment="1">
      <alignment horizontal="center" wrapText="1"/>
    </xf>
    <xf numFmtId="0" fontId="21" fillId="0" borderId="4" xfId="0" applyFont="1" applyBorder="1" applyAlignment="1">
      <alignment horizontal="left"/>
    </xf>
    <xf numFmtId="0" fontId="67" fillId="52" borderId="29" xfId="0" applyFont="1" applyFill="1" applyBorder="1" applyAlignment="1">
      <alignment horizontal="center" vertical="center"/>
    </xf>
    <xf numFmtId="0" fontId="18" fillId="17" borderId="26" xfId="0" applyFont="1" applyFill="1" applyBorder="1" applyAlignment="1">
      <alignment horizontal="center"/>
    </xf>
    <xf numFmtId="0" fontId="20" fillId="26" borderId="4" xfId="0" applyFont="1" applyFill="1" applyBorder="1" applyAlignment="1">
      <alignment horizontal="center"/>
    </xf>
    <xf numFmtId="0" fontId="67" fillId="63" borderId="0" xfId="0" applyFont="1" applyFill="1" applyAlignment="1">
      <alignment horizontal="center"/>
    </xf>
    <xf numFmtId="0" fontId="22" fillId="18" borderId="49" xfId="0" applyFont="1" applyFill="1" applyBorder="1" applyAlignment="1">
      <alignment horizontal="center" vertical="center" wrapText="1"/>
    </xf>
    <xf numFmtId="0" fontId="6" fillId="0" borderId="50" xfId="0" applyFont="1" applyBorder="1"/>
    <xf numFmtId="0" fontId="75" fillId="26" borderId="164" xfId="0" applyFont="1" applyFill="1" applyBorder="1" applyAlignment="1">
      <alignment horizontal="center" wrapText="1"/>
    </xf>
    <xf numFmtId="0" fontId="2" fillId="0" borderId="164" xfId="0" applyFont="1" applyBorder="1" applyAlignment="1">
      <alignment horizontal="center"/>
    </xf>
    <xf numFmtId="0" fontId="67" fillId="0" borderId="164" xfId="0" applyFont="1" applyBorder="1" applyAlignment="1">
      <alignment horizontal="center"/>
    </xf>
    <xf numFmtId="0" fontId="22" fillId="26" borderId="4" xfId="0" applyFont="1" applyFill="1" applyBorder="1" applyAlignment="1">
      <alignment horizontal="center" vertical="center" wrapText="1"/>
    </xf>
    <xf numFmtId="0" fontId="22" fillId="26" borderId="1" xfId="0" applyFont="1" applyFill="1" applyBorder="1" applyAlignment="1">
      <alignment horizontal="center" vertical="center" wrapText="1"/>
    </xf>
    <xf numFmtId="1" fontId="17" fillId="15" borderId="15" xfId="0" applyNumberFormat="1" applyFont="1" applyFill="1" applyBorder="1" applyAlignment="1">
      <alignment horizontal="center" vertical="center"/>
    </xf>
    <xf numFmtId="1" fontId="17" fillId="15" borderId="54" xfId="0" applyNumberFormat="1" applyFont="1" applyFill="1" applyBorder="1" applyAlignment="1">
      <alignment horizontal="center" vertical="center"/>
    </xf>
    <xf numFmtId="1" fontId="17" fillId="15" borderId="4" xfId="0" applyNumberFormat="1" applyFont="1" applyFill="1" applyBorder="1" applyAlignment="1">
      <alignment horizontal="center" vertical="center"/>
    </xf>
    <xf numFmtId="0" fontId="17" fillId="15" borderId="1" xfId="0" applyFont="1" applyFill="1" applyBorder="1" applyAlignment="1">
      <alignment horizontal="center" vertical="center"/>
    </xf>
    <xf numFmtId="0" fontId="21" fillId="15" borderId="1" xfId="0" applyFont="1" applyFill="1" applyBorder="1" applyAlignment="1">
      <alignment horizontal="center" vertical="center" wrapText="1"/>
    </xf>
    <xf numFmtId="0" fontId="67" fillId="54" borderId="179" xfId="0" applyFont="1" applyFill="1" applyBorder="1" applyAlignment="1">
      <alignment horizontal="center"/>
    </xf>
    <xf numFmtId="0" fontId="67" fillId="54" borderId="7" xfId="0" applyFont="1" applyFill="1" applyBorder="1" applyAlignment="1">
      <alignment horizontal="center"/>
    </xf>
    <xf numFmtId="0" fontId="67" fillId="54" borderId="180" xfId="0" applyFont="1" applyFill="1" applyBorder="1" applyAlignment="1">
      <alignment horizontal="center"/>
    </xf>
    <xf numFmtId="0" fontId="77" fillId="54" borderId="176" xfId="0" applyFont="1" applyFill="1" applyBorder="1" applyAlignment="1">
      <alignment horizontal="center"/>
    </xf>
    <xf numFmtId="0" fontId="77" fillId="54" borderId="177" xfId="0" applyFont="1" applyFill="1" applyBorder="1" applyAlignment="1">
      <alignment horizontal="center"/>
    </xf>
    <xf numFmtId="0" fontId="77" fillId="54" borderId="178" xfId="0" applyFont="1" applyFill="1" applyBorder="1" applyAlignment="1">
      <alignment horizontal="center"/>
    </xf>
    <xf numFmtId="0" fontId="77" fillId="54" borderId="169" xfId="0" applyFont="1" applyFill="1" applyBorder="1" applyAlignment="1">
      <alignment horizontal="center"/>
    </xf>
    <xf numFmtId="0" fontId="77" fillId="54" borderId="170" xfId="0" applyFont="1" applyFill="1" applyBorder="1" applyAlignment="1">
      <alignment horizontal="center"/>
    </xf>
    <xf numFmtId="0" fontId="77" fillId="54" borderId="171" xfId="0" applyFont="1" applyFill="1" applyBorder="1" applyAlignment="1">
      <alignment horizontal="center"/>
    </xf>
    <xf numFmtId="0" fontId="67" fillId="54" borderId="16" xfId="0" applyFont="1" applyFill="1" applyBorder="1" applyAlignment="1">
      <alignment horizontal="center"/>
    </xf>
    <xf numFmtId="0" fontId="67" fillId="54" borderId="172" xfId="0" applyFont="1" applyFill="1" applyBorder="1" applyAlignment="1">
      <alignment horizontal="center"/>
    </xf>
    <xf numFmtId="0" fontId="11" fillId="62" borderId="43" xfId="0" applyFont="1" applyFill="1" applyBorder="1" applyAlignment="1">
      <alignment horizontal="center" vertical="center"/>
    </xf>
    <xf numFmtId="0" fontId="11" fillId="62" borderId="17" xfId="0" applyFont="1" applyFill="1" applyBorder="1" applyAlignment="1">
      <alignment horizontal="center" vertical="center"/>
    </xf>
    <xf numFmtId="0" fontId="8" fillId="0" borderId="80" xfId="0" applyFont="1" applyBorder="1" applyAlignment="1">
      <alignment horizontal="center" vertical="top" wrapText="1"/>
    </xf>
    <xf numFmtId="0" fontId="6" fillId="0" borderId="81" xfId="0" applyFont="1" applyBorder="1"/>
    <xf numFmtId="0" fontId="6" fillId="0" borderId="79" xfId="0" applyFont="1" applyBorder="1"/>
    <xf numFmtId="172" fontId="33" fillId="0" borderId="1" xfId="0" applyNumberFormat="1" applyFont="1" applyBorder="1" applyAlignment="1">
      <alignment horizontal="center" vertical="center" wrapText="1"/>
    </xf>
    <xf numFmtId="2" fontId="14" fillId="6" borderId="1" xfId="0" applyNumberFormat="1" applyFont="1" applyFill="1" applyBorder="1" applyAlignment="1">
      <alignment horizontal="center" vertical="center" wrapText="1"/>
    </xf>
    <xf numFmtId="172" fontId="32" fillId="0" borderId="1" xfId="0" applyNumberFormat="1" applyFont="1" applyBorder="1" applyAlignment="1">
      <alignment horizontal="right" vertical="center" wrapText="1"/>
    </xf>
    <xf numFmtId="172" fontId="32" fillId="0" borderId="1" xfId="0" applyNumberFormat="1" applyFont="1" applyBorder="1" applyAlignment="1">
      <alignment horizontal="center" vertical="center" wrapText="1"/>
    </xf>
    <xf numFmtId="0" fontId="33" fillId="6" borderId="75" xfId="0" applyFont="1" applyFill="1" applyBorder="1" applyAlignment="1">
      <alignment horizontal="center" vertical="center" wrapText="1"/>
    </xf>
    <xf numFmtId="0" fontId="6" fillId="0" borderId="76" xfId="0" applyFont="1" applyBorder="1"/>
    <xf numFmtId="0" fontId="51" fillId="0" borderId="4" xfId="0" applyFont="1" applyBorder="1" applyAlignment="1">
      <alignment horizontal="left" vertical="center" wrapText="1"/>
    </xf>
    <xf numFmtId="0" fontId="10" fillId="0" borderId="4" xfId="0" applyFont="1" applyBorder="1" applyAlignment="1">
      <alignment horizontal="left" vertical="center" wrapText="1"/>
    </xf>
    <xf numFmtId="172" fontId="8" fillId="0" borderId="1" xfId="0" applyNumberFormat="1" applyFont="1" applyBorder="1" applyAlignment="1">
      <alignment horizontal="center" vertical="center"/>
    </xf>
    <xf numFmtId="2" fontId="14" fillId="6" borderId="1" xfId="0" applyNumberFormat="1" applyFont="1" applyFill="1" applyBorder="1" applyAlignment="1">
      <alignment horizontal="center" vertical="center"/>
    </xf>
    <xf numFmtId="2" fontId="8" fillId="0" borderId="1" xfId="0" applyNumberFormat="1" applyFont="1" applyBorder="1" applyAlignment="1">
      <alignment horizontal="right" vertical="center"/>
    </xf>
    <xf numFmtId="2" fontId="8" fillId="0" borderId="1" xfId="0" applyNumberFormat="1" applyFont="1" applyBorder="1" applyAlignment="1">
      <alignment horizontal="right" vertical="center" wrapText="1"/>
    </xf>
    <xf numFmtId="172" fontId="14" fillId="0" borderId="1" xfId="0" applyNumberFormat="1" applyFont="1" applyBorder="1" applyAlignment="1">
      <alignment horizontal="center" vertical="center"/>
    </xf>
    <xf numFmtId="0" fontId="14" fillId="0" borderId="1" xfId="0" applyFont="1" applyBorder="1" applyAlignment="1">
      <alignment horizontal="center" vertical="center" wrapText="1"/>
    </xf>
    <xf numFmtId="0" fontId="33" fillId="0" borderId="1" xfId="0" applyFont="1" applyBorder="1" applyAlignment="1">
      <alignment horizontal="center" vertical="center" wrapText="1"/>
    </xf>
    <xf numFmtId="172" fontId="14" fillId="0" borderId="3" xfId="0" applyNumberFormat="1" applyFont="1" applyBorder="1" applyAlignment="1">
      <alignment horizontal="center" vertical="center"/>
    </xf>
    <xf numFmtId="0" fontId="6" fillId="0" borderId="56" xfId="0" applyFont="1" applyBorder="1"/>
    <xf numFmtId="0" fontId="6" fillId="0" borderId="10" xfId="0" applyFont="1" applyBorder="1"/>
    <xf numFmtId="0" fontId="8" fillId="0" borderId="0" xfId="0" applyFont="1" applyAlignment="1">
      <alignment horizontal="left" vertical="center" wrapText="1"/>
    </xf>
    <xf numFmtId="0" fontId="0" fillId="0" borderId="0" xfId="0"/>
    <xf numFmtId="2" fontId="54" fillId="0" borderId="1" xfId="0" applyNumberFormat="1" applyFont="1" applyBorder="1" applyAlignment="1">
      <alignment horizontal="right" vertical="center"/>
    </xf>
    <xf numFmtId="172" fontId="8" fillId="0" borderId="1" xfId="0" applyNumberFormat="1" applyFont="1" applyBorder="1" applyAlignment="1">
      <alignment horizontal="center" vertical="center" wrapText="1"/>
    </xf>
    <xf numFmtId="0" fontId="14" fillId="0" borderId="69" xfId="0" applyFont="1" applyBorder="1" applyAlignment="1">
      <alignment horizontal="left" vertical="center" wrapText="1"/>
    </xf>
    <xf numFmtId="0" fontId="33" fillId="6" borderId="96" xfId="0" applyFont="1" applyFill="1" applyBorder="1" applyAlignment="1">
      <alignment horizontal="center" vertical="center"/>
    </xf>
    <xf numFmtId="0" fontId="32" fillId="0" borderId="4" xfId="0" applyFont="1" applyBorder="1" applyAlignment="1">
      <alignment horizontal="center" vertical="center" wrapText="1"/>
    </xf>
    <xf numFmtId="0" fontId="33" fillId="37" borderId="4" xfId="0" applyFont="1" applyFill="1" applyBorder="1" applyAlignment="1">
      <alignment horizontal="center" vertical="center" wrapText="1"/>
    </xf>
    <xf numFmtId="0" fontId="55" fillId="0" borderId="2" xfId="0" applyFont="1" applyBorder="1" applyAlignment="1">
      <alignment horizontal="left" vertical="center" wrapText="1"/>
    </xf>
    <xf numFmtId="0" fontId="6" fillId="0" borderId="3" xfId="0" applyFont="1" applyBorder="1"/>
    <xf numFmtId="0" fontId="6" fillId="0" borderId="9" xfId="0" applyFont="1" applyBorder="1"/>
    <xf numFmtId="172" fontId="54" fillId="0" borderId="1" xfId="0" applyNumberFormat="1" applyFont="1" applyBorder="1" applyAlignment="1">
      <alignment horizontal="center" vertical="center" wrapText="1"/>
    </xf>
    <xf numFmtId="0" fontId="32" fillId="0" borderId="1" xfId="0" applyFont="1" applyBorder="1" applyAlignment="1">
      <alignment horizontal="center" vertical="center" wrapText="1"/>
    </xf>
    <xf numFmtId="172" fontId="8" fillId="0" borderId="3" xfId="0" applyNumberFormat="1" applyFont="1" applyBorder="1" applyAlignment="1">
      <alignment horizontal="center" vertical="center" wrapText="1"/>
    </xf>
    <xf numFmtId="0" fontId="54" fillId="0" borderId="4" xfId="0" applyFont="1" applyBorder="1" applyAlignment="1">
      <alignment horizontal="left" vertical="center" wrapText="1"/>
    </xf>
    <xf numFmtId="0" fontId="50" fillId="0" borderId="4" xfId="0" applyFont="1" applyBorder="1" applyAlignment="1">
      <alignment horizontal="left" vertical="center" wrapText="1"/>
    </xf>
    <xf numFmtId="0" fontId="8" fillId="0" borderId="80" xfId="0" applyFont="1" applyBorder="1" applyAlignment="1">
      <alignment horizontal="center" vertical="center" wrapText="1"/>
    </xf>
    <xf numFmtId="0" fontId="54" fillId="0" borderId="152" xfId="0" applyFont="1" applyBorder="1" applyAlignment="1">
      <alignment horizontal="center" vertical="center" wrapText="1"/>
    </xf>
    <xf numFmtId="0" fontId="6" fillId="0" borderId="34" xfId="0" applyFont="1" applyBorder="1"/>
    <xf numFmtId="0" fontId="6" fillId="0" borderId="153" xfId="0" applyFont="1" applyBorder="1"/>
    <xf numFmtId="165" fontId="8" fillId="0" borderId="1" xfId="0" applyNumberFormat="1" applyFont="1" applyBorder="1" applyAlignment="1">
      <alignment horizontal="center" vertical="center" wrapText="1"/>
    </xf>
    <xf numFmtId="0" fontId="54" fillId="0" borderId="80" xfId="0" applyFont="1" applyBorder="1" applyAlignment="1">
      <alignment horizontal="center" vertical="center" wrapText="1"/>
    </xf>
    <xf numFmtId="0" fontId="10" fillId="0" borderId="2" xfId="0" applyFont="1" applyBorder="1" applyAlignment="1">
      <alignment horizontal="left" vertical="center" wrapText="1"/>
    </xf>
    <xf numFmtId="0" fontId="6" fillId="0" borderId="55" xfId="0" applyFont="1" applyBorder="1"/>
    <xf numFmtId="0" fontId="10" fillId="0" borderId="1" xfId="0" applyFont="1" applyBorder="1" applyAlignment="1">
      <alignment horizontal="left" vertical="center" wrapText="1"/>
    </xf>
    <xf numFmtId="0" fontId="8" fillId="0" borderId="2" xfId="0" applyFont="1" applyBorder="1" applyAlignment="1">
      <alignment horizontal="left" vertical="center" wrapText="1"/>
    </xf>
    <xf numFmtId="0" fontId="6" fillId="0" borderId="89" xfId="0" applyFont="1" applyBorder="1"/>
    <xf numFmtId="0" fontId="6" fillId="0" borderId="24" xfId="0" applyFont="1" applyBorder="1"/>
    <xf numFmtId="2" fontId="14" fillId="37" borderId="4" xfId="0" applyNumberFormat="1" applyFont="1" applyFill="1" applyBorder="1" applyAlignment="1">
      <alignment horizontal="left" vertical="center"/>
    </xf>
    <xf numFmtId="0" fontId="8" fillId="0" borderId="1" xfId="0" applyFont="1" applyBorder="1" applyAlignment="1">
      <alignment horizontal="left" vertical="center" wrapText="1"/>
    </xf>
    <xf numFmtId="1" fontId="14" fillId="6" borderId="1" xfId="0" applyNumberFormat="1" applyFont="1" applyFill="1" applyBorder="1" applyAlignment="1">
      <alignment horizontal="center" vertical="center" wrapText="1"/>
    </xf>
    <xf numFmtId="0" fontId="52" fillId="0" borderId="4" xfId="0" applyFont="1" applyBorder="1" applyAlignment="1">
      <alignment horizontal="center" vertical="center" wrapText="1"/>
    </xf>
    <xf numFmtId="0" fontId="14" fillId="6" borderId="87" xfId="0" applyFont="1" applyFill="1" applyBorder="1" applyAlignment="1">
      <alignment horizontal="center" vertical="center" textRotation="90"/>
    </xf>
    <xf numFmtId="0" fontId="6" fillId="0" borderId="78" xfId="0" applyFont="1" applyBorder="1"/>
    <xf numFmtId="0" fontId="6" fillId="0" borderId="90" xfId="0" applyFont="1" applyBorder="1"/>
    <xf numFmtId="0" fontId="32" fillId="0" borderId="2" xfId="0" applyFont="1" applyBorder="1" applyAlignment="1">
      <alignment horizontal="center" vertical="center" wrapText="1"/>
    </xf>
    <xf numFmtId="0" fontId="8" fillId="0" borderId="4" xfId="0" applyFont="1" applyBorder="1" applyAlignment="1">
      <alignment horizontal="left" vertical="center" wrapText="1"/>
    </xf>
    <xf numFmtId="0" fontId="8" fillId="6" borderId="1" xfId="0" applyFont="1" applyFill="1" applyBorder="1" applyAlignment="1">
      <alignment horizontal="center" vertical="center" textRotation="90"/>
    </xf>
    <xf numFmtId="0" fontId="6" fillId="0" borderId="148" xfId="0" applyFont="1" applyBorder="1"/>
    <xf numFmtId="0" fontId="50" fillId="0" borderId="71" xfId="0" applyFont="1" applyBorder="1" applyAlignment="1">
      <alignment horizontal="left" vertical="center" wrapText="1"/>
    </xf>
    <xf numFmtId="0" fontId="6" fillId="0" borderId="91" xfId="0" applyFont="1" applyBorder="1"/>
    <xf numFmtId="0" fontId="6" fillId="0" borderId="92" xfId="0" applyFont="1" applyBorder="1"/>
    <xf numFmtId="0" fontId="50" fillId="0" borderId="2" xfId="0" applyFont="1" applyBorder="1" applyAlignment="1">
      <alignment vertical="center" wrapText="1"/>
    </xf>
    <xf numFmtId="0" fontId="8" fillId="0" borderId="2" xfId="0" applyFont="1" applyBorder="1" applyAlignment="1">
      <alignment horizontal="center" vertical="center"/>
    </xf>
    <xf numFmtId="0" fontId="8" fillId="0" borderId="1" xfId="0" applyFont="1" applyBorder="1" applyAlignment="1">
      <alignment horizontal="center" vertical="center"/>
    </xf>
    <xf numFmtId="0" fontId="50" fillId="0" borderId="4" xfId="0" applyFont="1" applyBorder="1" applyAlignment="1">
      <alignment horizontal="center" vertical="center" wrapText="1"/>
    </xf>
    <xf numFmtId="0" fontId="32" fillId="0" borderId="4" xfId="0" applyFont="1" applyBorder="1" applyAlignment="1">
      <alignment vertical="center" wrapText="1"/>
    </xf>
    <xf numFmtId="0" fontId="32" fillId="0" borderId="4" xfId="0" applyFont="1" applyBorder="1" applyAlignment="1">
      <alignment horizontal="left" vertical="center" wrapText="1"/>
    </xf>
    <xf numFmtId="0" fontId="14" fillId="0" borderId="2" xfId="0" applyFont="1" applyBorder="1" applyAlignment="1">
      <alignment horizontal="left" vertical="center" wrapText="1"/>
    </xf>
    <xf numFmtId="0" fontId="54" fillId="0" borderId="2" xfId="0" applyFont="1" applyBorder="1" applyAlignment="1">
      <alignment horizontal="left" vertical="center" wrapText="1"/>
    </xf>
    <xf numFmtId="0" fontId="54" fillId="28" borderId="4" xfId="0" applyFont="1" applyFill="1" applyBorder="1" applyAlignment="1">
      <alignment horizontal="left" vertical="center" wrapText="1"/>
    </xf>
    <xf numFmtId="0" fontId="53" fillId="0" borderId="2" xfId="0" applyFont="1" applyBorder="1" applyAlignment="1">
      <alignment horizontal="left" vertical="center" wrapText="1"/>
    </xf>
    <xf numFmtId="0" fontId="32" fillId="0" borderId="2" xfId="0" applyFont="1" applyBorder="1" applyAlignment="1">
      <alignment horizontal="left" vertical="center" wrapText="1"/>
    </xf>
    <xf numFmtId="0" fontId="48" fillId="0" borderId="4" xfId="0" applyFont="1" applyBorder="1" applyAlignment="1">
      <alignment horizontal="left" vertical="center" wrapText="1"/>
    </xf>
    <xf numFmtId="0" fontId="8" fillId="0" borderId="4" xfId="0" applyFont="1" applyBorder="1" applyAlignment="1">
      <alignment horizontal="center" vertical="center"/>
    </xf>
    <xf numFmtId="0" fontId="50" fillId="0" borderId="2" xfId="0" applyFont="1" applyBorder="1" applyAlignment="1">
      <alignment horizontal="left" vertical="center" wrapText="1"/>
    </xf>
    <xf numFmtId="2" fontId="8" fillId="0" borderId="4" xfId="0" applyNumberFormat="1" applyFont="1" applyBorder="1" applyAlignment="1">
      <alignment horizontal="left" vertical="center"/>
    </xf>
    <xf numFmtId="0" fontId="14" fillId="6" borderId="1" xfId="0" applyFont="1" applyFill="1" applyBorder="1" applyAlignment="1">
      <alignment horizontal="center" vertical="center" textRotation="90"/>
    </xf>
    <xf numFmtId="0" fontId="48" fillId="0" borderId="1" xfId="0" applyFont="1" applyBorder="1" applyAlignment="1">
      <alignment horizontal="left" vertical="center" wrapText="1"/>
    </xf>
    <xf numFmtId="0" fontId="14" fillId="6" borderId="1" xfId="0" applyFont="1" applyFill="1" applyBorder="1" applyAlignment="1">
      <alignment horizontal="center" vertical="center" textRotation="90" wrapText="1"/>
    </xf>
    <xf numFmtId="0" fontId="50" fillId="0" borderId="1" xfId="0" applyFont="1" applyBorder="1" applyAlignment="1">
      <alignment horizontal="left" vertical="center" wrapText="1"/>
    </xf>
    <xf numFmtId="0" fontId="14" fillId="0" borderId="1" xfId="0" applyFont="1" applyBorder="1" applyAlignment="1">
      <alignment horizontal="center" vertical="center"/>
    </xf>
    <xf numFmtId="0" fontId="14" fillId="6" borderId="1" xfId="0" applyFont="1" applyFill="1" applyBorder="1" applyAlignment="1">
      <alignment horizontal="center" vertical="center"/>
    </xf>
    <xf numFmtId="0" fontId="14" fillId="37" borderId="4" xfId="0" applyFont="1" applyFill="1" applyBorder="1" applyAlignment="1">
      <alignment horizontal="center" vertical="center" wrapText="1"/>
    </xf>
    <xf numFmtId="172" fontId="14" fillId="0" borderId="1" xfId="0" applyNumberFormat="1" applyFont="1" applyBorder="1" applyAlignment="1">
      <alignment horizontal="center" vertical="center" wrapText="1"/>
    </xf>
    <xf numFmtId="2" fontId="46" fillId="0" borderId="1" xfId="0" applyNumberFormat="1" applyFont="1" applyBorder="1" applyAlignment="1">
      <alignment horizontal="center" vertical="center"/>
    </xf>
    <xf numFmtId="0" fontId="21" fillId="0" borderId="1" xfId="0" applyFont="1" applyBorder="1" applyAlignment="1">
      <alignment horizontal="center" vertical="center"/>
    </xf>
    <xf numFmtId="172" fontId="21" fillId="0" borderId="1" xfId="0" applyNumberFormat="1" applyFont="1" applyBorder="1" applyAlignment="1">
      <alignment horizontal="center" vertical="center"/>
    </xf>
    <xf numFmtId="0" fontId="21" fillId="0" borderId="2" xfId="0" applyFont="1" applyBorder="1" applyAlignment="1">
      <alignment horizontal="center" vertical="center"/>
    </xf>
    <xf numFmtId="0" fontId="14" fillId="0" borderId="149" xfId="0" applyFont="1" applyBorder="1" applyAlignment="1">
      <alignment horizontal="left" vertical="center"/>
    </xf>
    <xf numFmtId="0" fontId="6" fillId="0" borderId="38" xfId="0" applyFont="1" applyBorder="1"/>
    <xf numFmtId="0" fontId="14" fillId="0" borderId="55" xfId="0" applyFont="1" applyBorder="1" applyAlignment="1">
      <alignment horizontal="left" vertical="center"/>
    </xf>
    <xf numFmtId="0" fontId="8" fillId="0" borderId="55" xfId="0" applyFont="1" applyBorder="1" applyAlignment="1">
      <alignment horizontal="left" vertical="center"/>
    </xf>
    <xf numFmtId="0" fontId="14" fillId="37" borderId="4" xfId="0" applyFont="1" applyFill="1" applyBorder="1" applyAlignment="1">
      <alignment horizontal="left" vertical="center" wrapText="1"/>
    </xf>
    <xf numFmtId="0" fontId="8" fillId="0" borderId="4" xfId="0" applyFont="1" applyBorder="1" applyAlignment="1">
      <alignment horizontal="left" vertical="center"/>
    </xf>
    <xf numFmtId="0" fontId="33" fillId="37" borderId="4" xfId="0" applyFont="1" applyFill="1" applyBorder="1" applyAlignment="1">
      <alignment horizontal="left" vertical="center" wrapText="1"/>
    </xf>
    <xf numFmtId="0" fontId="21" fillId="0" borderId="2" xfId="0" applyFont="1" applyBorder="1" applyAlignment="1">
      <alignment horizontal="left" vertical="center" wrapText="1"/>
    </xf>
    <xf numFmtId="0" fontId="21" fillId="0" borderId="4" xfId="0" applyFont="1" applyBorder="1" applyAlignment="1">
      <alignment horizontal="left" vertical="center" wrapText="1"/>
    </xf>
    <xf numFmtId="0" fontId="17" fillId="0" borderId="1" xfId="0" applyFont="1" applyBorder="1" applyAlignment="1">
      <alignment horizontal="center" vertical="center" wrapText="1"/>
    </xf>
    <xf numFmtId="172" fontId="21" fillId="0" borderId="1" xfId="0" applyNumberFormat="1" applyFont="1" applyBorder="1" applyAlignment="1">
      <alignment horizontal="center" vertical="center" wrapText="1"/>
    </xf>
    <xf numFmtId="0" fontId="21" fillId="28" borderId="4" xfId="0" applyFont="1" applyFill="1" applyBorder="1" applyAlignment="1">
      <alignment horizontal="left" vertical="center" wrapText="1"/>
    </xf>
    <xf numFmtId="0" fontId="37" fillId="0" borderId="2" xfId="0" applyFont="1" applyBorder="1" applyAlignment="1">
      <alignment horizontal="left" vertical="center" wrapText="1"/>
    </xf>
    <xf numFmtId="2" fontId="17" fillId="6" borderId="1" xfId="0" applyNumberFormat="1" applyFont="1" applyFill="1" applyBorder="1" applyAlignment="1">
      <alignment horizontal="center" vertical="center"/>
    </xf>
    <xf numFmtId="0" fontId="17" fillId="0" borderId="2" xfId="0" applyFont="1" applyBorder="1" applyAlignment="1">
      <alignment horizontal="left" vertical="center" wrapText="1"/>
    </xf>
    <xf numFmtId="0" fontId="35" fillId="0" borderId="2" xfId="0" applyFont="1" applyBorder="1" applyAlignment="1">
      <alignment horizontal="left" vertical="center" wrapText="1"/>
    </xf>
    <xf numFmtId="0" fontId="35" fillId="0" borderId="4" xfId="0" applyFont="1" applyBorder="1" applyAlignment="1">
      <alignment horizontal="left" vertical="center" wrapText="1"/>
    </xf>
    <xf numFmtId="0" fontId="21" fillId="0" borderId="4" xfId="0" applyFont="1" applyBorder="1" applyAlignment="1">
      <alignment horizontal="center" vertical="center"/>
    </xf>
    <xf numFmtId="0" fontId="40" fillId="38" borderId="69" xfId="0" applyFont="1" applyFill="1" applyBorder="1" applyAlignment="1">
      <alignment horizontal="center" vertical="center"/>
    </xf>
    <xf numFmtId="0" fontId="6" fillId="0" borderId="99" xfId="0" applyFont="1" applyBorder="1"/>
    <xf numFmtId="0" fontId="17" fillId="10" borderId="2" xfId="0" applyFont="1" applyFill="1" applyBorder="1" applyAlignment="1">
      <alignment horizontal="left" vertical="center" wrapText="1"/>
    </xf>
    <xf numFmtId="0" fontId="17" fillId="10" borderId="71" xfId="0" applyFont="1" applyFill="1" applyBorder="1" applyAlignment="1">
      <alignment horizontal="left" vertical="center"/>
    </xf>
    <xf numFmtId="0" fontId="17" fillId="37" borderId="62" xfId="0" applyFont="1" applyFill="1" applyBorder="1" applyAlignment="1">
      <alignment horizontal="center" vertical="center" wrapText="1"/>
    </xf>
    <xf numFmtId="0" fontId="6" fillId="0" borderId="63" xfId="0" applyFont="1" applyBorder="1"/>
    <xf numFmtId="0" fontId="6" fillId="0" borderId="64" xfId="0" applyFont="1" applyBorder="1"/>
    <xf numFmtId="0" fontId="17" fillId="37" borderId="66" xfId="0" applyFont="1" applyFill="1" applyBorder="1" applyAlignment="1">
      <alignment vertical="center" wrapText="1"/>
    </xf>
    <xf numFmtId="0" fontId="6" fillId="0" borderId="67" xfId="0" applyFont="1" applyBorder="1"/>
    <xf numFmtId="0" fontId="6" fillId="0" borderId="68" xfId="0" applyFont="1" applyBorder="1"/>
    <xf numFmtId="0" fontId="17" fillId="12" borderId="31" xfId="0" applyFont="1" applyFill="1" applyBorder="1" applyAlignment="1">
      <alignment horizontal="center" vertical="center" textRotation="90" wrapText="1"/>
    </xf>
    <xf numFmtId="0" fontId="6" fillId="0" borderId="36" xfId="0" applyFont="1" applyBorder="1"/>
    <xf numFmtId="0" fontId="6" fillId="0" borderId="32" xfId="0" applyFont="1" applyBorder="1"/>
    <xf numFmtId="0" fontId="17" fillId="20" borderId="73" xfId="0" applyFont="1" applyFill="1" applyBorder="1" applyAlignment="1">
      <alignment horizontal="center" vertical="center" textRotation="90" wrapText="1"/>
    </xf>
    <xf numFmtId="0" fontId="6" fillId="0" borderId="86" xfId="0" applyFont="1" applyBorder="1"/>
    <xf numFmtId="0" fontId="17" fillId="0" borderId="74" xfId="0" applyFont="1" applyBorder="1" applyAlignment="1">
      <alignment horizontal="center" vertical="center" textRotation="90"/>
    </xf>
    <xf numFmtId="0" fontId="17" fillId="0" borderId="1" xfId="0" applyFont="1" applyBorder="1" applyAlignment="1">
      <alignment horizontal="center" vertical="center" textRotation="90" wrapText="1"/>
    </xf>
    <xf numFmtId="0" fontId="17" fillId="0" borderId="8" xfId="0" applyFont="1" applyBorder="1" applyAlignment="1">
      <alignment horizontal="center" vertical="center" textRotation="90" wrapText="1"/>
    </xf>
    <xf numFmtId="0" fontId="17" fillId="37" borderId="66" xfId="0" applyFont="1" applyFill="1" applyBorder="1" applyAlignment="1">
      <alignment horizontal="center" vertical="center" wrapText="1"/>
    </xf>
    <xf numFmtId="0" fontId="17" fillId="10" borderId="75" xfId="0" applyFont="1" applyFill="1" applyBorder="1" applyAlignment="1">
      <alignment vertical="center" wrapText="1"/>
    </xf>
    <xf numFmtId="0" fontId="21" fillId="0" borderId="77" xfId="0" applyFont="1" applyBorder="1" applyAlignment="1">
      <alignment horizontal="center" vertical="center" wrapText="1"/>
    </xf>
    <xf numFmtId="0" fontId="17" fillId="10" borderId="4" xfId="0" applyFont="1" applyFill="1" applyBorder="1" applyAlignment="1">
      <alignment vertical="center"/>
    </xf>
    <xf numFmtId="0" fontId="17" fillId="0" borderId="9" xfId="0" applyFont="1" applyBorder="1" applyAlignment="1">
      <alignment horizontal="left" vertical="center"/>
    </xf>
    <xf numFmtId="0" fontId="17" fillId="28" borderId="87" xfId="0" applyFont="1" applyFill="1" applyBorder="1" applyAlignment="1">
      <alignment horizontal="center" vertical="center" textRotation="90" wrapText="1"/>
    </xf>
    <xf numFmtId="0" fontId="6" fillId="0" borderId="88" xfId="0" applyFont="1" applyBorder="1"/>
    <xf numFmtId="0" fontId="17" fillId="10" borderId="30" xfId="0" applyFont="1" applyFill="1" applyBorder="1" applyAlignment="1">
      <alignment horizontal="left" vertical="center" wrapText="1"/>
    </xf>
    <xf numFmtId="0" fontId="6" fillId="0" borderId="82" xfId="0" applyFont="1" applyBorder="1"/>
    <xf numFmtId="0" fontId="17" fillId="0" borderId="4" xfId="0" applyFont="1" applyBorder="1" applyAlignment="1">
      <alignment horizontal="left" vertical="center"/>
    </xf>
    <xf numFmtId="0" fontId="17" fillId="0" borderId="55" xfId="0" applyFont="1" applyBorder="1" applyAlignment="1">
      <alignment horizontal="left" vertical="center"/>
    </xf>
    <xf numFmtId="0" fontId="21" fillId="0" borderId="80" xfId="0" applyFont="1" applyBorder="1" applyAlignment="1">
      <alignment horizontal="center" vertical="center" wrapText="1"/>
    </xf>
    <xf numFmtId="0" fontId="17" fillId="9" borderId="87" xfId="0" applyFont="1" applyFill="1" applyBorder="1" applyAlignment="1">
      <alignment horizontal="center" vertical="center" textRotation="90" wrapText="1"/>
    </xf>
    <xf numFmtId="0" fontId="6" fillId="0" borderId="95" xfId="0" applyFont="1" applyBorder="1"/>
    <xf numFmtId="0" fontId="17" fillId="10" borderId="12" xfId="0" applyFont="1" applyFill="1" applyBorder="1" applyAlignment="1">
      <alignment horizontal="left" vertical="center"/>
    </xf>
    <xf numFmtId="0" fontId="6" fillId="0" borderId="52" xfId="0" applyFont="1" applyBorder="1"/>
    <xf numFmtId="0" fontId="17" fillId="6" borderId="1" xfId="0" applyFont="1" applyFill="1" applyBorder="1" applyAlignment="1">
      <alignment horizontal="center" vertical="center" textRotation="90" wrapText="1"/>
    </xf>
    <xf numFmtId="0" fontId="21" fillId="0" borderId="4" xfId="0" applyFont="1" applyBorder="1" applyAlignment="1">
      <alignment horizontal="center" vertical="center" wrapText="1"/>
    </xf>
    <xf numFmtId="0" fontId="21" fillId="0" borderId="1" xfId="0" applyFont="1" applyBorder="1" applyAlignment="1">
      <alignment horizontal="left" vertical="center" wrapText="1"/>
    </xf>
    <xf numFmtId="0" fontId="21" fillId="0" borderId="2" xfId="0" applyFont="1" applyBorder="1" applyAlignment="1">
      <alignment vertical="center" wrapText="1"/>
    </xf>
    <xf numFmtId="2" fontId="8" fillId="0" borderId="1" xfId="0" applyNumberFormat="1" applyFont="1" applyBorder="1" applyAlignment="1">
      <alignment horizontal="center" vertical="center" wrapText="1"/>
    </xf>
    <xf numFmtId="0" fontId="33" fillId="6" borderId="1" xfId="0" applyFont="1" applyFill="1" applyBorder="1" applyAlignment="1">
      <alignment horizontal="center" vertical="center"/>
    </xf>
    <xf numFmtId="0" fontId="17" fillId="37" borderId="37" xfId="0" applyFont="1" applyFill="1" applyBorder="1" applyAlignment="1">
      <alignment horizontal="left" vertical="center" wrapText="1"/>
    </xf>
    <xf numFmtId="0" fontId="6" fillId="0" borderId="60" xfId="0" applyFont="1" applyBorder="1"/>
    <xf numFmtId="0" fontId="6" fillId="0" borderId="39" xfId="0" applyFont="1" applyBorder="1"/>
    <xf numFmtId="0" fontId="6" fillId="0" borderId="70" xfId="0" applyFont="1" applyBorder="1"/>
    <xf numFmtId="0" fontId="6" fillId="0" borderId="35" xfId="0" applyFont="1" applyBorder="1"/>
    <xf numFmtId="0" fontId="17" fillId="37" borderId="66" xfId="0" applyFont="1" applyFill="1" applyBorder="1" applyAlignment="1">
      <alignment horizontal="left" vertical="center" wrapText="1"/>
    </xf>
    <xf numFmtId="0" fontId="21" fillId="0" borderId="81" xfId="0" applyFont="1" applyBorder="1" applyAlignment="1">
      <alignment horizontal="center" vertical="center" wrapText="1"/>
    </xf>
    <xf numFmtId="172" fontId="21" fillId="0" borderId="3" xfId="0" applyNumberFormat="1" applyFont="1" applyBorder="1" applyAlignment="1">
      <alignment horizontal="center" vertical="center" wrapText="1"/>
    </xf>
    <xf numFmtId="0" fontId="45" fillId="0" borderId="1" xfId="0" applyFont="1" applyBorder="1" applyAlignment="1">
      <alignment horizontal="center" vertical="center"/>
    </xf>
    <xf numFmtId="172" fontId="45" fillId="0" borderId="1" xfId="0" applyNumberFormat="1" applyFont="1" applyBorder="1" applyAlignment="1">
      <alignment horizontal="center" vertical="center"/>
    </xf>
    <xf numFmtId="0" fontId="21" fillId="6" borderId="1" xfId="0" applyFont="1" applyFill="1" applyBorder="1" applyAlignment="1">
      <alignment horizontal="center" vertical="center" textRotation="90"/>
    </xf>
    <xf numFmtId="0" fontId="21" fillId="0" borderId="55" xfId="0" applyFont="1" applyBorder="1" applyAlignment="1">
      <alignment horizontal="center" vertical="center" wrapText="1"/>
    </xf>
    <xf numFmtId="0" fontId="17" fillId="0" borderId="65" xfId="0" applyFont="1" applyBorder="1" applyAlignment="1">
      <alignment horizontal="center" vertical="center"/>
    </xf>
    <xf numFmtId="0" fontId="21" fillId="0" borderId="69" xfId="0" applyFont="1" applyBorder="1" applyAlignment="1">
      <alignment horizontal="center" vertical="center"/>
    </xf>
    <xf numFmtId="0" fontId="46" fillId="0" borderId="4" xfId="0" applyFont="1" applyBorder="1" applyAlignment="1">
      <alignment horizontal="left" vertical="center" wrapText="1"/>
    </xf>
    <xf numFmtId="0" fontId="45" fillId="0" borderId="4" xfId="0" applyFont="1" applyBorder="1" applyAlignment="1">
      <alignment horizontal="left" vertical="center" wrapText="1"/>
    </xf>
    <xf numFmtId="0" fontId="45" fillId="0" borderId="2" xfId="0" applyFont="1" applyBorder="1" applyAlignment="1">
      <alignment horizontal="center" vertical="center" wrapText="1"/>
    </xf>
    <xf numFmtId="0" fontId="17" fillId="38" borderId="96" xfId="0" applyFont="1" applyFill="1" applyBorder="1" applyAlignment="1">
      <alignment horizontal="center" vertical="center"/>
    </xf>
    <xf numFmtId="0" fontId="6" fillId="0" borderId="97" xfId="0" applyFont="1" applyBorder="1"/>
    <xf numFmtId="0" fontId="6" fillId="0" borderId="98" xfId="0" applyFont="1" applyBorder="1"/>
    <xf numFmtId="0" fontId="17" fillId="10" borderId="4" xfId="0" applyFont="1" applyFill="1" applyBorder="1" applyAlignment="1">
      <alignment horizontal="left" vertical="center"/>
    </xf>
    <xf numFmtId="0" fontId="45" fillId="0" borderId="1" xfId="0" applyFont="1" applyBorder="1" applyAlignment="1">
      <alignment horizontal="center" vertical="center" wrapText="1"/>
    </xf>
    <xf numFmtId="0" fontId="45" fillId="0" borderId="2" xfId="0" applyFont="1" applyBorder="1" applyAlignment="1">
      <alignment horizontal="left" vertical="center" wrapText="1"/>
    </xf>
    <xf numFmtId="0" fontId="17" fillId="37" borderId="66" xfId="0" applyFont="1" applyFill="1" applyBorder="1" applyAlignment="1">
      <alignment horizontal="right" vertical="center"/>
    </xf>
    <xf numFmtId="0" fontId="17" fillId="37" borderId="57" xfId="0" applyFont="1" applyFill="1" applyBorder="1" applyAlignment="1">
      <alignment horizontal="center" vertical="center" wrapText="1"/>
    </xf>
    <xf numFmtId="0" fontId="6" fillId="0" borderId="58" xfId="0" applyFont="1" applyBorder="1"/>
    <xf numFmtId="0" fontId="6" fillId="0" borderId="59" xfId="0" applyFont="1" applyBorder="1"/>
    <xf numFmtId="0" fontId="17" fillId="0" borderId="37" xfId="0" applyFont="1" applyBorder="1" applyAlignment="1">
      <alignment horizontal="center" vertical="center"/>
    </xf>
    <xf numFmtId="0" fontId="6" fillId="0" borderId="61" xfId="0" applyFont="1" applyBorder="1"/>
    <xf numFmtId="0" fontId="17" fillId="15" borderId="15" xfId="0" applyFont="1" applyFill="1" applyBorder="1" applyAlignment="1">
      <alignment horizontal="center" vertical="center"/>
    </xf>
    <xf numFmtId="0" fontId="17" fillId="15" borderId="54" xfId="0" applyFont="1" applyFill="1" applyBorder="1" applyAlignment="1">
      <alignment horizontal="center" vertical="center"/>
    </xf>
    <xf numFmtId="1" fontId="17" fillId="15" borderId="42" xfId="0" applyNumberFormat="1" applyFont="1" applyFill="1" applyBorder="1" applyAlignment="1">
      <alignment horizontal="center" vertical="center"/>
    </xf>
    <xf numFmtId="1" fontId="17" fillId="15" borderId="20" xfId="0" applyNumberFormat="1" applyFont="1" applyFill="1" applyBorder="1" applyAlignment="1">
      <alignment horizontal="center" vertical="center"/>
    </xf>
    <xf numFmtId="0" fontId="21" fillId="15" borderId="15" xfId="0" applyFont="1" applyFill="1" applyBorder="1" applyAlignment="1">
      <alignment horizontal="center" vertical="center" wrapText="1"/>
    </xf>
    <xf numFmtId="0" fontId="21" fillId="15" borderId="158" xfId="0" applyFont="1" applyFill="1" applyBorder="1" applyAlignment="1">
      <alignment horizontal="center" vertical="center" wrapText="1"/>
    </xf>
    <xf numFmtId="0" fontId="21" fillId="15" borderId="54" xfId="0" applyFont="1" applyFill="1" applyBorder="1" applyAlignment="1">
      <alignment horizontal="center" vertical="center" wrapText="1"/>
    </xf>
    <xf numFmtId="0" fontId="17" fillId="37" borderId="62" xfId="0" applyFont="1" applyFill="1" applyBorder="1" applyAlignment="1">
      <alignment horizontal="left" vertical="center" wrapText="1"/>
    </xf>
    <xf numFmtId="0" fontId="21" fillId="0" borderId="71" xfId="0" applyFont="1" applyBorder="1" applyAlignment="1">
      <alignment horizontal="left" vertical="center" wrapText="1"/>
    </xf>
    <xf numFmtId="0" fontId="49" fillId="6" borderId="66" xfId="0" applyFont="1" applyFill="1" applyBorder="1" applyAlignment="1">
      <alignment horizontal="center" vertical="center" wrapText="1"/>
    </xf>
    <xf numFmtId="0" fontId="14" fillId="0" borderId="65" xfId="0" applyFont="1" applyBorder="1" applyAlignment="1">
      <alignment horizontal="left" vertical="center" wrapText="1"/>
    </xf>
    <xf numFmtId="0" fontId="50" fillId="0" borderId="75" xfId="0" applyFont="1" applyBorder="1" applyAlignment="1">
      <alignment horizontal="center" vertical="center"/>
    </xf>
    <xf numFmtId="0" fontId="14" fillId="0" borderId="37" xfId="0" applyFont="1" applyBorder="1" applyAlignment="1">
      <alignment horizontal="left" vertical="center"/>
    </xf>
    <xf numFmtId="0" fontId="8" fillId="0" borderId="0" xfId="0" applyFont="1" applyAlignment="1">
      <alignment horizontal="left" vertical="center"/>
    </xf>
    <xf numFmtId="165" fontId="8" fillId="0" borderId="1" xfId="0" applyNumberFormat="1" applyFont="1" applyBorder="1" applyAlignment="1">
      <alignment horizontal="right" vertical="center" wrapText="1"/>
    </xf>
    <xf numFmtId="0" fontId="17" fillId="10" borderId="12" xfId="0" applyFont="1" applyFill="1" applyBorder="1" applyAlignment="1">
      <alignment vertical="center"/>
    </xf>
    <xf numFmtId="0" fontId="17" fillId="10" borderId="30" xfId="0" applyFont="1" applyFill="1" applyBorder="1" applyAlignment="1">
      <alignment vertical="center" wrapText="1"/>
    </xf>
    <xf numFmtId="43" fontId="9" fillId="2" borderId="57" xfId="0" applyNumberFormat="1" applyFont="1" applyFill="1" applyBorder="1" applyAlignment="1">
      <alignment horizontal="center" vertical="center" wrapText="1"/>
    </xf>
    <xf numFmtId="177" fontId="38" fillId="0" borderId="66" xfId="0" applyNumberFormat="1" applyFont="1" applyBorder="1" applyAlignment="1">
      <alignment horizontal="left" vertical="center"/>
    </xf>
    <xf numFmtId="0" fontId="64" fillId="2" borderId="4" xfId="0" applyFont="1" applyFill="1" applyBorder="1" applyAlignment="1">
      <alignment horizontal="left"/>
    </xf>
    <xf numFmtId="0" fontId="9" fillId="2" borderId="162" xfId="0" applyFont="1" applyFill="1" applyBorder="1" applyAlignment="1">
      <alignment horizontal="left"/>
    </xf>
    <xf numFmtId="0" fontId="6" fillId="0" borderId="40" xfId="0" applyFont="1" applyBorder="1"/>
    <xf numFmtId="0" fontId="6" fillId="0" borderId="163" xfId="0" applyFont="1" applyBorder="1"/>
    <xf numFmtId="0" fontId="63" fillId="2" borderId="66" xfId="0" applyFont="1" applyFill="1" applyBorder="1" applyAlignment="1">
      <alignment horizontal="center" vertical="center"/>
    </xf>
    <xf numFmtId="0" fontId="38" fillId="32" borderId="157" xfId="0" applyFont="1" applyFill="1" applyBorder="1" applyAlignment="1">
      <alignment horizontal="center" vertical="center" wrapText="1"/>
    </xf>
    <xf numFmtId="0" fontId="38" fillId="32" borderId="158" xfId="0" applyFont="1" applyFill="1" applyBorder="1" applyAlignment="1">
      <alignment horizontal="center" vertical="center" wrapText="1"/>
    </xf>
    <xf numFmtId="0" fontId="38" fillId="32" borderId="159" xfId="0" applyFont="1" applyFill="1" applyBorder="1" applyAlignment="1">
      <alignment horizontal="center" vertical="center"/>
    </xf>
    <xf numFmtId="0" fontId="6" fillId="0" borderId="160" xfId="0" applyFont="1" applyBorder="1"/>
    <xf numFmtId="0" fontId="38" fillId="32" borderId="161" xfId="0" applyFont="1" applyFill="1" applyBorder="1" applyAlignment="1">
      <alignment horizontal="center" vertical="center" wrapText="1"/>
    </xf>
    <xf numFmtId="0" fontId="8" fillId="0" borderId="29" xfId="3" applyFont="1" applyAlignment="1">
      <alignment horizontal="left" vertical="center" wrapText="1"/>
    </xf>
    <xf numFmtId="0" fontId="50" fillId="0" borderId="164" xfId="3" applyFont="1" applyBorder="1" applyAlignment="1">
      <alignment horizontal="left" vertical="center" wrapText="1"/>
    </xf>
    <xf numFmtId="0" fontId="50" fillId="0" borderId="212" xfId="3" applyFont="1" applyBorder="1" applyAlignment="1">
      <alignment horizontal="left" vertical="center" wrapText="1"/>
    </xf>
    <xf numFmtId="0" fontId="50" fillId="0" borderId="198" xfId="3" applyFont="1" applyBorder="1" applyAlignment="1">
      <alignment horizontal="left" vertical="center" wrapText="1"/>
    </xf>
    <xf numFmtId="0" fontId="50" fillId="0" borderId="199" xfId="3" applyFont="1" applyBorder="1" applyAlignment="1">
      <alignment horizontal="left" vertical="center" wrapText="1"/>
    </xf>
    <xf numFmtId="0" fontId="50" fillId="0" borderId="244" xfId="3" applyFont="1" applyBorder="1" applyAlignment="1">
      <alignment horizontal="left" vertical="center" wrapText="1"/>
    </xf>
    <xf numFmtId="172" fontId="8" fillId="0" borderId="203" xfId="5" applyFont="1" applyFill="1" applyBorder="1" applyAlignment="1">
      <alignment horizontal="center" vertical="center"/>
    </xf>
    <xf numFmtId="172" fontId="8" fillId="0" borderId="210" xfId="5" applyFont="1" applyFill="1" applyBorder="1" applyAlignment="1">
      <alignment horizontal="center" vertical="center"/>
    </xf>
    <xf numFmtId="2" fontId="14" fillId="65" borderId="203" xfId="3" applyNumberFormat="1" applyFont="1" applyFill="1" applyBorder="1" applyAlignment="1">
      <alignment horizontal="center" vertical="center"/>
    </xf>
    <xf numFmtId="2" fontId="14" fillId="65" borderId="210" xfId="3" applyNumberFormat="1" applyFont="1" applyFill="1" applyBorder="1" applyAlignment="1">
      <alignment horizontal="center" vertical="center"/>
    </xf>
    <xf numFmtId="2" fontId="8" fillId="0" borderId="203" xfId="3" applyNumberFormat="1" applyFont="1" applyBorder="1" applyAlignment="1">
      <alignment horizontal="right" vertical="center"/>
    </xf>
    <xf numFmtId="2" fontId="8" fillId="0" borderId="210" xfId="3" applyNumberFormat="1" applyFont="1" applyBorder="1" applyAlignment="1">
      <alignment horizontal="right" vertical="center"/>
    </xf>
    <xf numFmtId="0" fontId="54" fillId="0" borderId="101" xfId="3" applyFont="1" applyBorder="1" applyAlignment="1">
      <alignment horizontal="center" vertical="center" wrapText="1"/>
    </xf>
    <xf numFmtId="0" fontId="54" fillId="0" borderId="161" xfId="3" applyFont="1" applyBorder="1"/>
    <xf numFmtId="0" fontId="54" fillId="0" borderId="156" xfId="3" applyFont="1" applyBorder="1"/>
    <xf numFmtId="0" fontId="50" fillId="0" borderId="164" xfId="3" applyFont="1" applyBorder="1" applyAlignment="1">
      <alignment vertical="center" wrapText="1"/>
    </xf>
    <xf numFmtId="0" fontId="8" fillId="0" borderId="211" xfId="3" applyFont="1" applyBorder="1" applyAlignment="1">
      <alignment horizontal="center" vertical="center"/>
    </xf>
    <xf numFmtId="0" fontId="8" fillId="0" borderId="213" xfId="3" applyFont="1" applyBorder="1" applyAlignment="1">
      <alignment horizontal="center" vertical="center"/>
    </xf>
    <xf numFmtId="0" fontId="8" fillId="0" borderId="214" xfId="3" applyFont="1" applyBorder="1" applyAlignment="1">
      <alignment horizontal="center" vertical="center"/>
    </xf>
    <xf numFmtId="0" fontId="8" fillId="0" borderId="188" xfId="3" applyFont="1" applyBorder="1" applyAlignment="1">
      <alignment horizontal="center" vertical="center"/>
    </xf>
    <xf numFmtId="0" fontId="8" fillId="0" borderId="164" xfId="3" applyFont="1" applyBorder="1" applyAlignment="1">
      <alignment horizontal="center" vertical="center"/>
    </xf>
    <xf numFmtId="0" fontId="8" fillId="0" borderId="203" xfId="3" applyFont="1" applyBorder="1" applyAlignment="1">
      <alignment horizontal="center" vertical="center"/>
    </xf>
    <xf numFmtId="0" fontId="8" fillId="0" borderId="210" xfId="3" applyFont="1" applyBorder="1" applyAlignment="1">
      <alignment horizontal="center" vertical="center"/>
    </xf>
    <xf numFmtId="172" fontId="8" fillId="0" borderId="164" xfId="5" applyFont="1" applyFill="1" applyBorder="1" applyAlignment="1">
      <alignment horizontal="center" vertical="center"/>
    </xf>
    <xf numFmtId="0" fontId="54" fillId="69" borderId="234" xfId="3" applyFont="1" applyFill="1" applyBorder="1" applyAlignment="1">
      <alignment horizontal="left" vertical="center" wrapText="1"/>
    </xf>
    <xf numFmtId="0" fontId="54" fillId="69" borderId="20" xfId="3" applyFont="1" applyFill="1" applyBorder="1" applyAlignment="1">
      <alignment horizontal="left" vertical="center" wrapText="1"/>
    </xf>
    <xf numFmtId="0" fontId="54" fillId="0" borderId="234" xfId="3" applyFont="1" applyBorder="1" applyAlignment="1">
      <alignment horizontal="left" vertical="center" wrapText="1"/>
    </xf>
    <xf numFmtId="0" fontId="54" fillId="0" borderId="20" xfId="3" applyFont="1" applyBorder="1" applyAlignment="1">
      <alignment horizontal="left" vertical="center" wrapText="1"/>
    </xf>
    <xf numFmtId="0" fontId="8" fillId="0" borderId="42" xfId="3" applyFont="1" applyBorder="1" applyAlignment="1">
      <alignment horizontal="left" vertical="center" wrapText="1"/>
    </xf>
    <xf numFmtId="0" fontId="8" fillId="0" borderId="239" xfId="3" applyFont="1" applyBorder="1" applyAlignment="1">
      <alignment horizontal="left" vertical="center" wrapText="1"/>
    </xf>
    <xf numFmtId="0" fontId="8" fillId="0" borderId="164" xfId="3" applyFont="1" applyBorder="1" applyAlignment="1">
      <alignment horizontal="left" vertical="center" wrapText="1"/>
    </xf>
    <xf numFmtId="0" fontId="32" fillId="0" borderId="164" xfId="3" applyFont="1" applyBorder="1" applyAlignment="1">
      <alignment horizontal="left" vertical="center" wrapText="1"/>
    </xf>
    <xf numFmtId="0" fontId="48" fillId="0" borderId="164" xfId="3" applyFont="1" applyBorder="1" applyAlignment="1">
      <alignment horizontal="left" vertical="center" wrapText="1"/>
    </xf>
    <xf numFmtId="0" fontId="92" fillId="0" borderId="29" xfId="3" applyFont="1" applyAlignment="1">
      <alignment horizontal="center"/>
    </xf>
    <xf numFmtId="0" fontId="54" fillId="0" borderId="228" xfId="3" applyFont="1" applyBorder="1" applyAlignment="1">
      <alignment horizontal="left" vertical="center" wrapText="1"/>
    </xf>
    <xf numFmtId="0" fontId="54" fillId="0" borderId="229" xfId="3" applyFont="1" applyBorder="1" applyAlignment="1">
      <alignment horizontal="left" vertical="center" wrapText="1"/>
    </xf>
    <xf numFmtId="0" fontId="54" fillId="0" borderId="200" xfId="3" applyFont="1" applyBorder="1" applyAlignment="1">
      <alignment horizontal="left" vertical="center" wrapText="1"/>
    </xf>
    <xf numFmtId="0" fontId="54" fillId="0" borderId="201" xfId="3" applyFont="1" applyBorder="1" applyAlignment="1">
      <alignment horizontal="left" vertical="center" wrapText="1"/>
    </xf>
    <xf numFmtId="0" fontId="54" fillId="0" borderId="214" xfId="3" applyFont="1" applyBorder="1" applyAlignment="1">
      <alignment horizontal="left" vertical="center" wrapText="1"/>
    </xf>
    <xf numFmtId="0" fontId="54" fillId="0" borderId="188" xfId="3" applyFont="1" applyBorder="1" applyAlignment="1">
      <alignment horizontal="left" vertical="center" wrapText="1"/>
    </xf>
    <xf numFmtId="172" fontId="8" fillId="0" borderId="218" xfId="5" applyFont="1" applyFill="1" applyBorder="1" applyAlignment="1">
      <alignment horizontal="center" vertical="center" wrapText="1"/>
    </xf>
    <xf numFmtId="172" fontId="8" fillId="0" borderId="220" xfId="5" applyFont="1" applyFill="1" applyBorder="1" applyAlignment="1">
      <alignment horizontal="center" vertical="center" wrapText="1"/>
    </xf>
    <xf numFmtId="172" fontId="8" fillId="0" borderId="237" xfId="5" applyFont="1" applyFill="1" applyBorder="1" applyAlignment="1">
      <alignment horizontal="center" vertical="center" wrapText="1"/>
    </xf>
    <xf numFmtId="2" fontId="14" fillId="68" borderId="231" xfId="3" applyNumberFormat="1" applyFont="1" applyFill="1" applyBorder="1" applyAlignment="1">
      <alignment horizontal="center" vertical="center"/>
    </xf>
    <xf numFmtId="2" fontId="14" fillId="68" borderId="233" xfId="3" applyNumberFormat="1" applyFont="1" applyFill="1" applyBorder="1" applyAlignment="1">
      <alignment horizontal="center" vertical="center"/>
    </xf>
    <xf numFmtId="2" fontId="14" fillId="68" borderId="236" xfId="3" applyNumberFormat="1" applyFont="1" applyFill="1" applyBorder="1" applyAlignment="1">
      <alignment horizontal="center" vertical="center"/>
    </xf>
    <xf numFmtId="2" fontId="54" fillId="0" borderId="15" xfId="3" applyNumberFormat="1" applyFont="1" applyBorder="1" applyAlignment="1">
      <alignment horizontal="right" vertical="center"/>
    </xf>
    <xf numFmtId="2" fontId="54" fillId="0" borderId="158" xfId="3" applyNumberFormat="1" applyFont="1" applyBorder="1" applyAlignment="1">
      <alignment horizontal="right" vertical="center"/>
    </xf>
    <xf numFmtId="2" fontId="54" fillId="0" borderId="238" xfId="3" applyNumberFormat="1" applyFont="1" applyBorder="1" applyAlignment="1">
      <alignment horizontal="right" vertical="center"/>
    </xf>
    <xf numFmtId="0" fontId="54" fillId="0" borderId="232" xfId="3" applyFont="1" applyBorder="1" applyAlignment="1">
      <alignment horizontal="left" vertical="center" wrapText="1"/>
    </xf>
    <xf numFmtId="0" fontId="54" fillId="0" borderId="235" xfId="3" applyFont="1" applyBorder="1" applyAlignment="1">
      <alignment horizontal="left" vertical="center" wrapText="1"/>
    </xf>
    <xf numFmtId="0" fontId="55" fillId="0" borderId="228" xfId="3" applyFont="1" applyBorder="1" applyAlignment="1">
      <alignment horizontal="left" vertical="center" wrapText="1"/>
    </xf>
    <xf numFmtId="0" fontId="55" fillId="0" borderId="83" xfId="3" applyFont="1" applyBorder="1" applyAlignment="1">
      <alignment horizontal="left" vertical="center" wrapText="1"/>
    </xf>
    <xf numFmtId="0" fontId="55" fillId="0" borderId="232" xfId="3" applyFont="1" applyBorder="1" applyAlignment="1">
      <alignment horizontal="left" vertical="center" wrapText="1"/>
    </xf>
    <xf numFmtId="0" fontId="55" fillId="0" borderId="85" xfId="3" applyFont="1" applyBorder="1" applyAlignment="1">
      <alignment horizontal="left" vertical="center" wrapText="1"/>
    </xf>
    <xf numFmtId="172" fontId="54" fillId="0" borderId="230" xfId="3" applyNumberFormat="1" applyFont="1" applyBorder="1" applyAlignment="1">
      <alignment horizontal="center" vertical="center" wrapText="1"/>
    </xf>
    <xf numFmtId="172" fontId="54" fillId="0" borderId="222" xfId="3" applyNumberFormat="1" applyFont="1" applyBorder="1" applyAlignment="1">
      <alignment horizontal="center" vertical="center" wrapText="1"/>
    </xf>
    <xf numFmtId="172" fontId="8" fillId="0" borderId="213" xfId="5" applyFont="1" applyFill="1" applyBorder="1" applyAlignment="1">
      <alignment horizontal="center" vertical="center" wrapText="1"/>
    </xf>
    <xf numFmtId="172" fontId="8" fillId="0" borderId="201" xfId="5" applyFont="1" applyFill="1" applyBorder="1" applyAlignment="1">
      <alignment horizontal="center" vertical="center" wrapText="1"/>
    </xf>
    <xf numFmtId="172" fontId="8" fillId="0" borderId="188" xfId="5" applyFont="1" applyFill="1" applyBorder="1" applyAlignment="1">
      <alignment horizontal="center" vertical="center" wrapText="1"/>
    </xf>
    <xf numFmtId="2" fontId="54" fillId="0" borderId="54" xfId="3" applyNumberFormat="1" applyFont="1" applyBorder="1" applyAlignment="1">
      <alignment horizontal="right" vertical="center"/>
    </xf>
    <xf numFmtId="0" fontId="8" fillId="65" borderId="203" xfId="3" applyFont="1" applyFill="1" applyBorder="1" applyAlignment="1">
      <alignment horizontal="center" vertical="center" textRotation="90"/>
    </xf>
    <xf numFmtId="0" fontId="8" fillId="65" borderId="168" xfId="3" applyFont="1" applyFill="1" applyBorder="1" applyAlignment="1">
      <alignment horizontal="center" vertical="center" textRotation="90"/>
    </xf>
    <xf numFmtId="0" fontId="8" fillId="65" borderId="243" xfId="3" applyFont="1" applyFill="1" applyBorder="1" applyAlignment="1">
      <alignment horizontal="center" vertical="center" textRotation="90"/>
    </xf>
    <xf numFmtId="0" fontId="53" fillId="0" borderId="84" xfId="3" applyFont="1" applyBorder="1" applyAlignment="1">
      <alignment horizontal="left" vertical="center" wrapText="1"/>
    </xf>
    <xf numFmtId="0" fontId="53" fillId="0" borderId="163" xfId="3" applyFont="1" applyBorder="1"/>
    <xf numFmtId="0" fontId="53" fillId="0" borderId="83" xfId="3" applyFont="1" applyBorder="1"/>
    <xf numFmtId="0" fontId="54" fillId="0" borderId="42" xfId="3" applyFont="1" applyBorder="1" applyAlignment="1">
      <alignment horizontal="left" vertical="center" wrapText="1"/>
    </xf>
    <xf numFmtId="0" fontId="54" fillId="0" borderId="20" xfId="3" applyFont="1" applyBorder="1"/>
    <xf numFmtId="0" fontId="54" fillId="0" borderId="227" xfId="3" applyFont="1" applyBorder="1" applyAlignment="1">
      <alignment horizontal="center" vertical="center" wrapText="1"/>
    </xf>
    <xf numFmtId="0" fontId="54" fillId="0" borderId="196" xfId="3" applyFont="1" applyBorder="1" applyAlignment="1">
      <alignment horizontal="center" vertical="center" wrapText="1"/>
    </xf>
    <xf numFmtId="0" fontId="54" fillId="0" borderId="241" xfId="3" applyFont="1" applyBorder="1" applyAlignment="1">
      <alignment horizontal="center" vertical="center" wrapText="1"/>
    </xf>
    <xf numFmtId="0" fontId="14" fillId="0" borderId="164" xfId="3" applyFont="1" applyBorder="1" applyAlignment="1">
      <alignment horizontal="left" vertical="center" wrapText="1"/>
    </xf>
    <xf numFmtId="0" fontId="14" fillId="0" borderId="164" xfId="3" applyFont="1" applyBorder="1" applyAlignment="1">
      <alignment horizontal="center" vertical="center" wrapText="1"/>
    </xf>
    <xf numFmtId="172" fontId="8" fillId="0" borderId="164" xfId="3" applyNumberFormat="1" applyFont="1" applyBorder="1" applyAlignment="1">
      <alignment horizontal="center" vertical="center" wrapText="1"/>
    </xf>
    <xf numFmtId="2" fontId="14" fillId="65" borderId="164" xfId="3" applyNumberFormat="1" applyFont="1" applyFill="1" applyBorder="1" applyAlignment="1">
      <alignment horizontal="center" vertical="center"/>
    </xf>
    <xf numFmtId="165" fontId="8" fillId="0" borderId="164" xfId="3" applyNumberFormat="1" applyFont="1" applyBorder="1" applyAlignment="1">
      <alignment horizontal="center" vertical="center" wrapText="1"/>
    </xf>
    <xf numFmtId="0" fontId="8" fillId="0" borderId="216" xfId="3" applyFont="1" applyBorder="1" applyAlignment="1">
      <alignment horizontal="center" vertical="center" wrapText="1"/>
    </xf>
    <xf numFmtId="0" fontId="21" fillId="0" borderId="217" xfId="3" applyFont="1" applyBorder="1"/>
    <xf numFmtId="0" fontId="32" fillId="0" borderId="42" xfId="3" applyFont="1" applyBorder="1" applyAlignment="1">
      <alignment horizontal="left" vertical="center" wrapText="1"/>
    </xf>
    <xf numFmtId="0" fontId="21" fillId="0" borderId="109" xfId="3" applyFont="1" applyBorder="1"/>
    <xf numFmtId="2" fontId="14" fillId="68" borderId="218" xfId="3" applyNumberFormat="1" applyFont="1" applyFill="1" applyBorder="1" applyAlignment="1">
      <alignment horizontal="center" vertical="center" wrapText="1"/>
    </xf>
    <xf numFmtId="2" fontId="14" fillId="68" borderId="220" xfId="3" applyNumberFormat="1" applyFont="1" applyFill="1" applyBorder="1" applyAlignment="1">
      <alignment horizontal="center" vertical="center" wrapText="1"/>
    </xf>
    <xf numFmtId="2" fontId="14" fillId="68" borderId="222" xfId="3" applyNumberFormat="1" applyFont="1" applyFill="1" applyBorder="1" applyAlignment="1">
      <alignment horizontal="center" vertical="center" wrapText="1"/>
    </xf>
    <xf numFmtId="2" fontId="8" fillId="0" borderId="168" xfId="3" applyNumberFormat="1" applyFont="1" applyBorder="1" applyAlignment="1">
      <alignment horizontal="right" vertical="center"/>
    </xf>
    <xf numFmtId="0" fontId="8" fillId="0" borderId="219" xfId="3" applyFont="1" applyBorder="1" applyAlignment="1">
      <alignment horizontal="center" vertical="center" wrapText="1"/>
    </xf>
    <xf numFmtId="0" fontId="8" fillId="0" borderId="221" xfId="3" applyFont="1" applyBorder="1" applyAlignment="1">
      <alignment horizontal="center" vertical="center" wrapText="1"/>
    </xf>
    <xf numFmtId="0" fontId="8" fillId="0" borderId="223" xfId="3" applyFont="1" applyBorder="1" applyAlignment="1">
      <alignment horizontal="center" vertical="center" wrapText="1"/>
    </xf>
    <xf numFmtId="0" fontId="14" fillId="65" borderId="203" xfId="3" applyFont="1" applyFill="1" applyBorder="1" applyAlignment="1">
      <alignment horizontal="center" vertical="center" textRotation="90"/>
    </xf>
    <xf numFmtId="0" fontId="14" fillId="65" borderId="168" xfId="3" applyFont="1" applyFill="1" applyBorder="1" applyAlignment="1">
      <alignment horizontal="center" vertical="center" textRotation="90"/>
    </xf>
    <xf numFmtId="0" fontId="14" fillId="65" borderId="210" xfId="3" applyFont="1" applyFill="1" applyBorder="1" applyAlignment="1">
      <alignment horizontal="center" vertical="center" textRotation="90"/>
    </xf>
    <xf numFmtId="0" fontId="48" fillId="0" borderId="203" xfId="3" applyFont="1" applyBorder="1" applyAlignment="1">
      <alignment horizontal="left" vertical="center" wrapText="1"/>
    </xf>
    <xf numFmtId="0" fontId="48" fillId="0" borderId="168" xfId="3" applyFont="1" applyBorder="1" applyAlignment="1">
      <alignment horizontal="left" vertical="center" wrapText="1"/>
    </xf>
    <xf numFmtId="0" fontId="32" fillId="0" borderId="164" xfId="3" applyFont="1" applyBorder="1" applyAlignment="1">
      <alignment vertical="center" wrapText="1"/>
    </xf>
    <xf numFmtId="0" fontId="32" fillId="0" borderId="203" xfId="3" applyFont="1" applyBorder="1" applyAlignment="1">
      <alignment horizontal="center" vertical="center" wrapText="1"/>
    </xf>
    <xf numFmtId="0" fontId="32" fillId="0" borderId="168" xfId="3" applyFont="1" applyBorder="1" applyAlignment="1">
      <alignment horizontal="center" vertical="center" wrapText="1"/>
    </xf>
    <xf numFmtId="0" fontId="32" fillId="0" borderId="210" xfId="3" applyFont="1" applyBorder="1" applyAlignment="1">
      <alignment horizontal="center" vertical="center" wrapText="1"/>
    </xf>
    <xf numFmtId="2" fontId="14" fillId="65" borderId="168" xfId="3" applyNumberFormat="1" applyFont="1" applyFill="1" applyBorder="1" applyAlignment="1">
      <alignment horizontal="center" vertical="center"/>
    </xf>
    <xf numFmtId="0" fontId="21" fillId="0" borderId="20" xfId="3" applyFont="1" applyBorder="1"/>
    <xf numFmtId="0" fontId="32" fillId="0" borderId="224" xfId="3" applyFont="1" applyBorder="1" applyAlignment="1">
      <alignment horizontal="center" vertical="center" wrapText="1"/>
    </xf>
    <xf numFmtId="0" fontId="32" fillId="0" borderId="225" xfId="3" applyFont="1" applyBorder="1" applyAlignment="1">
      <alignment horizontal="center" vertical="center" wrapText="1"/>
    </xf>
    <xf numFmtId="0" fontId="32" fillId="0" borderId="226" xfId="3" applyFont="1" applyBorder="1" applyAlignment="1">
      <alignment horizontal="center" vertical="center" wrapText="1"/>
    </xf>
    <xf numFmtId="0" fontId="14" fillId="65" borderId="164" xfId="3" applyFont="1" applyFill="1" applyBorder="1" applyAlignment="1">
      <alignment horizontal="center" vertical="center" textRotation="90" wrapText="1"/>
    </xf>
    <xf numFmtId="0" fontId="50" fillId="0" borderId="42" xfId="3" applyFont="1" applyBorder="1" applyAlignment="1">
      <alignment horizontal="center" vertical="center" wrapText="1"/>
    </xf>
    <xf numFmtId="0" fontId="39" fillId="0" borderId="20" xfId="3" applyFont="1" applyBorder="1"/>
    <xf numFmtId="0" fontId="50" fillId="0" borderId="164" xfId="3" applyFont="1" applyBorder="1" applyAlignment="1">
      <alignment horizontal="left" vertical="center"/>
    </xf>
    <xf numFmtId="0" fontId="93" fillId="67" borderId="164" xfId="3" applyFont="1" applyFill="1" applyBorder="1" applyAlignment="1">
      <alignment horizontal="left" vertical="center" wrapText="1"/>
    </xf>
    <xf numFmtId="0" fontId="32" fillId="0" borderId="164" xfId="3" applyFont="1" applyBorder="1" applyAlignment="1">
      <alignment horizontal="center" vertical="center" wrapText="1"/>
    </xf>
    <xf numFmtId="0" fontId="14" fillId="0" borderId="203" xfId="3" applyFont="1" applyBorder="1" applyAlignment="1">
      <alignment horizontal="center" vertical="center"/>
    </xf>
    <xf numFmtId="0" fontId="14" fillId="0" borderId="168" xfId="3" applyFont="1" applyBorder="1" applyAlignment="1">
      <alignment horizontal="center" vertical="center"/>
    </xf>
    <xf numFmtId="0" fontId="14" fillId="0" borderId="210" xfId="3" applyFont="1" applyBorder="1" applyAlignment="1">
      <alignment horizontal="center" vertical="center"/>
    </xf>
    <xf numFmtId="0" fontId="33" fillId="67" borderId="212" xfId="3" applyFont="1" applyFill="1" applyBorder="1" applyAlignment="1">
      <alignment horizontal="left" vertical="center" wrapText="1"/>
    </xf>
    <xf numFmtId="0" fontId="33" fillId="67" borderId="198" xfId="3" applyFont="1" applyFill="1" applyBorder="1" applyAlignment="1">
      <alignment horizontal="left" vertical="center" wrapText="1"/>
    </xf>
    <xf numFmtId="0" fontId="33" fillId="67" borderId="199" xfId="3" applyFont="1" applyFill="1" applyBorder="1" applyAlignment="1">
      <alignment horizontal="left" vertical="center" wrapText="1"/>
    </xf>
    <xf numFmtId="0" fontId="32" fillId="0" borderId="212" xfId="3" applyFont="1" applyBorder="1" applyAlignment="1">
      <alignment horizontal="left" vertical="center" wrapText="1"/>
    </xf>
    <xf numFmtId="0" fontId="32" fillId="0" borderId="198" xfId="3" applyFont="1" applyBorder="1" applyAlignment="1">
      <alignment horizontal="left" vertical="center" wrapText="1"/>
    </xf>
    <xf numFmtId="0" fontId="32" fillId="0" borderId="199" xfId="3" applyFont="1" applyBorder="1" applyAlignment="1">
      <alignment horizontal="left" vertical="center" wrapText="1"/>
    </xf>
    <xf numFmtId="0" fontId="14" fillId="65" borderId="207" xfId="3" applyFont="1" applyFill="1" applyBorder="1" applyAlignment="1">
      <alignment horizontal="center" vertical="center" textRotation="90"/>
    </xf>
    <xf numFmtId="0" fontId="14" fillId="65" borderId="209" xfId="3" applyFont="1" applyFill="1" applyBorder="1" applyAlignment="1">
      <alignment horizontal="center" vertical="center" textRotation="90"/>
    </xf>
    <xf numFmtId="0" fontId="14" fillId="65" borderId="242" xfId="3" applyFont="1" applyFill="1" applyBorder="1" applyAlignment="1">
      <alignment horizontal="center" vertical="center" textRotation="90"/>
    </xf>
    <xf numFmtId="0" fontId="14" fillId="65" borderId="164" xfId="3" applyFont="1" applyFill="1" applyBorder="1" applyAlignment="1">
      <alignment horizontal="center" vertical="center"/>
    </xf>
    <xf numFmtId="2" fontId="92" fillId="0" borderId="212" xfId="3" applyNumberFormat="1" applyFont="1" applyBorder="1" applyAlignment="1">
      <alignment horizontal="left" vertical="center"/>
    </xf>
    <xf numFmtId="2" fontId="92" fillId="0" borderId="199" xfId="3" applyNumberFormat="1" applyFont="1" applyBorder="1" applyAlignment="1">
      <alignment horizontal="left" vertical="center"/>
    </xf>
    <xf numFmtId="0" fontId="8" fillId="0" borderId="168" xfId="3" applyFont="1" applyBorder="1" applyAlignment="1">
      <alignment horizontal="right" vertical="center"/>
    </xf>
    <xf numFmtId="0" fontId="8" fillId="0" borderId="210" xfId="3" applyFont="1" applyBorder="1" applyAlignment="1">
      <alignment horizontal="right" vertical="center"/>
    </xf>
    <xf numFmtId="2" fontId="14" fillId="67" borderId="212" xfId="3" applyNumberFormat="1" applyFont="1" applyFill="1" applyBorder="1" applyAlignment="1">
      <alignment horizontal="left" vertical="center"/>
    </xf>
    <xf numFmtId="2" fontId="14" fillId="67" borderId="199" xfId="3" applyNumberFormat="1" applyFont="1" applyFill="1" applyBorder="1" applyAlignment="1">
      <alignment horizontal="left" vertical="center"/>
    </xf>
    <xf numFmtId="0" fontId="8" fillId="0" borderId="212" xfId="3" applyFont="1" applyBorder="1" applyAlignment="1">
      <alignment horizontal="left" vertical="center"/>
    </xf>
    <xf numFmtId="0" fontId="8" fillId="0" borderId="199" xfId="3" applyFont="1" applyBorder="1" applyAlignment="1">
      <alignment horizontal="left" vertical="center"/>
    </xf>
    <xf numFmtId="0" fontId="98" fillId="0" borderId="212" xfId="3" applyFont="1" applyBorder="1" applyAlignment="1">
      <alignment horizontal="left" vertical="center" wrapText="1"/>
    </xf>
    <xf numFmtId="0" fontId="98" fillId="0" borderId="198" xfId="3" applyFont="1" applyBorder="1" applyAlignment="1">
      <alignment horizontal="left" vertical="center" wrapText="1"/>
    </xf>
    <xf numFmtId="0" fontId="98" fillId="0" borderId="199" xfId="3" applyFont="1" applyBorder="1" applyAlignment="1">
      <alignment horizontal="left" vertical="center" wrapText="1"/>
    </xf>
    <xf numFmtId="0" fontId="51" fillId="66" borderId="164" xfId="3" applyFont="1" applyFill="1" applyBorder="1" applyAlignment="1">
      <alignment horizontal="left" vertical="center" wrapText="1"/>
    </xf>
    <xf numFmtId="0" fontId="10" fillId="0" borderId="203" xfId="3" applyFont="1" applyBorder="1" applyAlignment="1">
      <alignment horizontal="left" vertical="center" wrapText="1"/>
    </xf>
    <xf numFmtId="0" fontId="10" fillId="0" borderId="168" xfId="3" applyFont="1" applyBorder="1" applyAlignment="1">
      <alignment horizontal="left" vertical="center" wrapText="1"/>
    </xf>
    <xf numFmtId="0" fontId="93" fillId="67" borderId="164" xfId="3" applyFont="1" applyFill="1" applyBorder="1" applyAlignment="1">
      <alignment horizontal="center" vertical="center" wrapText="1"/>
    </xf>
    <xf numFmtId="172" fontId="14" fillId="0" borderId="203" xfId="5" applyFont="1" applyFill="1" applyBorder="1" applyAlignment="1">
      <alignment horizontal="center" vertical="center" wrapText="1"/>
    </xf>
    <xf numFmtId="172" fontId="14" fillId="0" borderId="210" xfId="5" applyFont="1" applyFill="1" applyBorder="1" applyAlignment="1">
      <alignment horizontal="center" vertical="center" wrapText="1"/>
    </xf>
    <xf numFmtId="1" fontId="93" fillId="65" borderId="203" xfId="3" applyNumberFormat="1" applyFont="1" applyFill="1" applyBorder="1" applyAlignment="1">
      <alignment horizontal="center" vertical="center" wrapText="1"/>
    </xf>
    <xf numFmtId="1" fontId="93" fillId="65" borderId="210" xfId="3" applyNumberFormat="1" applyFont="1" applyFill="1" applyBorder="1" applyAlignment="1">
      <alignment horizontal="center" vertical="center" wrapText="1"/>
    </xf>
    <xf numFmtId="183" fontId="8" fillId="0" borderId="203" xfId="3" applyNumberFormat="1" applyFont="1" applyBorder="1" applyAlignment="1">
      <alignment horizontal="right" vertical="center" wrapText="1"/>
    </xf>
    <xf numFmtId="0" fontId="8" fillId="0" borderId="210" xfId="3" applyFont="1" applyBorder="1" applyAlignment="1">
      <alignment horizontal="right" vertical="center" wrapText="1"/>
    </xf>
    <xf numFmtId="0" fontId="10" fillId="0" borderId="211" xfId="3" applyFont="1" applyBorder="1" applyAlignment="1">
      <alignment horizontal="left" vertical="center" wrapText="1"/>
    </xf>
    <xf numFmtId="0" fontId="10" fillId="0" borderId="200" xfId="3" applyFont="1" applyBorder="1" applyAlignment="1">
      <alignment horizontal="left" vertical="center" wrapText="1"/>
    </xf>
    <xf numFmtId="0" fontId="10" fillId="0" borderId="214" xfId="3" applyFont="1" applyBorder="1" applyAlignment="1">
      <alignment horizontal="left" vertical="center" wrapText="1"/>
    </xf>
    <xf numFmtId="0" fontId="32" fillId="0" borderId="212" xfId="3" applyFont="1" applyBorder="1" applyAlignment="1">
      <alignment horizontal="center" vertical="center" wrapText="1"/>
    </xf>
    <xf numFmtId="0" fontId="32" fillId="0" borderId="199" xfId="3" applyFont="1" applyBorder="1" applyAlignment="1">
      <alignment horizontal="center" vertical="center" wrapText="1"/>
    </xf>
    <xf numFmtId="172" fontId="14" fillId="0" borderId="203" xfId="5" applyFont="1" applyFill="1" applyBorder="1" applyAlignment="1">
      <alignment horizontal="center" vertical="center"/>
    </xf>
    <xf numFmtId="172" fontId="14" fillId="0" borderId="210" xfId="5" applyFont="1" applyFill="1" applyBorder="1" applyAlignment="1">
      <alignment horizontal="center" vertical="center"/>
    </xf>
    <xf numFmtId="172" fontId="14" fillId="0" borderId="213" xfId="5" applyFont="1" applyFill="1" applyBorder="1" applyAlignment="1">
      <alignment horizontal="center" vertical="center"/>
    </xf>
    <xf numFmtId="172" fontId="14" fillId="0" borderId="201" xfId="5" applyFont="1" applyFill="1" applyBorder="1" applyAlignment="1">
      <alignment horizontal="center" vertical="center"/>
    </xf>
    <xf numFmtId="172" fontId="14" fillId="0" borderId="188" xfId="5" applyFont="1" applyFill="1" applyBorder="1" applyAlignment="1">
      <alignment horizontal="center" vertical="center"/>
    </xf>
    <xf numFmtId="172" fontId="95" fillId="0" borderId="203" xfId="5" applyFont="1" applyFill="1" applyBorder="1" applyAlignment="1">
      <alignment horizontal="center" vertical="center" wrapText="1"/>
    </xf>
    <xf numFmtId="172" fontId="95" fillId="0" borderId="210" xfId="5" applyFont="1" applyFill="1" applyBorder="1" applyAlignment="1">
      <alignment horizontal="center" vertical="center" wrapText="1"/>
    </xf>
    <xf numFmtId="0" fontId="96" fillId="67" borderId="212" xfId="3" applyFont="1" applyFill="1" applyBorder="1" applyAlignment="1">
      <alignment horizontal="center" vertical="center" wrapText="1"/>
    </xf>
    <xf numFmtId="0" fontId="96" fillId="67" borderId="199" xfId="3" applyFont="1" applyFill="1" applyBorder="1" applyAlignment="1">
      <alignment horizontal="center" vertical="center" wrapText="1"/>
    </xf>
    <xf numFmtId="0" fontId="52" fillId="0" borderId="42" xfId="3" applyFont="1" applyBorder="1" applyAlignment="1">
      <alignment horizontal="center" vertical="center" wrapText="1"/>
    </xf>
    <xf numFmtId="0" fontId="50" fillId="0" borderId="109" xfId="3" applyFont="1" applyBorder="1"/>
    <xf numFmtId="0" fontId="50" fillId="0" borderId="20" xfId="3" applyFont="1" applyBorder="1"/>
    <xf numFmtId="172" fontId="8" fillId="0" borderId="203" xfId="5" applyFont="1" applyFill="1" applyBorder="1" applyAlignment="1">
      <alignment horizontal="center" vertical="center" wrapText="1"/>
    </xf>
    <xf numFmtId="172" fontId="8" fillId="0" borderId="168" xfId="5" applyFont="1" applyFill="1" applyBorder="1" applyAlignment="1">
      <alignment horizontal="center" vertical="center" wrapText="1"/>
    </xf>
    <xf numFmtId="172" fontId="8" fillId="0" borderId="210" xfId="5" applyFont="1" applyFill="1" applyBorder="1" applyAlignment="1">
      <alignment horizontal="center" vertical="center" wrapText="1"/>
    </xf>
    <xf numFmtId="2" fontId="14" fillId="65" borderId="203" xfId="3" applyNumberFormat="1" applyFont="1" applyFill="1" applyBorder="1" applyAlignment="1">
      <alignment horizontal="center" vertical="center" wrapText="1"/>
    </xf>
    <xf numFmtId="2" fontId="14" fillId="65" borderId="168" xfId="3" applyNumberFormat="1" applyFont="1" applyFill="1" applyBorder="1" applyAlignment="1">
      <alignment horizontal="center" vertical="center" wrapText="1"/>
    </xf>
    <xf numFmtId="2" fontId="14" fillId="65" borderId="210" xfId="3" applyNumberFormat="1" applyFont="1" applyFill="1" applyBorder="1" applyAlignment="1">
      <alignment horizontal="center" vertical="center" wrapText="1"/>
    </xf>
    <xf numFmtId="172" fontId="95" fillId="0" borderId="168" xfId="5" applyFont="1" applyFill="1" applyBorder="1" applyAlignment="1">
      <alignment horizontal="center" vertical="center" wrapText="1"/>
    </xf>
    <xf numFmtId="0" fontId="14" fillId="0" borderId="203" xfId="3" applyFont="1" applyBorder="1" applyAlignment="1">
      <alignment horizontal="center" vertical="center" wrapText="1"/>
    </xf>
    <xf numFmtId="0" fontId="14" fillId="0" borderId="168" xfId="3" applyFont="1" applyBorder="1" applyAlignment="1">
      <alignment horizontal="center" vertical="center" wrapText="1"/>
    </xf>
    <xf numFmtId="0" fontId="14" fillId="0" borderId="210" xfId="3" applyFont="1" applyBorder="1" applyAlignment="1">
      <alignment horizontal="center" vertical="center" wrapText="1"/>
    </xf>
    <xf numFmtId="0" fontId="33" fillId="0" borderId="164" xfId="3" applyFont="1" applyBorder="1" applyAlignment="1">
      <alignment horizontal="center" vertical="center" wrapText="1"/>
    </xf>
    <xf numFmtId="0" fontId="14" fillId="65" borderId="203" xfId="3" applyFont="1" applyFill="1" applyBorder="1" applyAlignment="1">
      <alignment horizontal="center" vertical="center"/>
    </xf>
    <xf numFmtId="0" fontId="14" fillId="65" borderId="168" xfId="3" applyFont="1" applyFill="1" applyBorder="1" applyAlignment="1">
      <alignment horizontal="center" vertical="center"/>
    </xf>
    <xf numFmtId="0" fontId="14" fillId="65" borderId="210" xfId="3" applyFont="1" applyFill="1" applyBorder="1" applyAlignment="1">
      <alignment horizontal="center" vertical="center"/>
    </xf>
    <xf numFmtId="0" fontId="10" fillId="0" borderId="164" xfId="3" applyFont="1" applyBorder="1" applyAlignment="1">
      <alignment horizontal="left" vertical="center" wrapText="1"/>
    </xf>
    <xf numFmtId="172" fontId="94" fillId="0" borderId="203" xfId="5" applyFont="1" applyFill="1" applyBorder="1" applyAlignment="1">
      <alignment horizontal="center" vertical="center" wrapText="1"/>
    </xf>
    <xf numFmtId="172" fontId="94" fillId="0" borderId="168" xfId="5" applyFont="1" applyFill="1" applyBorder="1" applyAlignment="1">
      <alignment horizontal="center" vertical="center" wrapText="1"/>
    </xf>
    <xf numFmtId="172" fontId="94" fillId="0" borderId="210" xfId="5" applyFont="1" applyFill="1" applyBorder="1" applyAlignment="1">
      <alignment horizontal="center" vertical="center" wrapText="1"/>
    </xf>
    <xf numFmtId="172" fontId="95" fillId="0" borderId="203" xfId="5" applyFont="1" applyFill="1" applyBorder="1" applyAlignment="1">
      <alignment horizontal="right" vertical="center" wrapText="1"/>
    </xf>
    <xf numFmtId="172" fontId="95" fillId="0" borderId="168" xfId="5" applyFont="1" applyFill="1" applyBorder="1" applyAlignment="1">
      <alignment horizontal="right" vertical="center" wrapText="1"/>
    </xf>
    <xf numFmtId="172" fontId="95" fillId="0" borderId="210" xfId="5" applyFont="1" applyFill="1" applyBorder="1" applyAlignment="1">
      <alignment horizontal="right" vertical="center" wrapText="1"/>
    </xf>
    <xf numFmtId="0" fontId="97" fillId="0" borderId="164" xfId="3" applyFont="1" applyBorder="1" applyAlignment="1">
      <alignment horizontal="left" vertical="center" wrapText="1"/>
    </xf>
    <xf numFmtId="0" fontId="33" fillId="0" borderId="203" xfId="3" applyFont="1" applyBorder="1" applyAlignment="1">
      <alignment horizontal="center" vertical="center" wrapText="1"/>
    </xf>
    <xf numFmtId="0" fontId="33" fillId="0" borderId="168" xfId="3" applyFont="1" applyBorder="1" applyAlignment="1">
      <alignment horizontal="center" vertical="center" wrapText="1"/>
    </xf>
    <xf numFmtId="0" fontId="33" fillId="0" borderId="210" xfId="3" applyFont="1" applyBorder="1" applyAlignment="1">
      <alignment horizontal="center" vertical="center" wrapText="1"/>
    </xf>
    <xf numFmtId="2" fontId="8" fillId="0" borderId="203" xfId="3" applyNumberFormat="1" applyFont="1" applyBorder="1" applyAlignment="1">
      <alignment horizontal="center" vertical="center" wrapText="1"/>
    </xf>
    <xf numFmtId="2" fontId="8" fillId="0" borderId="168" xfId="3" applyNumberFormat="1" applyFont="1" applyBorder="1" applyAlignment="1">
      <alignment horizontal="center" vertical="center" wrapText="1"/>
    </xf>
    <xf numFmtId="2" fontId="8" fillId="0" borderId="210" xfId="3" applyNumberFormat="1" applyFont="1" applyBorder="1" applyAlignment="1">
      <alignment horizontal="center" vertical="center" wrapText="1"/>
    </xf>
    <xf numFmtId="2" fontId="8" fillId="0" borderId="203" xfId="3" applyNumberFormat="1" applyFont="1" applyBorder="1" applyAlignment="1">
      <alignment horizontal="right" vertical="center" wrapText="1"/>
    </xf>
    <xf numFmtId="2" fontId="8" fillId="0" borderId="168" xfId="3" applyNumberFormat="1" applyFont="1" applyBorder="1" applyAlignment="1">
      <alignment horizontal="right" vertical="center" wrapText="1"/>
    </xf>
    <xf numFmtId="2" fontId="8" fillId="0" borderId="210" xfId="3" applyNumberFormat="1" applyFont="1" applyBorder="1" applyAlignment="1">
      <alignment horizontal="right" vertical="center" wrapText="1"/>
    </xf>
    <xf numFmtId="0" fontId="94" fillId="65" borderId="205" xfId="3" applyFont="1" applyFill="1" applyBorder="1" applyAlignment="1">
      <alignment horizontal="center" vertical="center"/>
    </xf>
    <xf numFmtId="0" fontId="94" fillId="65" borderId="202" xfId="3" applyFont="1" applyFill="1" applyBorder="1" applyAlignment="1">
      <alignment horizontal="center" vertical="center"/>
    </xf>
    <xf numFmtId="0" fontId="94" fillId="65" borderId="202" xfId="3" applyFont="1" applyFill="1" applyBorder="1" applyAlignment="1">
      <alignment horizontal="center" vertical="center" wrapText="1"/>
    </xf>
    <xf numFmtId="0" fontId="14" fillId="65" borderId="215" xfId="3" applyFont="1" applyFill="1" applyBorder="1" applyAlignment="1">
      <alignment horizontal="center" vertical="center" textRotation="90"/>
    </xf>
    <xf numFmtId="0" fontId="94" fillId="65" borderId="164" xfId="3" applyFont="1" applyFill="1" applyBorder="1" applyAlignment="1">
      <alignment horizontal="center" vertical="center"/>
    </xf>
    <xf numFmtId="0" fontId="8" fillId="0" borderId="208" xfId="3" applyFont="1" applyBorder="1" applyAlignment="1">
      <alignment horizontal="center" vertical="top" wrapText="1"/>
    </xf>
    <xf numFmtId="0" fontId="94" fillId="65" borderId="203" xfId="3" applyFont="1" applyFill="1" applyBorder="1" applyAlignment="1">
      <alignment horizontal="center" vertical="center"/>
    </xf>
    <xf numFmtId="0" fontId="94" fillId="65" borderId="168" xfId="3" applyFont="1" applyFill="1" applyBorder="1" applyAlignment="1">
      <alignment horizontal="center" vertical="center"/>
    </xf>
    <xf numFmtId="0" fontId="94" fillId="65" borderId="210" xfId="3" applyFont="1" applyFill="1" applyBorder="1" applyAlignment="1">
      <alignment horizontal="center" vertical="center"/>
    </xf>
    <xf numFmtId="0" fontId="14" fillId="0" borderId="197" xfId="3" applyFont="1" applyBorder="1" applyAlignment="1">
      <alignment horizontal="left" vertical="center" wrapText="1"/>
    </xf>
    <xf numFmtId="0" fontId="14" fillId="0" borderId="198" xfId="3" applyFont="1" applyBorder="1" applyAlignment="1">
      <alignment horizontal="left" vertical="center" wrapText="1"/>
    </xf>
    <xf numFmtId="0" fontId="14" fillId="0" borderId="199" xfId="3" applyFont="1" applyBorder="1" applyAlignment="1">
      <alignment horizontal="left" vertical="center" wrapText="1"/>
    </xf>
    <xf numFmtId="0" fontId="14" fillId="0" borderId="200" xfId="3" applyFont="1" applyBorder="1" applyAlignment="1">
      <alignment horizontal="left" vertical="center"/>
    </xf>
    <xf numFmtId="0" fontId="14" fillId="0" borderId="201" xfId="3" applyFont="1" applyBorder="1" applyAlignment="1">
      <alignment horizontal="left" vertical="center"/>
    </xf>
    <xf numFmtId="0" fontId="8" fillId="0" borderId="200" xfId="3" applyFont="1" applyBorder="1" applyAlignment="1">
      <alignment horizontal="left" vertical="center"/>
    </xf>
    <xf numFmtId="0" fontId="8" fillId="0" borderId="29" xfId="3" applyFont="1" applyAlignment="1">
      <alignment horizontal="left" vertical="center"/>
    </xf>
    <xf numFmtId="0" fontId="89" fillId="65" borderId="184" xfId="3" applyFont="1" applyFill="1" applyBorder="1" applyAlignment="1">
      <alignment horizontal="center" vertical="center" wrapText="1"/>
    </xf>
    <xf numFmtId="0" fontId="89" fillId="65" borderId="185" xfId="3" applyFont="1" applyFill="1" applyBorder="1" applyAlignment="1">
      <alignment horizontal="center" vertical="center"/>
    </xf>
    <xf numFmtId="0" fontId="89" fillId="65" borderId="186" xfId="3" applyFont="1" applyFill="1" applyBorder="1" applyAlignment="1">
      <alignment horizontal="center" vertical="center"/>
    </xf>
    <xf numFmtId="0" fontId="14" fillId="0" borderId="187" xfId="3" applyFont="1" applyBorder="1" applyAlignment="1">
      <alignment horizontal="left" vertical="center" wrapText="1"/>
    </xf>
    <xf numFmtId="0" fontId="14" fillId="0" borderId="188" xfId="3" applyFont="1" applyBorder="1" applyAlignment="1">
      <alignment horizontal="left" vertical="center" wrapText="1"/>
    </xf>
    <xf numFmtId="0" fontId="50" fillId="0" borderId="189" xfId="3" applyFont="1" applyBorder="1" applyAlignment="1">
      <alignment horizontal="center" vertical="center"/>
    </xf>
    <xf numFmtId="0" fontId="50" fillId="0" borderId="190" xfId="3" applyFont="1" applyBorder="1" applyAlignment="1">
      <alignment horizontal="center" vertical="center"/>
    </xf>
    <xf numFmtId="0" fontId="50" fillId="0" borderId="191" xfId="3" applyFont="1" applyBorder="1" applyAlignment="1">
      <alignment horizontal="center" vertical="center"/>
    </xf>
    <xf numFmtId="0" fontId="14" fillId="0" borderId="192" xfId="3" applyFont="1" applyBorder="1" applyAlignment="1">
      <alignment horizontal="left" vertical="center"/>
    </xf>
    <xf numFmtId="0" fontId="14" fillId="0" borderId="193" xfId="3" applyFont="1" applyBorder="1" applyAlignment="1">
      <alignment horizontal="left" vertical="center"/>
    </xf>
    <xf numFmtId="0" fontId="14" fillId="0" borderId="194" xfId="3" applyFont="1" applyBorder="1" applyAlignment="1">
      <alignment horizontal="left" vertical="center"/>
    </xf>
    <xf numFmtId="0" fontId="14" fillId="0" borderId="195" xfId="3" applyFont="1" applyBorder="1" applyAlignment="1">
      <alignment horizontal="left" vertical="center"/>
    </xf>
    <xf numFmtId="0" fontId="21" fillId="6" borderId="26" xfId="0" applyFont="1" applyFill="1" applyBorder="1" applyAlignment="1">
      <alignment horizontal="center"/>
    </xf>
  </cellXfs>
  <cellStyles count="7">
    <cellStyle name="Millares" xfId="2" builtinId="3"/>
    <cellStyle name="Millares 2" xfId="6" xr:uid="{31A7DCA0-EFF1-48F4-B299-23B0B53169B7}"/>
    <cellStyle name="Millares 2 2" xfId="5" xr:uid="{62096A59-EF8B-4CA1-95D2-8CA2B1BDCAFE}"/>
    <cellStyle name="Normal" xfId="0" builtinId="0"/>
    <cellStyle name="Normal 2" xfId="3" xr:uid="{D9A95431-EBB7-4688-9F4E-D401B8C4BF86}"/>
    <cellStyle name="Porcentaje" xfId="1" builtinId="5"/>
    <cellStyle name="Porcentaje 2" xfId="4" xr:uid="{4C8052E3-DF58-4A07-8727-1443B5ABE287}"/>
  </cellStyles>
  <dxfs count="3">
    <dxf>
      <fill>
        <patternFill patternType="solid">
          <fgColor rgb="FFD9F0EA"/>
          <bgColor rgb="FFD9F0EA"/>
        </patternFill>
      </fill>
    </dxf>
    <dxf>
      <fill>
        <patternFill patternType="solid">
          <fgColor rgb="FFD8F0F3"/>
          <bgColor rgb="FFD8F0F3"/>
        </patternFill>
      </fill>
    </dxf>
    <dxf>
      <font>
        <color rgb="FF9C5700"/>
      </font>
      <fill>
        <patternFill patternType="solid">
          <fgColor rgb="FFFFEB9C"/>
          <bgColor rgb="FFFFEB9C"/>
        </patternFill>
      </fill>
    </dxf>
  </dxfs>
  <tableStyles count="0" defaultTableStyle="TableStyleMedium2" defaultPivotStyle="PivotStyleLight16"/>
  <colors>
    <mruColors>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5.xml"/><Relationship Id="rId21" Type="http://schemas.openxmlformats.org/officeDocument/2006/relationships/worksheet" Target="worksheets/sheet21.xml"/><Relationship Id="rId42" Type="http://schemas.openxmlformats.org/officeDocument/2006/relationships/externalLink" Target="externalLinks/externalLink20.xml"/><Relationship Id="rId63" Type="http://schemas.openxmlformats.org/officeDocument/2006/relationships/externalLink" Target="externalLinks/externalLink41.xml"/><Relationship Id="rId84" Type="http://schemas.openxmlformats.org/officeDocument/2006/relationships/externalLink" Target="externalLinks/externalLink62.xml"/><Relationship Id="rId138" Type="http://schemas.openxmlformats.org/officeDocument/2006/relationships/externalLink" Target="externalLinks/externalLink116.xml"/><Relationship Id="rId159" Type="http://schemas.openxmlformats.org/officeDocument/2006/relationships/externalLink" Target="externalLinks/externalLink137.xml"/><Relationship Id="rId170" Type="http://schemas.openxmlformats.org/officeDocument/2006/relationships/externalLink" Target="externalLinks/externalLink148.xml"/><Relationship Id="rId191" Type="http://schemas.openxmlformats.org/officeDocument/2006/relationships/externalLink" Target="externalLinks/externalLink169.xml"/><Relationship Id="rId107" Type="http://schemas.openxmlformats.org/officeDocument/2006/relationships/externalLink" Target="externalLinks/externalLink85.xml"/><Relationship Id="rId11" Type="http://schemas.openxmlformats.org/officeDocument/2006/relationships/worksheet" Target="worksheets/sheet11.xml"/><Relationship Id="rId32" Type="http://schemas.openxmlformats.org/officeDocument/2006/relationships/externalLink" Target="externalLinks/externalLink10.xml"/><Relationship Id="rId53" Type="http://schemas.openxmlformats.org/officeDocument/2006/relationships/externalLink" Target="externalLinks/externalLink31.xml"/><Relationship Id="rId74" Type="http://schemas.openxmlformats.org/officeDocument/2006/relationships/externalLink" Target="externalLinks/externalLink52.xml"/><Relationship Id="rId128" Type="http://schemas.openxmlformats.org/officeDocument/2006/relationships/externalLink" Target="externalLinks/externalLink106.xml"/><Relationship Id="rId149" Type="http://schemas.openxmlformats.org/officeDocument/2006/relationships/externalLink" Target="externalLinks/externalLink127.xml"/><Relationship Id="rId5" Type="http://schemas.openxmlformats.org/officeDocument/2006/relationships/worksheet" Target="worksheets/sheet5.xml"/><Relationship Id="rId95" Type="http://schemas.openxmlformats.org/officeDocument/2006/relationships/externalLink" Target="externalLinks/externalLink73.xml"/><Relationship Id="rId160" Type="http://schemas.openxmlformats.org/officeDocument/2006/relationships/externalLink" Target="externalLinks/externalLink138.xml"/><Relationship Id="rId181" Type="http://schemas.openxmlformats.org/officeDocument/2006/relationships/externalLink" Target="externalLinks/externalLink159.xml"/><Relationship Id="rId22" Type="http://schemas.openxmlformats.org/officeDocument/2006/relationships/worksheet" Target="worksheets/sheet22.xml"/><Relationship Id="rId43" Type="http://schemas.openxmlformats.org/officeDocument/2006/relationships/externalLink" Target="externalLinks/externalLink21.xml"/><Relationship Id="rId64" Type="http://schemas.openxmlformats.org/officeDocument/2006/relationships/externalLink" Target="externalLinks/externalLink42.xml"/><Relationship Id="rId118" Type="http://schemas.openxmlformats.org/officeDocument/2006/relationships/externalLink" Target="externalLinks/externalLink96.xml"/><Relationship Id="rId139" Type="http://schemas.openxmlformats.org/officeDocument/2006/relationships/externalLink" Target="externalLinks/externalLink117.xml"/><Relationship Id="rId85" Type="http://schemas.openxmlformats.org/officeDocument/2006/relationships/externalLink" Target="externalLinks/externalLink63.xml"/><Relationship Id="rId150" Type="http://schemas.openxmlformats.org/officeDocument/2006/relationships/externalLink" Target="externalLinks/externalLink128.xml"/><Relationship Id="rId171" Type="http://schemas.openxmlformats.org/officeDocument/2006/relationships/externalLink" Target="externalLinks/externalLink149.xml"/><Relationship Id="rId192" Type="http://schemas.openxmlformats.org/officeDocument/2006/relationships/externalLink" Target="externalLinks/externalLink170.xml"/><Relationship Id="rId12" Type="http://schemas.openxmlformats.org/officeDocument/2006/relationships/worksheet" Target="worksheets/sheet12.xml"/><Relationship Id="rId33" Type="http://schemas.openxmlformats.org/officeDocument/2006/relationships/externalLink" Target="externalLinks/externalLink11.xml"/><Relationship Id="rId108" Type="http://schemas.openxmlformats.org/officeDocument/2006/relationships/externalLink" Target="externalLinks/externalLink86.xml"/><Relationship Id="rId129" Type="http://schemas.openxmlformats.org/officeDocument/2006/relationships/externalLink" Target="externalLinks/externalLink107.xml"/><Relationship Id="rId54" Type="http://schemas.openxmlformats.org/officeDocument/2006/relationships/externalLink" Target="externalLinks/externalLink32.xml"/><Relationship Id="rId75" Type="http://schemas.openxmlformats.org/officeDocument/2006/relationships/externalLink" Target="externalLinks/externalLink53.xml"/><Relationship Id="rId96" Type="http://schemas.openxmlformats.org/officeDocument/2006/relationships/externalLink" Target="externalLinks/externalLink74.xml"/><Relationship Id="rId140" Type="http://schemas.openxmlformats.org/officeDocument/2006/relationships/externalLink" Target="externalLinks/externalLink118.xml"/><Relationship Id="rId161" Type="http://schemas.openxmlformats.org/officeDocument/2006/relationships/externalLink" Target="externalLinks/externalLink139.xml"/><Relationship Id="rId182" Type="http://schemas.openxmlformats.org/officeDocument/2006/relationships/externalLink" Target="externalLinks/externalLink160.xml"/><Relationship Id="rId6" Type="http://schemas.openxmlformats.org/officeDocument/2006/relationships/worksheet" Target="worksheets/sheet6.xml"/><Relationship Id="rId23" Type="http://schemas.openxmlformats.org/officeDocument/2006/relationships/externalLink" Target="externalLinks/externalLink1.xml"/><Relationship Id="rId119" Type="http://schemas.openxmlformats.org/officeDocument/2006/relationships/externalLink" Target="externalLinks/externalLink97.xml"/><Relationship Id="rId44" Type="http://schemas.openxmlformats.org/officeDocument/2006/relationships/externalLink" Target="externalLinks/externalLink22.xml"/><Relationship Id="rId65" Type="http://schemas.openxmlformats.org/officeDocument/2006/relationships/externalLink" Target="externalLinks/externalLink43.xml"/><Relationship Id="rId86" Type="http://schemas.openxmlformats.org/officeDocument/2006/relationships/externalLink" Target="externalLinks/externalLink64.xml"/><Relationship Id="rId130" Type="http://schemas.openxmlformats.org/officeDocument/2006/relationships/externalLink" Target="externalLinks/externalLink108.xml"/><Relationship Id="rId151" Type="http://schemas.openxmlformats.org/officeDocument/2006/relationships/externalLink" Target="externalLinks/externalLink129.xml"/><Relationship Id="rId172" Type="http://schemas.openxmlformats.org/officeDocument/2006/relationships/externalLink" Target="externalLinks/externalLink150.xml"/><Relationship Id="rId193" Type="http://schemas.openxmlformats.org/officeDocument/2006/relationships/externalLink" Target="externalLinks/externalLink171.xml"/><Relationship Id="rId13" Type="http://schemas.openxmlformats.org/officeDocument/2006/relationships/worksheet" Target="worksheets/sheet13.xml"/><Relationship Id="rId109" Type="http://schemas.openxmlformats.org/officeDocument/2006/relationships/externalLink" Target="externalLinks/externalLink87.xml"/><Relationship Id="rId34" Type="http://schemas.openxmlformats.org/officeDocument/2006/relationships/externalLink" Target="externalLinks/externalLink12.xml"/><Relationship Id="rId55" Type="http://schemas.openxmlformats.org/officeDocument/2006/relationships/externalLink" Target="externalLinks/externalLink33.xml"/><Relationship Id="rId76" Type="http://schemas.openxmlformats.org/officeDocument/2006/relationships/externalLink" Target="externalLinks/externalLink54.xml"/><Relationship Id="rId97" Type="http://schemas.openxmlformats.org/officeDocument/2006/relationships/externalLink" Target="externalLinks/externalLink75.xml"/><Relationship Id="rId120" Type="http://schemas.openxmlformats.org/officeDocument/2006/relationships/externalLink" Target="externalLinks/externalLink98.xml"/><Relationship Id="rId141" Type="http://schemas.openxmlformats.org/officeDocument/2006/relationships/externalLink" Target="externalLinks/externalLink119.xml"/><Relationship Id="rId7" Type="http://schemas.openxmlformats.org/officeDocument/2006/relationships/worksheet" Target="worksheets/sheet7.xml"/><Relationship Id="rId71" Type="http://schemas.openxmlformats.org/officeDocument/2006/relationships/externalLink" Target="externalLinks/externalLink49.xml"/><Relationship Id="rId92" Type="http://schemas.openxmlformats.org/officeDocument/2006/relationships/externalLink" Target="externalLinks/externalLink70.xml"/><Relationship Id="rId162" Type="http://schemas.openxmlformats.org/officeDocument/2006/relationships/externalLink" Target="externalLinks/externalLink140.xml"/><Relationship Id="rId183" Type="http://schemas.openxmlformats.org/officeDocument/2006/relationships/externalLink" Target="externalLinks/externalLink161.xml"/><Relationship Id="rId2" Type="http://schemas.openxmlformats.org/officeDocument/2006/relationships/worksheet" Target="worksheets/sheet2.xml"/><Relationship Id="rId29" Type="http://schemas.openxmlformats.org/officeDocument/2006/relationships/externalLink" Target="externalLinks/externalLink7.xml"/><Relationship Id="rId24" Type="http://schemas.openxmlformats.org/officeDocument/2006/relationships/externalLink" Target="externalLinks/externalLink2.xml"/><Relationship Id="rId40" Type="http://schemas.openxmlformats.org/officeDocument/2006/relationships/externalLink" Target="externalLinks/externalLink18.xml"/><Relationship Id="rId45" Type="http://schemas.openxmlformats.org/officeDocument/2006/relationships/externalLink" Target="externalLinks/externalLink23.xml"/><Relationship Id="rId66" Type="http://schemas.openxmlformats.org/officeDocument/2006/relationships/externalLink" Target="externalLinks/externalLink44.xml"/><Relationship Id="rId87" Type="http://schemas.openxmlformats.org/officeDocument/2006/relationships/externalLink" Target="externalLinks/externalLink65.xml"/><Relationship Id="rId110" Type="http://schemas.openxmlformats.org/officeDocument/2006/relationships/externalLink" Target="externalLinks/externalLink88.xml"/><Relationship Id="rId115" Type="http://schemas.openxmlformats.org/officeDocument/2006/relationships/externalLink" Target="externalLinks/externalLink93.xml"/><Relationship Id="rId131" Type="http://schemas.openxmlformats.org/officeDocument/2006/relationships/externalLink" Target="externalLinks/externalLink109.xml"/><Relationship Id="rId136" Type="http://schemas.openxmlformats.org/officeDocument/2006/relationships/externalLink" Target="externalLinks/externalLink114.xml"/><Relationship Id="rId157" Type="http://schemas.openxmlformats.org/officeDocument/2006/relationships/externalLink" Target="externalLinks/externalLink135.xml"/><Relationship Id="rId178" Type="http://schemas.openxmlformats.org/officeDocument/2006/relationships/externalLink" Target="externalLinks/externalLink156.xml"/><Relationship Id="rId61" Type="http://schemas.openxmlformats.org/officeDocument/2006/relationships/externalLink" Target="externalLinks/externalLink39.xml"/><Relationship Id="rId82" Type="http://schemas.openxmlformats.org/officeDocument/2006/relationships/externalLink" Target="externalLinks/externalLink60.xml"/><Relationship Id="rId152" Type="http://schemas.openxmlformats.org/officeDocument/2006/relationships/externalLink" Target="externalLinks/externalLink130.xml"/><Relationship Id="rId173" Type="http://schemas.openxmlformats.org/officeDocument/2006/relationships/externalLink" Target="externalLinks/externalLink151.xml"/><Relationship Id="rId194" Type="http://schemas.openxmlformats.org/officeDocument/2006/relationships/externalLink" Target="externalLinks/externalLink172.xml"/><Relationship Id="rId199" Type="http://schemas.openxmlformats.org/officeDocument/2006/relationships/sheetMetadata" Target="metadata.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8.xml"/><Relationship Id="rId35" Type="http://schemas.openxmlformats.org/officeDocument/2006/relationships/externalLink" Target="externalLinks/externalLink13.xml"/><Relationship Id="rId56" Type="http://schemas.openxmlformats.org/officeDocument/2006/relationships/externalLink" Target="externalLinks/externalLink34.xml"/><Relationship Id="rId77" Type="http://schemas.openxmlformats.org/officeDocument/2006/relationships/externalLink" Target="externalLinks/externalLink55.xml"/><Relationship Id="rId100" Type="http://schemas.openxmlformats.org/officeDocument/2006/relationships/externalLink" Target="externalLinks/externalLink78.xml"/><Relationship Id="rId105" Type="http://schemas.openxmlformats.org/officeDocument/2006/relationships/externalLink" Target="externalLinks/externalLink83.xml"/><Relationship Id="rId126" Type="http://schemas.openxmlformats.org/officeDocument/2006/relationships/externalLink" Target="externalLinks/externalLink104.xml"/><Relationship Id="rId147" Type="http://schemas.openxmlformats.org/officeDocument/2006/relationships/externalLink" Target="externalLinks/externalLink125.xml"/><Relationship Id="rId168" Type="http://schemas.openxmlformats.org/officeDocument/2006/relationships/externalLink" Target="externalLinks/externalLink146.xml"/><Relationship Id="rId8" Type="http://schemas.openxmlformats.org/officeDocument/2006/relationships/worksheet" Target="worksheets/sheet8.xml"/><Relationship Id="rId51" Type="http://schemas.openxmlformats.org/officeDocument/2006/relationships/externalLink" Target="externalLinks/externalLink29.xml"/><Relationship Id="rId72" Type="http://schemas.openxmlformats.org/officeDocument/2006/relationships/externalLink" Target="externalLinks/externalLink50.xml"/><Relationship Id="rId93" Type="http://schemas.openxmlformats.org/officeDocument/2006/relationships/externalLink" Target="externalLinks/externalLink71.xml"/><Relationship Id="rId98" Type="http://schemas.openxmlformats.org/officeDocument/2006/relationships/externalLink" Target="externalLinks/externalLink76.xml"/><Relationship Id="rId121" Type="http://schemas.openxmlformats.org/officeDocument/2006/relationships/externalLink" Target="externalLinks/externalLink99.xml"/><Relationship Id="rId142" Type="http://schemas.openxmlformats.org/officeDocument/2006/relationships/externalLink" Target="externalLinks/externalLink120.xml"/><Relationship Id="rId163" Type="http://schemas.openxmlformats.org/officeDocument/2006/relationships/externalLink" Target="externalLinks/externalLink141.xml"/><Relationship Id="rId184" Type="http://schemas.openxmlformats.org/officeDocument/2006/relationships/externalLink" Target="externalLinks/externalLink162.xml"/><Relationship Id="rId189" Type="http://schemas.openxmlformats.org/officeDocument/2006/relationships/externalLink" Target="externalLinks/externalLink167.xml"/><Relationship Id="rId3" Type="http://schemas.openxmlformats.org/officeDocument/2006/relationships/worksheet" Target="worksheets/sheet3.xml"/><Relationship Id="rId25" Type="http://schemas.openxmlformats.org/officeDocument/2006/relationships/externalLink" Target="externalLinks/externalLink3.xml"/><Relationship Id="rId46" Type="http://schemas.openxmlformats.org/officeDocument/2006/relationships/externalLink" Target="externalLinks/externalLink24.xml"/><Relationship Id="rId67" Type="http://schemas.openxmlformats.org/officeDocument/2006/relationships/externalLink" Target="externalLinks/externalLink45.xml"/><Relationship Id="rId116" Type="http://schemas.openxmlformats.org/officeDocument/2006/relationships/externalLink" Target="externalLinks/externalLink94.xml"/><Relationship Id="rId137" Type="http://schemas.openxmlformats.org/officeDocument/2006/relationships/externalLink" Target="externalLinks/externalLink115.xml"/><Relationship Id="rId158" Type="http://schemas.openxmlformats.org/officeDocument/2006/relationships/externalLink" Target="externalLinks/externalLink136.xml"/><Relationship Id="rId20" Type="http://schemas.openxmlformats.org/officeDocument/2006/relationships/worksheet" Target="worksheets/sheet20.xml"/><Relationship Id="rId41" Type="http://schemas.openxmlformats.org/officeDocument/2006/relationships/externalLink" Target="externalLinks/externalLink19.xml"/><Relationship Id="rId62" Type="http://schemas.openxmlformats.org/officeDocument/2006/relationships/externalLink" Target="externalLinks/externalLink40.xml"/><Relationship Id="rId83" Type="http://schemas.openxmlformats.org/officeDocument/2006/relationships/externalLink" Target="externalLinks/externalLink61.xml"/><Relationship Id="rId88" Type="http://schemas.openxmlformats.org/officeDocument/2006/relationships/externalLink" Target="externalLinks/externalLink66.xml"/><Relationship Id="rId111" Type="http://schemas.openxmlformats.org/officeDocument/2006/relationships/externalLink" Target="externalLinks/externalLink89.xml"/><Relationship Id="rId132" Type="http://schemas.openxmlformats.org/officeDocument/2006/relationships/externalLink" Target="externalLinks/externalLink110.xml"/><Relationship Id="rId153" Type="http://schemas.openxmlformats.org/officeDocument/2006/relationships/externalLink" Target="externalLinks/externalLink131.xml"/><Relationship Id="rId174" Type="http://schemas.openxmlformats.org/officeDocument/2006/relationships/externalLink" Target="externalLinks/externalLink152.xml"/><Relationship Id="rId179" Type="http://schemas.openxmlformats.org/officeDocument/2006/relationships/externalLink" Target="externalLinks/externalLink157.xml"/><Relationship Id="rId195" Type="http://schemas.openxmlformats.org/officeDocument/2006/relationships/externalLink" Target="externalLinks/externalLink173.xml"/><Relationship Id="rId190" Type="http://schemas.openxmlformats.org/officeDocument/2006/relationships/externalLink" Target="externalLinks/externalLink168.xml"/><Relationship Id="rId15" Type="http://schemas.openxmlformats.org/officeDocument/2006/relationships/worksheet" Target="worksheets/sheet15.xml"/><Relationship Id="rId36" Type="http://schemas.openxmlformats.org/officeDocument/2006/relationships/externalLink" Target="externalLinks/externalLink14.xml"/><Relationship Id="rId57" Type="http://schemas.openxmlformats.org/officeDocument/2006/relationships/externalLink" Target="externalLinks/externalLink35.xml"/><Relationship Id="rId106" Type="http://schemas.openxmlformats.org/officeDocument/2006/relationships/externalLink" Target="externalLinks/externalLink84.xml"/><Relationship Id="rId127" Type="http://schemas.openxmlformats.org/officeDocument/2006/relationships/externalLink" Target="externalLinks/externalLink105.xml"/><Relationship Id="rId10" Type="http://schemas.openxmlformats.org/officeDocument/2006/relationships/worksheet" Target="worksheets/sheet10.xml"/><Relationship Id="rId31" Type="http://schemas.openxmlformats.org/officeDocument/2006/relationships/externalLink" Target="externalLinks/externalLink9.xml"/><Relationship Id="rId52" Type="http://schemas.openxmlformats.org/officeDocument/2006/relationships/externalLink" Target="externalLinks/externalLink30.xml"/><Relationship Id="rId73" Type="http://schemas.openxmlformats.org/officeDocument/2006/relationships/externalLink" Target="externalLinks/externalLink51.xml"/><Relationship Id="rId78" Type="http://schemas.openxmlformats.org/officeDocument/2006/relationships/externalLink" Target="externalLinks/externalLink56.xml"/><Relationship Id="rId94" Type="http://schemas.openxmlformats.org/officeDocument/2006/relationships/externalLink" Target="externalLinks/externalLink72.xml"/><Relationship Id="rId99" Type="http://schemas.openxmlformats.org/officeDocument/2006/relationships/externalLink" Target="externalLinks/externalLink77.xml"/><Relationship Id="rId101" Type="http://schemas.openxmlformats.org/officeDocument/2006/relationships/externalLink" Target="externalLinks/externalLink79.xml"/><Relationship Id="rId122" Type="http://schemas.openxmlformats.org/officeDocument/2006/relationships/externalLink" Target="externalLinks/externalLink100.xml"/><Relationship Id="rId143" Type="http://schemas.openxmlformats.org/officeDocument/2006/relationships/externalLink" Target="externalLinks/externalLink121.xml"/><Relationship Id="rId148" Type="http://schemas.openxmlformats.org/officeDocument/2006/relationships/externalLink" Target="externalLinks/externalLink126.xml"/><Relationship Id="rId164" Type="http://schemas.openxmlformats.org/officeDocument/2006/relationships/externalLink" Target="externalLinks/externalLink142.xml"/><Relationship Id="rId169" Type="http://schemas.openxmlformats.org/officeDocument/2006/relationships/externalLink" Target="externalLinks/externalLink147.xml"/><Relationship Id="rId185" Type="http://schemas.openxmlformats.org/officeDocument/2006/relationships/externalLink" Target="externalLinks/externalLink163.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58.xml"/><Relationship Id="rId26" Type="http://schemas.openxmlformats.org/officeDocument/2006/relationships/externalLink" Target="externalLinks/externalLink4.xml"/><Relationship Id="rId47" Type="http://schemas.openxmlformats.org/officeDocument/2006/relationships/externalLink" Target="externalLinks/externalLink25.xml"/><Relationship Id="rId68" Type="http://schemas.openxmlformats.org/officeDocument/2006/relationships/externalLink" Target="externalLinks/externalLink46.xml"/><Relationship Id="rId89" Type="http://schemas.openxmlformats.org/officeDocument/2006/relationships/externalLink" Target="externalLinks/externalLink67.xml"/><Relationship Id="rId112" Type="http://schemas.openxmlformats.org/officeDocument/2006/relationships/externalLink" Target="externalLinks/externalLink90.xml"/><Relationship Id="rId133" Type="http://schemas.openxmlformats.org/officeDocument/2006/relationships/externalLink" Target="externalLinks/externalLink111.xml"/><Relationship Id="rId154" Type="http://schemas.openxmlformats.org/officeDocument/2006/relationships/externalLink" Target="externalLinks/externalLink132.xml"/><Relationship Id="rId175" Type="http://schemas.openxmlformats.org/officeDocument/2006/relationships/externalLink" Target="externalLinks/externalLink153.xml"/><Relationship Id="rId196" Type="http://schemas.openxmlformats.org/officeDocument/2006/relationships/theme" Target="theme/theme1.xml"/><Relationship Id="rId200" Type="http://schemas.openxmlformats.org/officeDocument/2006/relationships/calcChain" Target="calcChain.xml"/><Relationship Id="rId16" Type="http://schemas.openxmlformats.org/officeDocument/2006/relationships/worksheet" Target="worksheets/sheet16.xml"/><Relationship Id="rId37" Type="http://schemas.openxmlformats.org/officeDocument/2006/relationships/externalLink" Target="externalLinks/externalLink15.xml"/><Relationship Id="rId58" Type="http://schemas.openxmlformats.org/officeDocument/2006/relationships/externalLink" Target="externalLinks/externalLink36.xml"/><Relationship Id="rId79" Type="http://schemas.openxmlformats.org/officeDocument/2006/relationships/externalLink" Target="externalLinks/externalLink57.xml"/><Relationship Id="rId102" Type="http://schemas.openxmlformats.org/officeDocument/2006/relationships/externalLink" Target="externalLinks/externalLink80.xml"/><Relationship Id="rId123" Type="http://schemas.openxmlformats.org/officeDocument/2006/relationships/externalLink" Target="externalLinks/externalLink101.xml"/><Relationship Id="rId144" Type="http://schemas.openxmlformats.org/officeDocument/2006/relationships/externalLink" Target="externalLinks/externalLink122.xml"/><Relationship Id="rId90" Type="http://schemas.openxmlformats.org/officeDocument/2006/relationships/externalLink" Target="externalLinks/externalLink68.xml"/><Relationship Id="rId165" Type="http://schemas.openxmlformats.org/officeDocument/2006/relationships/externalLink" Target="externalLinks/externalLink143.xml"/><Relationship Id="rId186" Type="http://schemas.openxmlformats.org/officeDocument/2006/relationships/externalLink" Target="externalLinks/externalLink164.xml"/><Relationship Id="rId27" Type="http://schemas.openxmlformats.org/officeDocument/2006/relationships/externalLink" Target="externalLinks/externalLink5.xml"/><Relationship Id="rId48" Type="http://schemas.openxmlformats.org/officeDocument/2006/relationships/externalLink" Target="externalLinks/externalLink26.xml"/><Relationship Id="rId69" Type="http://schemas.openxmlformats.org/officeDocument/2006/relationships/externalLink" Target="externalLinks/externalLink47.xml"/><Relationship Id="rId113" Type="http://schemas.openxmlformats.org/officeDocument/2006/relationships/externalLink" Target="externalLinks/externalLink91.xml"/><Relationship Id="rId134" Type="http://schemas.openxmlformats.org/officeDocument/2006/relationships/externalLink" Target="externalLinks/externalLink112.xml"/><Relationship Id="rId80" Type="http://schemas.openxmlformats.org/officeDocument/2006/relationships/externalLink" Target="externalLinks/externalLink58.xml"/><Relationship Id="rId155" Type="http://schemas.openxmlformats.org/officeDocument/2006/relationships/externalLink" Target="externalLinks/externalLink133.xml"/><Relationship Id="rId176" Type="http://schemas.openxmlformats.org/officeDocument/2006/relationships/externalLink" Target="externalLinks/externalLink154.xml"/><Relationship Id="rId197" Type="http://schemas.openxmlformats.org/officeDocument/2006/relationships/styles" Target="styles.xml"/><Relationship Id="rId17" Type="http://schemas.openxmlformats.org/officeDocument/2006/relationships/worksheet" Target="worksheets/sheet17.xml"/><Relationship Id="rId38" Type="http://schemas.openxmlformats.org/officeDocument/2006/relationships/externalLink" Target="externalLinks/externalLink16.xml"/><Relationship Id="rId59" Type="http://schemas.openxmlformats.org/officeDocument/2006/relationships/externalLink" Target="externalLinks/externalLink37.xml"/><Relationship Id="rId103" Type="http://schemas.openxmlformats.org/officeDocument/2006/relationships/externalLink" Target="externalLinks/externalLink81.xml"/><Relationship Id="rId124" Type="http://schemas.openxmlformats.org/officeDocument/2006/relationships/externalLink" Target="externalLinks/externalLink102.xml"/><Relationship Id="rId70" Type="http://schemas.openxmlformats.org/officeDocument/2006/relationships/externalLink" Target="externalLinks/externalLink48.xml"/><Relationship Id="rId91" Type="http://schemas.openxmlformats.org/officeDocument/2006/relationships/externalLink" Target="externalLinks/externalLink69.xml"/><Relationship Id="rId145" Type="http://schemas.openxmlformats.org/officeDocument/2006/relationships/externalLink" Target="externalLinks/externalLink123.xml"/><Relationship Id="rId166" Type="http://schemas.openxmlformats.org/officeDocument/2006/relationships/externalLink" Target="externalLinks/externalLink144.xml"/><Relationship Id="rId187" Type="http://schemas.openxmlformats.org/officeDocument/2006/relationships/externalLink" Target="externalLinks/externalLink165.xml"/><Relationship Id="rId1" Type="http://schemas.openxmlformats.org/officeDocument/2006/relationships/worksheet" Target="worksheets/sheet1.xml"/><Relationship Id="rId28" Type="http://schemas.openxmlformats.org/officeDocument/2006/relationships/externalLink" Target="externalLinks/externalLink6.xml"/><Relationship Id="rId49" Type="http://schemas.openxmlformats.org/officeDocument/2006/relationships/externalLink" Target="externalLinks/externalLink27.xml"/><Relationship Id="rId114" Type="http://schemas.openxmlformats.org/officeDocument/2006/relationships/externalLink" Target="externalLinks/externalLink92.xml"/><Relationship Id="rId60" Type="http://schemas.openxmlformats.org/officeDocument/2006/relationships/externalLink" Target="externalLinks/externalLink38.xml"/><Relationship Id="rId81" Type="http://schemas.openxmlformats.org/officeDocument/2006/relationships/externalLink" Target="externalLinks/externalLink59.xml"/><Relationship Id="rId135" Type="http://schemas.openxmlformats.org/officeDocument/2006/relationships/externalLink" Target="externalLinks/externalLink113.xml"/><Relationship Id="rId156" Type="http://schemas.openxmlformats.org/officeDocument/2006/relationships/externalLink" Target="externalLinks/externalLink134.xml"/><Relationship Id="rId177" Type="http://schemas.openxmlformats.org/officeDocument/2006/relationships/externalLink" Target="externalLinks/externalLink155.xml"/><Relationship Id="rId198" Type="http://schemas.openxmlformats.org/officeDocument/2006/relationships/sharedStrings" Target="sharedStrings.xml"/><Relationship Id="rId18" Type="http://schemas.openxmlformats.org/officeDocument/2006/relationships/worksheet" Target="worksheets/sheet18.xml"/><Relationship Id="rId39" Type="http://schemas.openxmlformats.org/officeDocument/2006/relationships/externalLink" Target="externalLinks/externalLink17.xml"/><Relationship Id="rId50" Type="http://schemas.openxmlformats.org/officeDocument/2006/relationships/externalLink" Target="externalLinks/externalLink28.xml"/><Relationship Id="rId104" Type="http://schemas.openxmlformats.org/officeDocument/2006/relationships/externalLink" Target="externalLinks/externalLink82.xml"/><Relationship Id="rId125" Type="http://schemas.openxmlformats.org/officeDocument/2006/relationships/externalLink" Target="externalLinks/externalLink103.xml"/><Relationship Id="rId146" Type="http://schemas.openxmlformats.org/officeDocument/2006/relationships/externalLink" Target="externalLinks/externalLink124.xml"/><Relationship Id="rId167" Type="http://schemas.openxmlformats.org/officeDocument/2006/relationships/externalLink" Target="externalLinks/externalLink145.xml"/><Relationship Id="rId188" Type="http://schemas.openxmlformats.org/officeDocument/2006/relationships/externalLink" Target="externalLinks/externalLink16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Población</a:t>
            </a:r>
            <a:r>
              <a:rPr lang="es-PE" baseline="0"/>
              <a:t> Demandante Potencial según grupo etario</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lineChart>
        <c:grouping val="standard"/>
        <c:varyColors val="0"/>
        <c:ser>
          <c:idx val="1"/>
          <c:order val="0"/>
          <c:tx>
            <c:strRef>
              <c:f>'3. Población dem. potencial'!$B$62</c:f>
              <c:strCache>
                <c:ptCount val="1"/>
                <c:pt idx="0">
                  <c:v>12 años</c:v>
                </c:pt>
              </c:strCache>
            </c:strRef>
          </c:tx>
          <c:spPr>
            <a:ln w="28575" cap="rnd">
              <a:solidFill>
                <a:schemeClr val="accent2"/>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potencial'!$C$62:$V$62</c:f>
              <c:numCache>
                <c:formatCode>_-* #,##0.00_-;\-* #,##0.00_-;_-* "-"??_-;_-@</c:formatCode>
                <c:ptCount val="20"/>
                <c:pt idx="0">
                  <c:v>1435</c:v>
                </c:pt>
                <c:pt idx="1">
                  <c:v>1452</c:v>
                </c:pt>
                <c:pt idx="2">
                  <c:v>1469</c:v>
                </c:pt>
                <c:pt idx="3">
                  <c:v>1486</c:v>
                </c:pt>
                <c:pt idx="4">
                  <c:v>1504</c:v>
                </c:pt>
                <c:pt idx="5">
                  <c:v>1522</c:v>
                </c:pt>
                <c:pt idx="6">
                  <c:v>1540</c:v>
                </c:pt>
                <c:pt idx="7">
                  <c:v>1558</c:v>
                </c:pt>
                <c:pt idx="8">
                  <c:v>1576</c:v>
                </c:pt>
                <c:pt idx="9">
                  <c:v>1595</c:v>
                </c:pt>
                <c:pt idx="10">
                  <c:v>1614</c:v>
                </c:pt>
                <c:pt idx="11">
                  <c:v>1633</c:v>
                </c:pt>
                <c:pt idx="12">
                  <c:v>1652</c:v>
                </c:pt>
                <c:pt idx="13">
                  <c:v>1671</c:v>
                </c:pt>
                <c:pt idx="14">
                  <c:v>1691</c:v>
                </c:pt>
                <c:pt idx="15">
                  <c:v>1711</c:v>
                </c:pt>
                <c:pt idx="16">
                  <c:v>1731</c:v>
                </c:pt>
                <c:pt idx="17">
                  <c:v>1752</c:v>
                </c:pt>
                <c:pt idx="18">
                  <c:v>1772</c:v>
                </c:pt>
                <c:pt idx="19">
                  <c:v>1793</c:v>
                </c:pt>
              </c:numCache>
            </c:numRef>
          </c:val>
          <c:smooth val="0"/>
          <c:extLst>
            <c:ext xmlns:c16="http://schemas.microsoft.com/office/drawing/2014/chart" uri="{C3380CC4-5D6E-409C-BE32-E72D297353CC}">
              <c16:uniqueId val="{00000001-EE09-44E0-80D6-1EC5E70BAB6F}"/>
            </c:ext>
          </c:extLst>
        </c:ser>
        <c:ser>
          <c:idx val="2"/>
          <c:order val="1"/>
          <c:tx>
            <c:strRef>
              <c:f>'3. Población dem. potencial'!$B$63</c:f>
              <c:strCache>
                <c:ptCount val="1"/>
                <c:pt idx="0">
                  <c:v>13 años</c:v>
                </c:pt>
              </c:strCache>
            </c:strRef>
          </c:tx>
          <c:spPr>
            <a:ln w="28575" cap="rnd">
              <a:solidFill>
                <a:schemeClr val="accent3"/>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potencial'!$C$63:$V$63</c:f>
              <c:numCache>
                <c:formatCode>_-* #,##0.00_-;\-* #,##0.00_-;_-* "-"??_-;_-@</c:formatCode>
                <c:ptCount val="20"/>
                <c:pt idx="0">
                  <c:v>1405</c:v>
                </c:pt>
                <c:pt idx="1">
                  <c:v>1423</c:v>
                </c:pt>
                <c:pt idx="2">
                  <c:v>1441</c:v>
                </c:pt>
                <c:pt idx="3">
                  <c:v>1459</c:v>
                </c:pt>
                <c:pt idx="4">
                  <c:v>1477</c:v>
                </c:pt>
                <c:pt idx="5">
                  <c:v>1496</c:v>
                </c:pt>
                <c:pt idx="6">
                  <c:v>1514</c:v>
                </c:pt>
                <c:pt idx="7">
                  <c:v>1533</c:v>
                </c:pt>
                <c:pt idx="8">
                  <c:v>1553</c:v>
                </c:pt>
                <c:pt idx="9">
                  <c:v>1572</c:v>
                </c:pt>
                <c:pt idx="10">
                  <c:v>1592</c:v>
                </c:pt>
                <c:pt idx="11">
                  <c:v>1612</c:v>
                </c:pt>
                <c:pt idx="12">
                  <c:v>1632</c:v>
                </c:pt>
                <c:pt idx="13">
                  <c:v>1653</c:v>
                </c:pt>
                <c:pt idx="14">
                  <c:v>1674</c:v>
                </c:pt>
                <c:pt idx="15">
                  <c:v>1695</c:v>
                </c:pt>
                <c:pt idx="16">
                  <c:v>1716</c:v>
                </c:pt>
                <c:pt idx="17">
                  <c:v>1737</c:v>
                </c:pt>
                <c:pt idx="18">
                  <c:v>1759</c:v>
                </c:pt>
                <c:pt idx="19">
                  <c:v>1781</c:v>
                </c:pt>
              </c:numCache>
            </c:numRef>
          </c:val>
          <c:smooth val="0"/>
          <c:extLst>
            <c:ext xmlns:c16="http://schemas.microsoft.com/office/drawing/2014/chart" uri="{C3380CC4-5D6E-409C-BE32-E72D297353CC}">
              <c16:uniqueId val="{00000002-EE09-44E0-80D6-1EC5E70BAB6F}"/>
            </c:ext>
          </c:extLst>
        </c:ser>
        <c:ser>
          <c:idx val="3"/>
          <c:order val="2"/>
          <c:tx>
            <c:strRef>
              <c:f>'3. Población dem. potencial'!$B$64</c:f>
              <c:strCache>
                <c:ptCount val="1"/>
                <c:pt idx="0">
                  <c:v>14 años</c:v>
                </c:pt>
              </c:strCache>
            </c:strRef>
          </c:tx>
          <c:spPr>
            <a:ln w="28575" cap="rnd">
              <a:solidFill>
                <a:schemeClr val="accent4"/>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potencial'!$C$64:$V$64</c:f>
              <c:numCache>
                <c:formatCode>_-* #,##0.00_-;\-* #,##0.00_-;_-* "-"??_-;_-@</c:formatCode>
                <c:ptCount val="20"/>
                <c:pt idx="0">
                  <c:v>1321</c:v>
                </c:pt>
                <c:pt idx="1">
                  <c:v>1326</c:v>
                </c:pt>
                <c:pt idx="2">
                  <c:v>1332</c:v>
                </c:pt>
                <c:pt idx="3">
                  <c:v>1337</c:v>
                </c:pt>
                <c:pt idx="4">
                  <c:v>1343</c:v>
                </c:pt>
                <c:pt idx="5">
                  <c:v>1349</c:v>
                </c:pt>
                <c:pt idx="6">
                  <c:v>1354</c:v>
                </c:pt>
                <c:pt idx="7">
                  <c:v>1360</c:v>
                </c:pt>
                <c:pt idx="8">
                  <c:v>1366</c:v>
                </c:pt>
                <c:pt idx="9">
                  <c:v>1372</c:v>
                </c:pt>
                <c:pt idx="10">
                  <c:v>1378</c:v>
                </c:pt>
                <c:pt idx="11">
                  <c:v>1383</c:v>
                </c:pt>
                <c:pt idx="12">
                  <c:v>1389</c:v>
                </c:pt>
                <c:pt idx="13">
                  <c:v>1395</c:v>
                </c:pt>
                <c:pt idx="14">
                  <c:v>1401</c:v>
                </c:pt>
                <c:pt idx="15">
                  <c:v>1407</c:v>
                </c:pt>
                <c:pt idx="16">
                  <c:v>1413</c:v>
                </c:pt>
                <c:pt idx="17">
                  <c:v>1419</c:v>
                </c:pt>
                <c:pt idx="18">
                  <c:v>1425</c:v>
                </c:pt>
                <c:pt idx="19">
                  <c:v>1431</c:v>
                </c:pt>
              </c:numCache>
            </c:numRef>
          </c:val>
          <c:smooth val="0"/>
          <c:extLst>
            <c:ext xmlns:c16="http://schemas.microsoft.com/office/drawing/2014/chart" uri="{C3380CC4-5D6E-409C-BE32-E72D297353CC}">
              <c16:uniqueId val="{00000003-EE09-44E0-80D6-1EC5E70BAB6F}"/>
            </c:ext>
          </c:extLst>
        </c:ser>
        <c:ser>
          <c:idx val="4"/>
          <c:order val="3"/>
          <c:tx>
            <c:strRef>
              <c:f>'3. Población dem. potencial'!$B$65</c:f>
              <c:strCache>
                <c:ptCount val="1"/>
                <c:pt idx="0">
                  <c:v>15 años</c:v>
                </c:pt>
              </c:strCache>
            </c:strRef>
          </c:tx>
          <c:spPr>
            <a:ln w="28575" cap="rnd">
              <a:solidFill>
                <a:schemeClr val="accent5"/>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potencial'!$C$65:$V$65</c:f>
              <c:numCache>
                <c:formatCode>_-* #,##0.00_-;\-* #,##0.00_-;_-* "-"??_-;_-@</c:formatCode>
                <c:ptCount val="20"/>
                <c:pt idx="0">
                  <c:v>1274</c:v>
                </c:pt>
                <c:pt idx="1">
                  <c:v>1272</c:v>
                </c:pt>
                <c:pt idx="2">
                  <c:v>1270</c:v>
                </c:pt>
                <c:pt idx="3">
                  <c:v>1268</c:v>
                </c:pt>
                <c:pt idx="4">
                  <c:v>1266</c:v>
                </c:pt>
                <c:pt idx="5">
                  <c:v>1264</c:v>
                </c:pt>
                <c:pt idx="6">
                  <c:v>1262</c:v>
                </c:pt>
                <c:pt idx="7">
                  <c:v>1259</c:v>
                </c:pt>
                <c:pt idx="8">
                  <c:v>1257</c:v>
                </c:pt>
                <c:pt idx="9">
                  <c:v>1255</c:v>
                </c:pt>
                <c:pt idx="10">
                  <c:v>1253</c:v>
                </c:pt>
                <c:pt idx="11">
                  <c:v>1251</c:v>
                </c:pt>
                <c:pt idx="12">
                  <c:v>1249</c:v>
                </c:pt>
                <c:pt idx="13">
                  <c:v>1247</c:v>
                </c:pt>
                <c:pt idx="14">
                  <c:v>1245</c:v>
                </c:pt>
                <c:pt idx="15">
                  <c:v>1243</c:v>
                </c:pt>
                <c:pt idx="16">
                  <c:v>1241</c:v>
                </c:pt>
                <c:pt idx="17">
                  <c:v>1239</c:v>
                </c:pt>
                <c:pt idx="18">
                  <c:v>1237</c:v>
                </c:pt>
                <c:pt idx="19">
                  <c:v>1235</c:v>
                </c:pt>
              </c:numCache>
            </c:numRef>
          </c:val>
          <c:smooth val="0"/>
          <c:extLst>
            <c:ext xmlns:c16="http://schemas.microsoft.com/office/drawing/2014/chart" uri="{C3380CC4-5D6E-409C-BE32-E72D297353CC}">
              <c16:uniqueId val="{00000004-EE09-44E0-80D6-1EC5E70BAB6F}"/>
            </c:ext>
          </c:extLst>
        </c:ser>
        <c:ser>
          <c:idx val="5"/>
          <c:order val="4"/>
          <c:tx>
            <c:strRef>
              <c:f>'3. Población dem. potencial'!$B$66</c:f>
              <c:strCache>
                <c:ptCount val="1"/>
                <c:pt idx="0">
                  <c:v>16 años</c:v>
                </c:pt>
              </c:strCache>
            </c:strRef>
          </c:tx>
          <c:spPr>
            <a:ln w="28575" cap="rnd">
              <a:solidFill>
                <a:schemeClr val="accent6"/>
              </a:solidFill>
              <a:round/>
            </a:ln>
            <a:effectLst/>
          </c:spPr>
          <c:marker>
            <c:symbol val="none"/>
          </c:marker>
          <c:cat>
            <c:numRef>
              <c:f>'3. Población dem. potencial'!$C$61:$V$61</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'3. Población dem. potencial'!$C$66:$V$66</c:f>
              <c:numCache>
                <c:formatCode>_-* #,##0.00_-;\-* #,##0.00_-;_-* "-"??_-;_-@</c:formatCode>
                <c:ptCount val="20"/>
                <c:pt idx="0">
                  <c:v>1325</c:v>
                </c:pt>
                <c:pt idx="1">
                  <c:v>1337</c:v>
                </c:pt>
                <c:pt idx="2">
                  <c:v>1349</c:v>
                </c:pt>
                <c:pt idx="3">
                  <c:v>1361</c:v>
                </c:pt>
                <c:pt idx="4">
                  <c:v>1374</c:v>
                </c:pt>
                <c:pt idx="5">
                  <c:v>1386</c:v>
                </c:pt>
                <c:pt idx="6">
                  <c:v>1398</c:v>
                </c:pt>
                <c:pt idx="7">
                  <c:v>1411</c:v>
                </c:pt>
                <c:pt idx="8">
                  <c:v>1424</c:v>
                </c:pt>
                <c:pt idx="9">
                  <c:v>1437</c:v>
                </c:pt>
                <c:pt idx="10">
                  <c:v>1449</c:v>
                </c:pt>
                <c:pt idx="11">
                  <c:v>1463</c:v>
                </c:pt>
                <c:pt idx="12">
                  <c:v>1476</c:v>
                </c:pt>
                <c:pt idx="13">
                  <c:v>1489</c:v>
                </c:pt>
                <c:pt idx="14">
                  <c:v>1502</c:v>
                </c:pt>
                <c:pt idx="15">
                  <c:v>1516</c:v>
                </c:pt>
                <c:pt idx="16">
                  <c:v>1530</c:v>
                </c:pt>
                <c:pt idx="17">
                  <c:v>1543</c:v>
                </c:pt>
                <c:pt idx="18">
                  <c:v>1557</c:v>
                </c:pt>
                <c:pt idx="19">
                  <c:v>1571</c:v>
                </c:pt>
              </c:numCache>
            </c:numRef>
          </c:val>
          <c:smooth val="0"/>
          <c:extLst>
            <c:ext xmlns:c16="http://schemas.microsoft.com/office/drawing/2014/chart" uri="{C3380CC4-5D6E-409C-BE32-E72D297353CC}">
              <c16:uniqueId val="{00000005-EE09-44E0-80D6-1EC5E70BAB6F}"/>
            </c:ext>
          </c:extLst>
        </c:ser>
        <c:dLbls>
          <c:showLegendKey val="0"/>
          <c:showVal val="0"/>
          <c:showCatName val="0"/>
          <c:showSerName val="0"/>
          <c:showPercent val="0"/>
          <c:showBubbleSize val="0"/>
        </c:dLbls>
        <c:smooth val="0"/>
        <c:axId val="1201580303"/>
        <c:axId val="1201578863"/>
      </c:lineChart>
      <c:catAx>
        <c:axId val="1201580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201578863"/>
        <c:crosses val="autoZero"/>
        <c:auto val="1"/>
        <c:lblAlgn val="ctr"/>
        <c:lblOffset val="100"/>
        <c:noMultiLvlLbl val="0"/>
      </c:catAx>
      <c:valAx>
        <c:axId val="1201578863"/>
        <c:scaling>
          <c:orientation val="minMax"/>
          <c:min val="1100"/>
        </c:scaling>
        <c:delete val="0"/>
        <c:axPos val="l"/>
        <c:majorGridlines>
          <c:spPr>
            <a:ln w="9525" cap="flat" cmpd="sng" algn="ctr">
              <a:solidFill>
                <a:schemeClr val="tx1">
                  <a:lumMod val="15000"/>
                  <a:lumOff val="85000"/>
                </a:schemeClr>
              </a:solidFill>
              <a:round/>
            </a:ln>
            <a:effectLst/>
          </c:spPr>
        </c:majorGridlines>
        <c:numFmt formatCode="_-* #,##0.00_-;\-* #,##0.00_-;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201580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Proyección población demandante efectiva según grupo etário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lineChart>
        <c:grouping val="standard"/>
        <c:varyColors val="0"/>
        <c:ser>
          <c:idx val="2"/>
          <c:order val="0"/>
          <c:tx>
            <c:strRef>
              <c:f>'4. Población dem efectiva'!$D$6</c:f>
              <c:strCache>
                <c:ptCount val="1"/>
                <c:pt idx="0">
                  <c:v>13 años</c:v>
                </c:pt>
              </c:strCache>
            </c:strRef>
          </c:tx>
          <c:spPr>
            <a:ln w="28575" cap="rnd">
              <a:solidFill>
                <a:schemeClr val="accent3"/>
              </a:solidFill>
              <a:round/>
            </a:ln>
            <a:effectLst/>
          </c:spPr>
          <c:marker>
            <c:symbol val="none"/>
          </c:marker>
          <c:cat>
            <c:numRef>
              <c:f>'4. Población dem efectiva'!$B$7:$B$26</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'4. Población dem efectiva'!$D$7:$D$26</c:f>
              <c:numCache>
                <c:formatCode>_-* #,##0.00_-;\-* #,##0.00_-;_-* "-"??_-;_-@</c:formatCode>
                <c:ptCount val="20"/>
                <c:pt idx="0">
                  <c:v>141.78899082568807</c:v>
                </c:pt>
                <c:pt idx="1">
                  <c:v>143.60550458715596</c:v>
                </c:pt>
                <c:pt idx="2">
                  <c:v>145.42201834862385</c:v>
                </c:pt>
                <c:pt idx="3">
                  <c:v>147.23853211009174</c:v>
                </c:pt>
                <c:pt idx="4">
                  <c:v>149.05504587155963</c:v>
                </c:pt>
                <c:pt idx="5">
                  <c:v>150.97247706422019</c:v>
                </c:pt>
                <c:pt idx="6">
                  <c:v>152.78899082568807</c:v>
                </c:pt>
                <c:pt idx="7">
                  <c:v>154.70642201834863</c:v>
                </c:pt>
                <c:pt idx="8">
                  <c:v>156.72477064220183</c:v>
                </c:pt>
                <c:pt idx="9">
                  <c:v>158.64220183486239</c:v>
                </c:pt>
                <c:pt idx="10">
                  <c:v>160.66055045871562</c:v>
                </c:pt>
                <c:pt idx="11">
                  <c:v>162.67889908256882</c:v>
                </c:pt>
                <c:pt idx="12">
                  <c:v>164.69724770642202</c:v>
                </c:pt>
                <c:pt idx="13">
                  <c:v>166.81651376146789</c:v>
                </c:pt>
                <c:pt idx="14">
                  <c:v>168.93577981651376</c:v>
                </c:pt>
                <c:pt idx="15">
                  <c:v>171.05504587155966</c:v>
                </c:pt>
                <c:pt idx="16">
                  <c:v>173.17431192660553</c:v>
                </c:pt>
                <c:pt idx="17">
                  <c:v>175.2935779816514</c:v>
                </c:pt>
                <c:pt idx="18">
                  <c:v>177.51376146788991</c:v>
                </c:pt>
                <c:pt idx="19">
                  <c:v>179.73394495412845</c:v>
                </c:pt>
              </c:numCache>
            </c:numRef>
          </c:val>
          <c:smooth val="0"/>
          <c:extLst>
            <c:ext xmlns:c16="http://schemas.microsoft.com/office/drawing/2014/chart" uri="{C3380CC4-5D6E-409C-BE32-E72D297353CC}">
              <c16:uniqueId val="{00000002-D0DD-4F2E-9F4A-4D3306ED2254}"/>
            </c:ext>
          </c:extLst>
        </c:ser>
        <c:ser>
          <c:idx val="3"/>
          <c:order val="1"/>
          <c:tx>
            <c:strRef>
              <c:f>'4. Población dem efectiva'!$E$6</c:f>
              <c:strCache>
                <c:ptCount val="1"/>
                <c:pt idx="0">
                  <c:v>14 años</c:v>
                </c:pt>
              </c:strCache>
            </c:strRef>
          </c:tx>
          <c:spPr>
            <a:ln w="28575" cap="rnd">
              <a:solidFill>
                <a:srgbClr val="FFFF00"/>
              </a:solidFill>
              <a:round/>
            </a:ln>
            <a:effectLst/>
          </c:spPr>
          <c:marker>
            <c:symbol val="none"/>
          </c:marker>
          <c:cat>
            <c:numRef>
              <c:f>'4. Población dem efectiva'!$B$7:$B$26</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'4. Población dem efectiva'!$E$7:$E$26</c:f>
              <c:numCache>
                <c:formatCode>_-* #,##0.00_-;\-* #,##0.00_-;_-* "-"??_-;_-@</c:formatCode>
                <c:ptCount val="20"/>
                <c:pt idx="0">
                  <c:v>133.3119266055046</c:v>
                </c:pt>
                <c:pt idx="1">
                  <c:v>133.81651376146789</c:v>
                </c:pt>
                <c:pt idx="2">
                  <c:v>134.42201834862385</c:v>
                </c:pt>
                <c:pt idx="3">
                  <c:v>134.92660550458717</c:v>
                </c:pt>
                <c:pt idx="4">
                  <c:v>135.53211009174314</c:v>
                </c:pt>
                <c:pt idx="5">
                  <c:v>136.1376146788991</c:v>
                </c:pt>
                <c:pt idx="6">
                  <c:v>136.64220183486239</c:v>
                </c:pt>
                <c:pt idx="7">
                  <c:v>137.24770642201835</c:v>
                </c:pt>
                <c:pt idx="8">
                  <c:v>137.85321100917432</c:v>
                </c:pt>
                <c:pt idx="9">
                  <c:v>138.45871559633028</c:v>
                </c:pt>
                <c:pt idx="10">
                  <c:v>139.06422018348624</c:v>
                </c:pt>
                <c:pt idx="11">
                  <c:v>139.56880733944956</c:v>
                </c:pt>
                <c:pt idx="12">
                  <c:v>140.17431192660553</c:v>
                </c:pt>
                <c:pt idx="13">
                  <c:v>140.77981651376149</c:v>
                </c:pt>
                <c:pt idx="14">
                  <c:v>141.38532110091745</c:v>
                </c:pt>
                <c:pt idx="15">
                  <c:v>141.99082568807341</c:v>
                </c:pt>
                <c:pt idx="16">
                  <c:v>142.59633027522938</c:v>
                </c:pt>
                <c:pt idx="17">
                  <c:v>143.20183486238534</c:v>
                </c:pt>
                <c:pt idx="18">
                  <c:v>143.8073394495413</c:v>
                </c:pt>
                <c:pt idx="19">
                  <c:v>144.41284403669727</c:v>
                </c:pt>
              </c:numCache>
            </c:numRef>
          </c:val>
          <c:smooth val="0"/>
          <c:extLst>
            <c:ext xmlns:c16="http://schemas.microsoft.com/office/drawing/2014/chart" uri="{C3380CC4-5D6E-409C-BE32-E72D297353CC}">
              <c16:uniqueId val="{00000003-D0DD-4F2E-9F4A-4D3306ED2254}"/>
            </c:ext>
          </c:extLst>
        </c:ser>
        <c:ser>
          <c:idx val="4"/>
          <c:order val="2"/>
          <c:tx>
            <c:strRef>
              <c:f>'4. Población dem efectiva'!$F$6</c:f>
              <c:strCache>
                <c:ptCount val="1"/>
                <c:pt idx="0">
                  <c:v>15 años</c:v>
                </c:pt>
              </c:strCache>
            </c:strRef>
          </c:tx>
          <c:spPr>
            <a:ln w="28575" cap="rnd">
              <a:solidFill>
                <a:srgbClr val="00B050"/>
              </a:solidFill>
              <a:round/>
            </a:ln>
            <a:effectLst/>
          </c:spPr>
          <c:marker>
            <c:symbol val="none"/>
          </c:marker>
          <c:cat>
            <c:numRef>
              <c:f>'4. Población dem efectiva'!$B$7:$B$26</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'4. Población dem efectiva'!$F$7:$F$26</c:f>
              <c:numCache>
                <c:formatCode>_-* #,##0.00_-;\-* #,##0.00_-;_-* "-"??_-;_-@</c:formatCode>
                <c:ptCount val="20"/>
                <c:pt idx="0">
                  <c:v>128.56880733944953</c:v>
                </c:pt>
                <c:pt idx="1">
                  <c:v>128.36697247706422</c:v>
                </c:pt>
                <c:pt idx="2">
                  <c:v>128.16513761467891</c:v>
                </c:pt>
                <c:pt idx="3">
                  <c:v>127.96330275229359</c:v>
                </c:pt>
                <c:pt idx="4">
                  <c:v>127.76146788990826</c:v>
                </c:pt>
                <c:pt idx="5">
                  <c:v>127.55963302752295</c:v>
                </c:pt>
                <c:pt idx="6">
                  <c:v>127.35779816513762</c:v>
                </c:pt>
                <c:pt idx="7">
                  <c:v>127.05504587155964</c:v>
                </c:pt>
                <c:pt idx="8">
                  <c:v>126.85321100917432</c:v>
                </c:pt>
                <c:pt idx="9">
                  <c:v>126.651376146789</c:v>
                </c:pt>
                <c:pt idx="10">
                  <c:v>126.44954128440368</c:v>
                </c:pt>
                <c:pt idx="11">
                  <c:v>126.24770642201835</c:v>
                </c:pt>
                <c:pt idx="12">
                  <c:v>126.04587155963303</c:v>
                </c:pt>
                <c:pt idx="13">
                  <c:v>125.84403669724772</c:v>
                </c:pt>
                <c:pt idx="14">
                  <c:v>125.64220183486239</c:v>
                </c:pt>
                <c:pt idx="15">
                  <c:v>125.44036697247707</c:v>
                </c:pt>
                <c:pt idx="16">
                  <c:v>125.23853211009175</c:v>
                </c:pt>
                <c:pt idx="17">
                  <c:v>125.03669724770643</c:v>
                </c:pt>
                <c:pt idx="18">
                  <c:v>124.8348623853211</c:v>
                </c:pt>
                <c:pt idx="19">
                  <c:v>124.63302752293579</c:v>
                </c:pt>
              </c:numCache>
            </c:numRef>
          </c:val>
          <c:smooth val="0"/>
          <c:extLst>
            <c:ext xmlns:c16="http://schemas.microsoft.com/office/drawing/2014/chart" uri="{C3380CC4-5D6E-409C-BE32-E72D297353CC}">
              <c16:uniqueId val="{00000004-D0DD-4F2E-9F4A-4D3306ED2254}"/>
            </c:ext>
          </c:extLst>
        </c:ser>
        <c:ser>
          <c:idx val="0"/>
          <c:order val="5"/>
          <c:tx>
            <c:strRef>
              <c:f>'4. Población dem efectiva'!$C$6</c:f>
              <c:strCache>
                <c:ptCount val="1"/>
                <c:pt idx="0">
                  <c:v>12 años</c:v>
                </c:pt>
              </c:strCache>
            </c:strRef>
          </c:tx>
          <c:spPr>
            <a:ln w="28575" cap="rnd">
              <a:solidFill>
                <a:srgbClr val="FF0000"/>
              </a:solidFill>
              <a:round/>
            </a:ln>
            <a:effectLst/>
          </c:spPr>
          <c:marker>
            <c:symbol val="none"/>
          </c:marker>
          <c:cat>
            <c:numRef>
              <c:f>'4. Población dem efectiva'!$B$7:$B$26</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'4. Población dem efectiva'!$C$7:$C$26</c:f>
              <c:numCache>
                <c:formatCode>_-* #,##0.00_-;\-* #,##0.00_-;_-* "-"??_-;_-@</c:formatCode>
                <c:ptCount val="20"/>
                <c:pt idx="0">
                  <c:v>144.81651376146789</c:v>
                </c:pt>
                <c:pt idx="1">
                  <c:v>146.53211009174314</c:v>
                </c:pt>
                <c:pt idx="2">
                  <c:v>148.24770642201835</c:v>
                </c:pt>
                <c:pt idx="3">
                  <c:v>149.9633027522936</c:v>
                </c:pt>
                <c:pt idx="4">
                  <c:v>151.77981651376149</c:v>
                </c:pt>
                <c:pt idx="5">
                  <c:v>153.59633027522938</c:v>
                </c:pt>
                <c:pt idx="6">
                  <c:v>155.41284403669727</c:v>
                </c:pt>
                <c:pt idx="7">
                  <c:v>157.22935779816515</c:v>
                </c:pt>
                <c:pt idx="8">
                  <c:v>159.04587155963304</c:v>
                </c:pt>
                <c:pt idx="9">
                  <c:v>160.9633027522936</c:v>
                </c:pt>
                <c:pt idx="10">
                  <c:v>162.88073394495413</c:v>
                </c:pt>
                <c:pt idx="11">
                  <c:v>164.79816513761469</c:v>
                </c:pt>
                <c:pt idx="12">
                  <c:v>166.71559633027525</c:v>
                </c:pt>
                <c:pt idx="13">
                  <c:v>168.63302752293578</c:v>
                </c:pt>
                <c:pt idx="14">
                  <c:v>170.651376146789</c:v>
                </c:pt>
                <c:pt idx="15">
                  <c:v>172.6697247706422</c:v>
                </c:pt>
                <c:pt idx="16">
                  <c:v>174.68807339449543</c:v>
                </c:pt>
                <c:pt idx="17">
                  <c:v>176.8073394495413</c:v>
                </c:pt>
                <c:pt idx="18">
                  <c:v>178.8256880733945</c:v>
                </c:pt>
                <c:pt idx="19">
                  <c:v>180.94495412844037</c:v>
                </c:pt>
              </c:numCache>
            </c:numRef>
          </c:val>
          <c:smooth val="0"/>
          <c:extLst>
            <c:ext xmlns:c16="http://schemas.microsoft.com/office/drawing/2014/chart" uri="{C3380CC4-5D6E-409C-BE32-E72D297353CC}">
              <c16:uniqueId val="{00000007-D0DD-4F2E-9F4A-4D3306ED2254}"/>
            </c:ext>
          </c:extLst>
        </c:ser>
        <c:dLbls>
          <c:showLegendKey val="0"/>
          <c:showVal val="0"/>
          <c:showCatName val="0"/>
          <c:showSerName val="0"/>
          <c:showPercent val="0"/>
          <c:showBubbleSize val="0"/>
        </c:dLbls>
        <c:smooth val="0"/>
        <c:axId val="1380390879"/>
        <c:axId val="1380391359"/>
        <c:extLst>
          <c:ext xmlns:c15="http://schemas.microsoft.com/office/drawing/2012/chart" uri="{02D57815-91ED-43cb-92C2-25804820EDAC}">
            <c15:filteredLineSeries>
              <c15:ser>
                <c:idx val="5"/>
                <c:order val="3"/>
                <c:tx>
                  <c:strRef>
                    <c:extLst>
                      <c:ext uri="{02D57815-91ED-43cb-92C2-25804820EDAC}">
                        <c15:formulaRef>
                          <c15:sqref>'4. Población dem efectiva'!$G$5:$G$6</c15:sqref>
                        </c15:formulaRef>
                      </c:ext>
                    </c:extLst>
                    <c:strCache>
                      <c:ptCount val="2"/>
                      <c:pt idx="0">
                        <c:v>Proyección a nivel distrital en los grupos de edad de interés</c:v>
                      </c:pt>
                      <c:pt idx="1">
                        <c:v>16 años</c:v>
                      </c:pt>
                    </c:strCache>
                  </c:strRef>
                </c:tx>
                <c:spPr>
                  <a:ln w="28575" cap="rnd">
                    <a:solidFill>
                      <a:schemeClr val="accent6"/>
                    </a:solidFill>
                    <a:round/>
                  </a:ln>
                  <a:effectLst/>
                </c:spPr>
                <c:marker>
                  <c:symbol val="none"/>
                </c:marker>
                <c:cat>
                  <c:numRef>
                    <c:extLst>
                      <c:ext uri="{02D57815-91ED-43cb-92C2-25804820EDAC}">
                        <c15:formulaRef>
                          <c15:sqref>'4. Población dem efectiva'!$B$7:$B$26</c15:sqref>
                        </c15:formulaRef>
                      </c:ext>
                    </c:extLst>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extLst>
                      <c:ext uri="{02D57815-91ED-43cb-92C2-25804820EDAC}">
                        <c15:formulaRef>
                          <c15:sqref>'4. Población dem efectiva'!$G$7:$G$26</c15:sqref>
                        </c15:formulaRef>
                      </c:ext>
                    </c:extLst>
                    <c:numCache>
                      <c:formatCode>_-* #,##0.00_-;\-* #,##0.00_-;_-* "-"??_-;_-@</c:formatCode>
                      <c:ptCount val="20"/>
                      <c:pt idx="0">
                        <c:v>133.71559633027525</c:v>
                      </c:pt>
                      <c:pt idx="1">
                        <c:v>134.92660550458717</c:v>
                      </c:pt>
                      <c:pt idx="2">
                        <c:v>136.1376146788991</c:v>
                      </c:pt>
                      <c:pt idx="3">
                        <c:v>137.34862385321102</c:v>
                      </c:pt>
                      <c:pt idx="4">
                        <c:v>138.66055045871559</c:v>
                      </c:pt>
                      <c:pt idx="5">
                        <c:v>139.87155963302754</c:v>
                      </c:pt>
                      <c:pt idx="6">
                        <c:v>141.08256880733947</c:v>
                      </c:pt>
                      <c:pt idx="7">
                        <c:v>142.39449541284404</c:v>
                      </c:pt>
                      <c:pt idx="8">
                        <c:v>143.70642201834863</c:v>
                      </c:pt>
                      <c:pt idx="9">
                        <c:v>145.01834862385323</c:v>
                      </c:pt>
                      <c:pt idx="10">
                        <c:v>146.22935779816515</c:v>
                      </c:pt>
                      <c:pt idx="11">
                        <c:v>147.64220183486239</c:v>
                      </c:pt>
                      <c:pt idx="12">
                        <c:v>148.95412844036699</c:v>
                      </c:pt>
                      <c:pt idx="13">
                        <c:v>150.26605504587158</c:v>
                      </c:pt>
                      <c:pt idx="14">
                        <c:v>151.57798165137615</c:v>
                      </c:pt>
                      <c:pt idx="15">
                        <c:v>152.99082568807341</c:v>
                      </c:pt>
                      <c:pt idx="16">
                        <c:v>154.40366972477065</c:v>
                      </c:pt>
                      <c:pt idx="17">
                        <c:v>155.71559633027525</c:v>
                      </c:pt>
                      <c:pt idx="18">
                        <c:v>157.12844036697248</c:v>
                      </c:pt>
                      <c:pt idx="19">
                        <c:v>158.54128440366972</c:v>
                      </c:pt>
                    </c:numCache>
                  </c:numRef>
                </c:val>
                <c:smooth val="0"/>
                <c:extLst>
                  <c:ext xmlns:c16="http://schemas.microsoft.com/office/drawing/2014/chart" uri="{C3380CC4-5D6E-409C-BE32-E72D297353CC}">
                    <c16:uniqueId val="{00000005-D0DD-4F2E-9F4A-4D3306ED2254}"/>
                  </c:ext>
                </c:extLst>
              </c15:ser>
            </c15:filteredLineSeries>
            <c15:filteredLineSeries>
              <c15:ser>
                <c:idx val="6"/>
                <c:order val="4"/>
                <c:tx>
                  <c:strRef>
                    <c:extLst xmlns:c15="http://schemas.microsoft.com/office/drawing/2012/chart">
                      <c:ext xmlns:c15="http://schemas.microsoft.com/office/drawing/2012/chart" uri="{02D57815-91ED-43cb-92C2-25804820EDAC}">
                        <c15:formulaRef>
                          <c15:sqref>'4. Población dem efectiva'!$H$6</c15:sqref>
                        </c15:formulaRef>
                      </c:ext>
                    </c:extLst>
                    <c:strCache>
                      <c:ptCount val="1"/>
                      <c:pt idx="0">
                        <c:v>Total</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'4. Población dem efectiva'!$B$7:$B$26</c15:sqref>
                        </c15:formulaRef>
                      </c:ext>
                    </c:extLst>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extLst xmlns:c15="http://schemas.microsoft.com/office/drawing/2012/chart">
                      <c:ext xmlns:c15="http://schemas.microsoft.com/office/drawing/2012/chart" uri="{02D57815-91ED-43cb-92C2-25804820EDAC}">
                        <c15:formulaRef>
                          <c15:sqref>'4. Población dem efectiva'!$H$7:$H$26</c15:sqref>
                        </c15:formulaRef>
                      </c:ext>
                    </c:extLst>
                    <c:numCache>
                      <c:formatCode>_-* #,##0.00_-;\-* #,##0.00_-;_-* "-"??_-;_-@</c:formatCode>
                      <c:ptCount val="20"/>
                      <c:pt idx="0">
                        <c:v>682.20183486238534</c:v>
                      </c:pt>
                      <c:pt idx="1">
                        <c:v>687.2477064220185</c:v>
                      </c:pt>
                      <c:pt idx="2">
                        <c:v>692.39449541284409</c:v>
                      </c:pt>
                      <c:pt idx="3">
                        <c:v>697.44036697247714</c:v>
                      </c:pt>
                      <c:pt idx="4">
                        <c:v>702.78899082568796</c:v>
                      </c:pt>
                      <c:pt idx="5">
                        <c:v>708.13761467889924</c:v>
                      </c:pt>
                      <c:pt idx="6">
                        <c:v>713.28440366972484</c:v>
                      </c:pt>
                      <c:pt idx="7">
                        <c:v>718.63302752293589</c:v>
                      </c:pt>
                      <c:pt idx="8">
                        <c:v>724.18348623853217</c:v>
                      </c:pt>
                      <c:pt idx="9">
                        <c:v>729.73394495412845</c:v>
                      </c:pt>
                      <c:pt idx="10">
                        <c:v>735.28440366972495</c:v>
                      </c:pt>
                      <c:pt idx="11">
                        <c:v>740.93577981651379</c:v>
                      </c:pt>
                      <c:pt idx="12">
                        <c:v>746.58715596330273</c:v>
                      </c:pt>
                      <c:pt idx="13">
                        <c:v>752.33944954128447</c:v>
                      </c:pt>
                      <c:pt idx="14">
                        <c:v>758.19266055045875</c:v>
                      </c:pt>
                      <c:pt idx="15">
                        <c:v>764.14678899082571</c:v>
                      </c:pt>
                      <c:pt idx="16">
                        <c:v>770.10091743119278</c:v>
                      </c:pt>
                      <c:pt idx="17">
                        <c:v>776.05504587155974</c:v>
                      </c:pt>
                      <c:pt idx="18">
                        <c:v>782.11009174311926</c:v>
                      </c:pt>
                      <c:pt idx="19">
                        <c:v>788.26605504587155</c:v>
                      </c:pt>
                    </c:numCache>
                  </c:numRef>
                </c:val>
                <c:smooth val="0"/>
                <c:extLst xmlns:c15="http://schemas.microsoft.com/office/drawing/2012/chart">
                  <c:ext xmlns:c16="http://schemas.microsoft.com/office/drawing/2014/chart" uri="{C3380CC4-5D6E-409C-BE32-E72D297353CC}">
                    <c16:uniqueId val="{00000006-D0DD-4F2E-9F4A-4D3306ED2254}"/>
                  </c:ext>
                </c:extLst>
              </c15:ser>
            </c15:filteredLineSeries>
          </c:ext>
        </c:extLst>
      </c:lineChart>
      <c:catAx>
        <c:axId val="13803908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PE"/>
                  <a:t>Horizonte de evaluación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P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80391359"/>
        <c:crosses val="autoZero"/>
        <c:auto val="1"/>
        <c:lblAlgn val="ctr"/>
        <c:lblOffset val="100"/>
        <c:noMultiLvlLbl val="0"/>
      </c:catAx>
      <c:valAx>
        <c:axId val="1380391359"/>
        <c:scaling>
          <c:orientation val="minMax"/>
          <c:min val="1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PE"/>
                  <a:t>Población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PE"/>
            </a:p>
          </c:txPr>
        </c:title>
        <c:numFmt formatCode="_-* #,##0.00_-;\-* #,##0.00_-;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803908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chemeClr val="dk1"/>
                </a:solidFill>
                <a:latin typeface="+mn-lt"/>
              </a:defRPr>
            </a:pPr>
            <a:r>
              <a:rPr lang="es-PE" sz="1400" b="0" i="0">
                <a:solidFill>
                  <a:schemeClr val="dk1"/>
                </a:solidFill>
                <a:latin typeface="+mn-lt"/>
              </a:rPr>
              <a:t>EVOLUCIÓN DE MATRÍCULA POR GRADO</a:t>
            </a:r>
          </a:p>
        </c:rich>
      </c:tx>
      <c:overlay val="0"/>
    </c:title>
    <c:autoTitleDeleted val="0"/>
    <c:plotArea>
      <c:layout/>
      <c:lineChart>
        <c:grouping val="standard"/>
        <c:varyColors val="1"/>
        <c:ser>
          <c:idx val="0"/>
          <c:order val="0"/>
          <c:spPr>
            <a:ln w="19050" cmpd="sng">
              <a:solidFill>
                <a:schemeClr val="accent1"/>
              </a:solidFill>
            </a:ln>
          </c:spPr>
          <c:marker>
            <c:symbol val="circle"/>
            <c:size val="17"/>
            <c:spPr>
              <a:solidFill>
                <a:schemeClr val="accent1"/>
              </a:solidFill>
              <a:ln cmpd="sng">
                <a:solidFill>
                  <a:schemeClr val="accent1"/>
                </a:solidFill>
              </a:ln>
            </c:spPr>
          </c:marker>
          <c:dLbls>
            <c:spPr>
              <a:noFill/>
              <a:ln>
                <a:noFill/>
              </a:ln>
              <a:effectLst/>
            </c:spPr>
            <c:txPr>
              <a:bodyPr/>
              <a:lstStyle/>
              <a:p>
                <a:pPr lvl="0">
                  <a:defRPr sz="900" b="1" i="0">
                    <a:solidFill>
                      <a:srgbClr val="45B399"/>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SP'!$G$7:$L$7</c:f>
              <c:numCache>
                <c:formatCode>General</c:formatCode>
                <c:ptCount val="6"/>
                <c:pt idx="0">
                  <c:v>163</c:v>
                </c:pt>
                <c:pt idx="1">
                  <c:v>173</c:v>
                </c:pt>
                <c:pt idx="2">
                  <c:v>170</c:v>
                </c:pt>
                <c:pt idx="3">
                  <c:v>170</c:v>
                </c:pt>
                <c:pt idx="4">
                  <c:v>164</c:v>
                </c:pt>
                <c:pt idx="5">
                  <c:v>142</c:v>
                </c:pt>
              </c:numCache>
            </c:numRef>
          </c:val>
          <c:smooth val="0"/>
          <c:extLst>
            <c:ext xmlns:c16="http://schemas.microsoft.com/office/drawing/2014/chart" uri="{C3380CC4-5D6E-409C-BE32-E72D297353CC}">
              <c16:uniqueId val="{00000000-C8C1-46BD-AFF7-82B974017C26}"/>
            </c:ext>
          </c:extLst>
        </c:ser>
        <c:ser>
          <c:idx val="1"/>
          <c:order val="1"/>
          <c:spPr>
            <a:ln w="19050" cmpd="sng">
              <a:solidFill>
                <a:schemeClr val="accent2"/>
              </a:solidFill>
            </a:ln>
          </c:spPr>
          <c:marker>
            <c:symbol val="circle"/>
            <c:size val="17"/>
            <c:spPr>
              <a:solidFill>
                <a:schemeClr val="accent2"/>
              </a:solidFill>
              <a:ln cmpd="sng">
                <a:solidFill>
                  <a:schemeClr val="accent2"/>
                </a:solidFill>
              </a:ln>
            </c:spPr>
          </c:marker>
          <c:dLbls>
            <c:spPr>
              <a:noFill/>
              <a:ln>
                <a:noFill/>
              </a:ln>
              <a:effectLst/>
            </c:spPr>
            <c:txPr>
              <a:bodyPr/>
              <a:lstStyle/>
              <a:p>
                <a:pPr lvl="0">
                  <a:defRPr sz="900" b="1" i="0">
                    <a:solidFill>
                      <a:srgbClr val="1D91C0"/>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SP'!$G$8:$L$8</c:f>
              <c:numCache>
                <c:formatCode>General</c:formatCode>
                <c:ptCount val="6"/>
                <c:pt idx="0">
                  <c:v>119</c:v>
                </c:pt>
                <c:pt idx="1">
                  <c:v>146</c:v>
                </c:pt>
                <c:pt idx="2">
                  <c:v>168</c:v>
                </c:pt>
                <c:pt idx="3">
                  <c:v>161</c:v>
                </c:pt>
                <c:pt idx="4">
                  <c:v>166</c:v>
                </c:pt>
                <c:pt idx="5">
                  <c:v>150</c:v>
                </c:pt>
              </c:numCache>
            </c:numRef>
          </c:val>
          <c:smooth val="0"/>
          <c:extLst>
            <c:ext xmlns:c16="http://schemas.microsoft.com/office/drawing/2014/chart" uri="{C3380CC4-5D6E-409C-BE32-E72D297353CC}">
              <c16:uniqueId val="{00000001-C8C1-46BD-AFF7-82B974017C26}"/>
            </c:ext>
          </c:extLst>
        </c:ser>
        <c:ser>
          <c:idx val="2"/>
          <c:order val="2"/>
          <c:spPr>
            <a:ln w="19050" cmpd="sng">
              <a:solidFill>
                <a:schemeClr val="accent3"/>
              </a:solidFill>
            </a:ln>
          </c:spPr>
          <c:marker>
            <c:symbol val="circle"/>
            <c:size val="17"/>
            <c:spPr>
              <a:solidFill>
                <a:schemeClr val="accent3"/>
              </a:solidFill>
              <a:ln cmpd="sng">
                <a:solidFill>
                  <a:schemeClr val="accent3"/>
                </a:solidFill>
              </a:ln>
            </c:spPr>
          </c:marker>
          <c:dLbls>
            <c:spPr>
              <a:noFill/>
              <a:ln>
                <a:noFill/>
              </a:ln>
              <a:effectLst/>
            </c:spPr>
            <c:txPr>
              <a:bodyPr/>
              <a:lstStyle/>
              <a:p>
                <a:pPr lvl="0">
                  <a:defRPr sz="900" b="1" i="0">
                    <a:solidFill>
                      <a:srgbClr val="41B6C4"/>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SP'!$G$9:$L$9</c:f>
              <c:numCache>
                <c:formatCode>General</c:formatCode>
                <c:ptCount val="6"/>
                <c:pt idx="0">
                  <c:v>120</c:v>
                </c:pt>
                <c:pt idx="1">
                  <c:v>103</c:v>
                </c:pt>
                <c:pt idx="2">
                  <c:v>142</c:v>
                </c:pt>
                <c:pt idx="3">
                  <c:v>157</c:v>
                </c:pt>
                <c:pt idx="4">
                  <c:v>138</c:v>
                </c:pt>
                <c:pt idx="5">
                  <c:v>147</c:v>
                </c:pt>
              </c:numCache>
            </c:numRef>
          </c:val>
          <c:smooth val="0"/>
          <c:extLst>
            <c:ext xmlns:c16="http://schemas.microsoft.com/office/drawing/2014/chart" uri="{C3380CC4-5D6E-409C-BE32-E72D297353CC}">
              <c16:uniqueId val="{00000002-C8C1-46BD-AFF7-82B974017C26}"/>
            </c:ext>
          </c:extLst>
        </c:ser>
        <c:ser>
          <c:idx val="3"/>
          <c:order val="3"/>
          <c:spPr>
            <a:ln w="19050" cmpd="sng">
              <a:solidFill>
                <a:schemeClr val="accent4"/>
              </a:solidFill>
            </a:ln>
          </c:spPr>
          <c:marker>
            <c:symbol val="circle"/>
            <c:size val="17"/>
            <c:spPr>
              <a:solidFill>
                <a:schemeClr val="accent4"/>
              </a:solidFill>
              <a:ln cmpd="sng">
                <a:solidFill>
                  <a:schemeClr val="accent4"/>
                </a:solidFill>
              </a:ln>
            </c:spPr>
          </c:marker>
          <c:dLbls>
            <c:spPr>
              <a:noFill/>
              <a:ln>
                <a:noFill/>
              </a:ln>
              <a:effectLst/>
            </c:spPr>
            <c:txPr>
              <a:bodyPr/>
              <a:lstStyle/>
              <a:p>
                <a:pPr lvl="0">
                  <a:defRPr sz="900" b="1" i="0">
                    <a:solidFill>
                      <a:srgbClr val="7FCDBB"/>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SP'!$G$10:$L$10</c:f>
              <c:numCache>
                <c:formatCode>General</c:formatCode>
                <c:ptCount val="6"/>
                <c:pt idx="0">
                  <c:v>97</c:v>
                </c:pt>
                <c:pt idx="1">
                  <c:v>112</c:v>
                </c:pt>
                <c:pt idx="2">
                  <c:v>102</c:v>
                </c:pt>
                <c:pt idx="3">
                  <c:v>135</c:v>
                </c:pt>
                <c:pt idx="4">
                  <c:v>138</c:v>
                </c:pt>
                <c:pt idx="5">
                  <c:v>110</c:v>
                </c:pt>
              </c:numCache>
            </c:numRef>
          </c:val>
          <c:smooth val="0"/>
          <c:extLst>
            <c:ext xmlns:c16="http://schemas.microsoft.com/office/drawing/2014/chart" uri="{C3380CC4-5D6E-409C-BE32-E72D297353CC}">
              <c16:uniqueId val="{00000003-C8C1-46BD-AFF7-82B974017C26}"/>
            </c:ext>
          </c:extLst>
        </c:ser>
        <c:ser>
          <c:idx val="4"/>
          <c:order val="4"/>
          <c:spPr>
            <a:ln w="19050" cmpd="sng">
              <a:solidFill>
                <a:schemeClr val="accent5"/>
              </a:solidFill>
            </a:ln>
          </c:spPr>
          <c:marker>
            <c:symbol val="circle"/>
            <c:size val="17"/>
            <c:spPr>
              <a:solidFill>
                <a:schemeClr val="accent5"/>
              </a:solidFill>
              <a:ln cmpd="sng">
                <a:solidFill>
                  <a:schemeClr val="accent5"/>
                </a:solidFill>
              </a:ln>
            </c:spPr>
          </c:marker>
          <c:dLbls>
            <c:spPr>
              <a:noFill/>
              <a:ln>
                <a:noFill/>
              </a:ln>
              <a:effectLst/>
            </c:spPr>
            <c:txPr>
              <a:bodyPr/>
              <a:lstStyle/>
              <a:p>
                <a:pPr lvl="0">
                  <a:defRPr sz="900" b="1" i="0">
                    <a:solidFill>
                      <a:srgbClr val="C7E9B4"/>
                    </a:solidFill>
                    <a:latin typeface="+mn-lt"/>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Población efec SP'!$G$6:$L$6</c:f>
              <c:numCache>
                <c:formatCode>General</c:formatCode>
                <c:ptCount val="6"/>
                <c:pt idx="0">
                  <c:v>2019</c:v>
                </c:pt>
                <c:pt idx="1">
                  <c:v>2020</c:v>
                </c:pt>
                <c:pt idx="2">
                  <c:v>2021</c:v>
                </c:pt>
                <c:pt idx="3">
                  <c:v>2022</c:v>
                </c:pt>
                <c:pt idx="4">
                  <c:v>2023</c:v>
                </c:pt>
                <c:pt idx="5">
                  <c:v>2024</c:v>
                </c:pt>
              </c:numCache>
            </c:numRef>
          </c:cat>
          <c:val>
            <c:numRef>
              <c:f>'5. Población efec SP'!$G$11:$L$11</c:f>
              <c:numCache>
                <c:formatCode>General</c:formatCode>
                <c:ptCount val="6"/>
                <c:pt idx="0">
                  <c:v>99</c:v>
                </c:pt>
                <c:pt idx="1">
                  <c:v>89</c:v>
                </c:pt>
                <c:pt idx="2">
                  <c:v>113</c:v>
                </c:pt>
                <c:pt idx="3">
                  <c:v>96</c:v>
                </c:pt>
                <c:pt idx="4">
                  <c:v>127</c:v>
                </c:pt>
                <c:pt idx="5">
                  <c:v>122</c:v>
                </c:pt>
              </c:numCache>
            </c:numRef>
          </c:val>
          <c:smooth val="0"/>
          <c:extLst>
            <c:ext xmlns:c16="http://schemas.microsoft.com/office/drawing/2014/chart" uri="{C3380CC4-5D6E-409C-BE32-E72D297353CC}">
              <c16:uniqueId val="{00000004-C8C1-46BD-AFF7-82B974017C26}"/>
            </c:ext>
          </c:extLst>
        </c:ser>
        <c:dLbls>
          <c:showLegendKey val="0"/>
          <c:showVal val="0"/>
          <c:showCatName val="0"/>
          <c:showSerName val="0"/>
          <c:showPercent val="0"/>
          <c:showBubbleSize val="0"/>
        </c:dLbls>
        <c:marker val="1"/>
        <c:smooth val="0"/>
        <c:axId val="1311695531"/>
        <c:axId val="551099860"/>
      </c:lineChart>
      <c:catAx>
        <c:axId val="1311695531"/>
        <c:scaling>
          <c:orientation val="minMax"/>
        </c:scaling>
        <c:delete val="0"/>
        <c:axPos val="b"/>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txPr>
          <a:bodyPr/>
          <a:lstStyle/>
          <a:p>
            <a:pPr lvl="0">
              <a:defRPr sz="1000" b="0" i="0">
                <a:solidFill>
                  <a:schemeClr val="dk1"/>
                </a:solidFill>
                <a:latin typeface="+mn-lt"/>
              </a:defRPr>
            </a:pPr>
            <a:endParaRPr lang="es-PE"/>
          </a:p>
        </c:txPr>
        <c:crossAx val="551099860"/>
        <c:crosses val="autoZero"/>
        <c:auto val="1"/>
        <c:lblAlgn val="ctr"/>
        <c:lblOffset val="100"/>
        <c:noMultiLvlLbl val="1"/>
      </c:catAx>
      <c:valAx>
        <c:axId val="551099860"/>
        <c:scaling>
          <c:orientation val="minMax"/>
          <c:min val="80"/>
        </c:scaling>
        <c:delete val="0"/>
        <c:axPos val="l"/>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PE"/>
          </a:p>
        </c:txPr>
        <c:crossAx val="1311695531"/>
        <c:crosses val="autoZero"/>
        <c:crossBetween val="between"/>
      </c:valAx>
    </c:plotArea>
    <c:legend>
      <c:legendPos val="b"/>
      <c:overlay val="0"/>
      <c:txPr>
        <a:bodyPr/>
        <a:lstStyle/>
        <a:p>
          <a:pPr lvl="0">
            <a:defRPr sz="900" b="0" i="0">
              <a:solidFill>
                <a:schemeClr val="dk1"/>
              </a:solidFill>
              <a:latin typeface="+mn-lt"/>
            </a:defRPr>
          </a:pPr>
          <a:endParaRPr lang="es-PE"/>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Demanda Efectiva Sin Proyecto según</a:t>
            </a:r>
            <a:r>
              <a:rPr lang="es-PE" baseline="0"/>
              <a:t> grado</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lineChart>
        <c:grouping val="standard"/>
        <c:varyColors val="0"/>
        <c:ser>
          <c:idx val="0"/>
          <c:order val="0"/>
          <c:tx>
            <c:strRef>
              <c:f>'5. Población efec SP'!$B$88</c:f>
              <c:strCache>
                <c:ptCount val="1"/>
                <c:pt idx="0">
                  <c:v>1</c:v>
                </c:pt>
              </c:strCache>
            </c:strRef>
          </c:tx>
          <c:spPr>
            <a:ln w="28575" cap="rnd">
              <a:solidFill>
                <a:schemeClr val="accent1"/>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SP'!$C$88:$V$88</c:f>
              <c:numCache>
                <c:formatCode>0.00</c:formatCode>
                <c:ptCount val="20"/>
                <c:pt idx="0">
                  <c:v>163</c:v>
                </c:pt>
                <c:pt idx="1">
                  <c:v>173</c:v>
                </c:pt>
                <c:pt idx="2">
                  <c:v>170</c:v>
                </c:pt>
                <c:pt idx="3">
                  <c:v>170</c:v>
                </c:pt>
                <c:pt idx="4">
                  <c:v>164</c:v>
                </c:pt>
                <c:pt idx="5">
                  <c:v>142</c:v>
                </c:pt>
                <c:pt idx="6">
                  <c:v>170</c:v>
                </c:pt>
                <c:pt idx="7">
                  <c:v>172</c:v>
                </c:pt>
                <c:pt idx="8">
                  <c:v>174</c:v>
                </c:pt>
                <c:pt idx="9">
                  <c:v>176</c:v>
                </c:pt>
                <c:pt idx="10">
                  <c:v>178</c:v>
                </c:pt>
                <c:pt idx="11">
                  <c:v>180</c:v>
                </c:pt>
                <c:pt idx="12">
                  <c:v>183</c:v>
                </c:pt>
                <c:pt idx="13">
                  <c:v>185</c:v>
                </c:pt>
                <c:pt idx="14">
                  <c:v>187</c:v>
                </c:pt>
                <c:pt idx="15">
                  <c:v>189</c:v>
                </c:pt>
                <c:pt idx="16">
                  <c:v>191</c:v>
                </c:pt>
                <c:pt idx="17">
                  <c:v>194</c:v>
                </c:pt>
                <c:pt idx="18">
                  <c:v>196</c:v>
                </c:pt>
                <c:pt idx="19">
                  <c:v>198</c:v>
                </c:pt>
              </c:numCache>
            </c:numRef>
          </c:val>
          <c:smooth val="0"/>
          <c:extLst>
            <c:ext xmlns:c16="http://schemas.microsoft.com/office/drawing/2014/chart" uri="{C3380CC4-5D6E-409C-BE32-E72D297353CC}">
              <c16:uniqueId val="{00000000-42F4-4AD5-A697-EB72E474A487}"/>
            </c:ext>
          </c:extLst>
        </c:ser>
        <c:ser>
          <c:idx val="1"/>
          <c:order val="1"/>
          <c:tx>
            <c:strRef>
              <c:f>'5. Población efec SP'!$B$89</c:f>
              <c:strCache>
                <c:ptCount val="1"/>
                <c:pt idx="0">
                  <c:v>2</c:v>
                </c:pt>
              </c:strCache>
            </c:strRef>
          </c:tx>
          <c:spPr>
            <a:ln w="28575" cap="rnd">
              <a:solidFill>
                <a:schemeClr val="accent2"/>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SP'!$C$89:$V$89</c:f>
              <c:numCache>
                <c:formatCode>0.00</c:formatCode>
                <c:ptCount val="20"/>
                <c:pt idx="0">
                  <c:v>119</c:v>
                </c:pt>
                <c:pt idx="1">
                  <c:v>146</c:v>
                </c:pt>
                <c:pt idx="2">
                  <c:v>168</c:v>
                </c:pt>
                <c:pt idx="3">
                  <c:v>161</c:v>
                </c:pt>
                <c:pt idx="4">
                  <c:v>166</c:v>
                </c:pt>
                <c:pt idx="5">
                  <c:v>150</c:v>
                </c:pt>
                <c:pt idx="6">
                  <c:v>137</c:v>
                </c:pt>
                <c:pt idx="7">
                  <c:v>165</c:v>
                </c:pt>
                <c:pt idx="8">
                  <c:v>166</c:v>
                </c:pt>
                <c:pt idx="9">
                  <c:v>168</c:v>
                </c:pt>
                <c:pt idx="10">
                  <c:v>170</c:v>
                </c:pt>
                <c:pt idx="11">
                  <c:v>172</c:v>
                </c:pt>
                <c:pt idx="12">
                  <c:v>174</c:v>
                </c:pt>
                <c:pt idx="13">
                  <c:v>177</c:v>
                </c:pt>
                <c:pt idx="14">
                  <c:v>179</c:v>
                </c:pt>
                <c:pt idx="15">
                  <c:v>181</c:v>
                </c:pt>
                <c:pt idx="16">
                  <c:v>183</c:v>
                </c:pt>
                <c:pt idx="17">
                  <c:v>185</c:v>
                </c:pt>
                <c:pt idx="18">
                  <c:v>188</c:v>
                </c:pt>
                <c:pt idx="19">
                  <c:v>190</c:v>
                </c:pt>
              </c:numCache>
            </c:numRef>
          </c:val>
          <c:smooth val="0"/>
          <c:extLst>
            <c:ext xmlns:c16="http://schemas.microsoft.com/office/drawing/2014/chart" uri="{C3380CC4-5D6E-409C-BE32-E72D297353CC}">
              <c16:uniqueId val="{00000001-42F4-4AD5-A697-EB72E474A487}"/>
            </c:ext>
          </c:extLst>
        </c:ser>
        <c:ser>
          <c:idx val="2"/>
          <c:order val="2"/>
          <c:tx>
            <c:strRef>
              <c:f>'5. Población efec SP'!$B$90</c:f>
              <c:strCache>
                <c:ptCount val="1"/>
                <c:pt idx="0">
                  <c:v>3</c:v>
                </c:pt>
              </c:strCache>
            </c:strRef>
          </c:tx>
          <c:spPr>
            <a:ln w="28575" cap="rnd">
              <a:solidFill>
                <a:schemeClr val="accent3"/>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SP'!$C$90:$V$90</c:f>
              <c:numCache>
                <c:formatCode>0.00</c:formatCode>
                <c:ptCount val="20"/>
                <c:pt idx="0">
                  <c:v>120</c:v>
                </c:pt>
                <c:pt idx="1">
                  <c:v>103</c:v>
                </c:pt>
                <c:pt idx="2">
                  <c:v>142</c:v>
                </c:pt>
                <c:pt idx="3">
                  <c:v>157</c:v>
                </c:pt>
                <c:pt idx="4">
                  <c:v>138</c:v>
                </c:pt>
                <c:pt idx="5">
                  <c:v>147</c:v>
                </c:pt>
                <c:pt idx="6">
                  <c:v>147</c:v>
                </c:pt>
                <c:pt idx="7">
                  <c:v>134</c:v>
                </c:pt>
                <c:pt idx="8">
                  <c:v>162</c:v>
                </c:pt>
                <c:pt idx="9">
                  <c:v>163</c:v>
                </c:pt>
                <c:pt idx="10">
                  <c:v>165</c:v>
                </c:pt>
                <c:pt idx="11">
                  <c:v>167</c:v>
                </c:pt>
                <c:pt idx="12">
                  <c:v>169</c:v>
                </c:pt>
                <c:pt idx="13">
                  <c:v>171</c:v>
                </c:pt>
                <c:pt idx="14">
                  <c:v>173</c:v>
                </c:pt>
                <c:pt idx="15">
                  <c:v>175</c:v>
                </c:pt>
                <c:pt idx="16">
                  <c:v>177</c:v>
                </c:pt>
                <c:pt idx="17">
                  <c:v>179</c:v>
                </c:pt>
                <c:pt idx="18">
                  <c:v>181</c:v>
                </c:pt>
                <c:pt idx="19">
                  <c:v>184</c:v>
                </c:pt>
              </c:numCache>
            </c:numRef>
          </c:val>
          <c:smooth val="0"/>
          <c:extLst>
            <c:ext xmlns:c16="http://schemas.microsoft.com/office/drawing/2014/chart" uri="{C3380CC4-5D6E-409C-BE32-E72D297353CC}">
              <c16:uniqueId val="{00000002-42F4-4AD5-A697-EB72E474A487}"/>
            </c:ext>
          </c:extLst>
        </c:ser>
        <c:ser>
          <c:idx val="3"/>
          <c:order val="3"/>
          <c:tx>
            <c:strRef>
              <c:f>'5. Población efec SP'!$B$91</c:f>
              <c:strCache>
                <c:ptCount val="1"/>
                <c:pt idx="0">
                  <c:v>4</c:v>
                </c:pt>
              </c:strCache>
            </c:strRef>
          </c:tx>
          <c:spPr>
            <a:ln w="28575" cap="rnd">
              <a:solidFill>
                <a:schemeClr val="accent4"/>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SP'!$C$91:$V$91</c:f>
              <c:numCache>
                <c:formatCode>0.00</c:formatCode>
                <c:ptCount val="20"/>
                <c:pt idx="0">
                  <c:v>97</c:v>
                </c:pt>
                <c:pt idx="1">
                  <c:v>112</c:v>
                </c:pt>
                <c:pt idx="2">
                  <c:v>102</c:v>
                </c:pt>
                <c:pt idx="3">
                  <c:v>135</c:v>
                </c:pt>
                <c:pt idx="4">
                  <c:v>138</c:v>
                </c:pt>
                <c:pt idx="5">
                  <c:v>110</c:v>
                </c:pt>
                <c:pt idx="6">
                  <c:v>132</c:v>
                </c:pt>
                <c:pt idx="7">
                  <c:v>132</c:v>
                </c:pt>
                <c:pt idx="8">
                  <c:v>120</c:v>
                </c:pt>
                <c:pt idx="9">
                  <c:v>145</c:v>
                </c:pt>
                <c:pt idx="10">
                  <c:v>146</c:v>
                </c:pt>
                <c:pt idx="11">
                  <c:v>148</c:v>
                </c:pt>
                <c:pt idx="12">
                  <c:v>150</c:v>
                </c:pt>
                <c:pt idx="13">
                  <c:v>151</c:v>
                </c:pt>
                <c:pt idx="14">
                  <c:v>153</c:v>
                </c:pt>
                <c:pt idx="15">
                  <c:v>155</c:v>
                </c:pt>
                <c:pt idx="16">
                  <c:v>157</c:v>
                </c:pt>
                <c:pt idx="17">
                  <c:v>159</c:v>
                </c:pt>
                <c:pt idx="18">
                  <c:v>160</c:v>
                </c:pt>
                <c:pt idx="19">
                  <c:v>162</c:v>
                </c:pt>
              </c:numCache>
            </c:numRef>
          </c:val>
          <c:smooth val="0"/>
          <c:extLst>
            <c:ext xmlns:c16="http://schemas.microsoft.com/office/drawing/2014/chart" uri="{C3380CC4-5D6E-409C-BE32-E72D297353CC}">
              <c16:uniqueId val="{00000003-42F4-4AD5-A697-EB72E474A487}"/>
            </c:ext>
          </c:extLst>
        </c:ser>
        <c:ser>
          <c:idx val="4"/>
          <c:order val="4"/>
          <c:tx>
            <c:strRef>
              <c:f>'5. Población efec SP'!$B$92</c:f>
              <c:strCache>
                <c:ptCount val="1"/>
                <c:pt idx="0">
                  <c:v>5</c:v>
                </c:pt>
              </c:strCache>
            </c:strRef>
          </c:tx>
          <c:spPr>
            <a:ln w="28575" cap="rnd">
              <a:solidFill>
                <a:schemeClr val="accent5"/>
              </a:solidFill>
              <a:round/>
            </a:ln>
            <a:effectLst/>
          </c:spPr>
          <c:marker>
            <c:symbol val="none"/>
          </c:marker>
          <c:cat>
            <c:numRef>
              <c:f>'5. Población efec SP'!$C$87:$V$87</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SP'!$C$92:$V$92</c:f>
              <c:numCache>
                <c:formatCode>0.00</c:formatCode>
                <c:ptCount val="20"/>
                <c:pt idx="0">
                  <c:v>99</c:v>
                </c:pt>
                <c:pt idx="1">
                  <c:v>89</c:v>
                </c:pt>
                <c:pt idx="2">
                  <c:v>113</c:v>
                </c:pt>
                <c:pt idx="3">
                  <c:v>96</c:v>
                </c:pt>
                <c:pt idx="4">
                  <c:v>127</c:v>
                </c:pt>
                <c:pt idx="5">
                  <c:v>122</c:v>
                </c:pt>
                <c:pt idx="6">
                  <c:v>108</c:v>
                </c:pt>
                <c:pt idx="7">
                  <c:v>130</c:v>
                </c:pt>
                <c:pt idx="8">
                  <c:v>130</c:v>
                </c:pt>
                <c:pt idx="9">
                  <c:v>118</c:v>
                </c:pt>
                <c:pt idx="10">
                  <c:v>142</c:v>
                </c:pt>
                <c:pt idx="11">
                  <c:v>143</c:v>
                </c:pt>
                <c:pt idx="12">
                  <c:v>145</c:v>
                </c:pt>
                <c:pt idx="13">
                  <c:v>147</c:v>
                </c:pt>
                <c:pt idx="14">
                  <c:v>148</c:v>
                </c:pt>
                <c:pt idx="15">
                  <c:v>150</c:v>
                </c:pt>
                <c:pt idx="16">
                  <c:v>152</c:v>
                </c:pt>
                <c:pt idx="17">
                  <c:v>154</c:v>
                </c:pt>
                <c:pt idx="18">
                  <c:v>156</c:v>
                </c:pt>
                <c:pt idx="19">
                  <c:v>157</c:v>
                </c:pt>
              </c:numCache>
            </c:numRef>
          </c:val>
          <c:smooth val="0"/>
          <c:extLst>
            <c:ext xmlns:c16="http://schemas.microsoft.com/office/drawing/2014/chart" uri="{C3380CC4-5D6E-409C-BE32-E72D297353CC}">
              <c16:uniqueId val="{00000004-42F4-4AD5-A697-EB72E474A487}"/>
            </c:ext>
          </c:extLst>
        </c:ser>
        <c:dLbls>
          <c:showLegendKey val="0"/>
          <c:showVal val="0"/>
          <c:showCatName val="0"/>
          <c:showSerName val="0"/>
          <c:showPercent val="0"/>
          <c:showBubbleSize val="0"/>
        </c:dLbls>
        <c:smooth val="0"/>
        <c:axId val="1004175760"/>
        <c:axId val="1004163280"/>
      </c:lineChart>
      <c:catAx>
        <c:axId val="100417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04163280"/>
        <c:crosses val="autoZero"/>
        <c:auto val="1"/>
        <c:lblAlgn val="ctr"/>
        <c:lblOffset val="100"/>
        <c:noMultiLvlLbl val="0"/>
      </c:catAx>
      <c:valAx>
        <c:axId val="1004163280"/>
        <c:scaling>
          <c:orientation val="minMax"/>
          <c:max val="270"/>
          <c:min val="7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04175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Demanda Efectiva Sin Proyecto según</a:t>
            </a:r>
            <a:r>
              <a:rPr lang="es-PE" baseline="0"/>
              <a:t> grado</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lineChart>
        <c:grouping val="standard"/>
        <c:varyColors val="0"/>
        <c:ser>
          <c:idx val="0"/>
          <c:order val="0"/>
          <c:tx>
            <c:strRef>
              <c:f>'5. Población efec CP-OBJETIVO'!$B$43</c:f>
              <c:strCache>
                <c:ptCount val="1"/>
                <c:pt idx="0">
                  <c:v>1</c:v>
                </c:pt>
              </c:strCache>
            </c:strRef>
          </c:tx>
          <c:spPr>
            <a:ln w="28575" cap="rnd">
              <a:solidFill>
                <a:schemeClr val="accent1"/>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CP-OBJETIVO'!$C$43:$V$43</c:f>
              <c:numCache>
                <c:formatCode>0.00</c:formatCode>
                <c:ptCount val="20"/>
                <c:pt idx="0">
                  <c:v>163</c:v>
                </c:pt>
                <c:pt idx="1">
                  <c:v>173</c:v>
                </c:pt>
                <c:pt idx="2">
                  <c:v>170</c:v>
                </c:pt>
                <c:pt idx="3">
                  <c:v>170</c:v>
                </c:pt>
                <c:pt idx="4">
                  <c:v>164</c:v>
                </c:pt>
                <c:pt idx="5">
                  <c:v>142</c:v>
                </c:pt>
                <c:pt idx="6">
                  <c:v>176</c:v>
                </c:pt>
                <c:pt idx="7">
                  <c:v>178</c:v>
                </c:pt>
                <c:pt idx="8">
                  <c:v>180</c:v>
                </c:pt>
                <c:pt idx="9">
                  <c:v>183</c:v>
                </c:pt>
                <c:pt idx="10">
                  <c:v>236</c:v>
                </c:pt>
                <c:pt idx="11">
                  <c:v>239</c:v>
                </c:pt>
                <c:pt idx="12">
                  <c:v>241</c:v>
                </c:pt>
                <c:pt idx="13">
                  <c:v>244</c:v>
                </c:pt>
                <c:pt idx="14">
                  <c:v>247</c:v>
                </c:pt>
                <c:pt idx="15">
                  <c:v>250</c:v>
                </c:pt>
                <c:pt idx="16">
                  <c:v>253</c:v>
                </c:pt>
                <c:pt idx="17">
                  <c:v>256</c:v>
                </c:pt>
                <c:pt idx="18">
                  <c:v>259</c:v>
                </c:pt>
                <c:pt idx="19">
                  <c:v>262</c:v>
                </c:pt>
              </c:numCache>
            </c:numRef>
          </c:val>
          <c:smooth val="0"/>
          <c:extLst>
            <c:ext xmlns:c16="http://schemas.microsoft.com/office/drawing/2014/chart" uri="{C3380CC4-5D6E-409C-BE32-E72D297353CC}">
              <c16:uniqueId val="{00000000-D08A-4D81-8391-6D0DF2D85D6C}"/>
            </c:ext>
          </c:extLst>
        </c:ser>
        <c:ser>
          <c:idx val="1"/>
          <c:order val="1"/>
          <c:tx>
            <c:strRef>
              <c:f>'5. Población efec CP-OBJETIVO'!$B$44</c:f>
              <c:strCache>
                <c:ptCount val="1"/>
                <c:pt idx="0">
                  <c:v>2</c:v>
                </c:pt>
              </c:strCache>
            </c:strRef>
          </c:tx>
          <c:spPr>
            <a:ln w="28575" cap="rnd">
              <a:solidFill>
                <a:schemeClr val="accent2"/>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CP-OBJETIVO'!$C$44:$V$44</c:f>
              <c:numCache>
                <c:formatCode>0.00</c:formatCode>
                <c:ptCount val="20"/>
                <c:pt idx="0">
                  <c:v>119</c:v>
                </c:pt>
                <c:pt idx="1">
                  <c:v>146</c:v>
                </c:pt>
                <c:pt idx="2">
                  <c:v>168</c:v>
                </c:pt>
                <c:pt idx="3">
                  <c:v>161</c:v>
                </c:pt>
                <c:pt idx="4">
                  <c:v>166</c:v>
                </c:pt>
                <c:pt idx="5">
                  <c:v>150</c:v>
                </c:pt>
                <c:pt idx="6">
                  <c:v>142</c:v>
                </c:pt>
                <c:pt idx="7">
                  <c:v>176</c:v>
                </c:pt>
                <c:pt idx="8">
                  <c:v>178</c:v>
                </c:pt>
                <c:pt idx="9">
                  <c:v>180</c:v>
                </c:pt>
                <c:pt idx="10">
                  <c:v>183</c:v>
                </c:pt>
                <c:pt idx="11">
                  <c:v>237</c:v>
                </c:pt>
                <c:pt idx="12">
                  <c:v>240</c:v>
                </c:pt>
                <c:pt idx="13">
                  <c:v>242</c:v>
                </c:pt>
                <c:pt idx="14">
                  <c:v>245</c:v>
                </c:pt>
                <c:pt idx="15">
                  <c:v>248</c:v>
                </c:pt>
                <c:pt idx="16">
                  <c:v>251</c:v>
                </c:pt>
                <c:pt idx="17">
                  <c:v>254</c:v>
                </c:pt>
                <c:pt idx="18">
                  <c:v>257</c:v>
                </c:pt>
                <c:pt idx="19">
                  <c:v>260</c:v>
                </c:pt>
              </c:numCache>
            </c:numRef>
          </c:val>
          <c:smooth val="0"/>
          <c:extLst>
            <c:ext xmlns:c16="http://schemas.microsoft.com/office/drawing/2014/chart" uri="{C3380CC4-5D6E-409C-BE32-E72D297353CC}">
              <c16:uniqueId val="{00000001-D08A-4D81-8391-6D0DF2D85D6C}"/>
            </c:ext>
          </c:extLst>
        </c:ser>
        <c:ser>
          <c:idx val="2"/>
          <c:order val="2"/>
          <c:tx>
            <c:strRef>
              <c:f>'5. Población efec CP-OBJETIVO'!$B$45</c:f>
              <c:strCache>
                <c:ptCount val="1"/>
                <c:pt idx="0">
                  <c:v>3</c:v>
                </c:pt>
              </c:strCache>
            </c:strRef>
          </c:tx>
          <c:spPr>
            <a:ln w="28575" cap="rnd">
              <a:solidFill>
                <a:schemeClr val="accent3"/>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CP-OBJETIVO'!$C$45:$V$45</c:f>
              <c:numCache>
                <c:formatCode>0.00</c:formatCode>
                <c:ptCount val="20"/>
                <c:pt idx="0">
                  <c:v>120</c:v>
                </c:pt>
                <c:pt idx="1">
                  <c:v>103</c:v>
                </c:pt>
                <c:pt idx="2">
                  <c:v>142</c:v>
                </c:pt>
                <c:pt idx="3">
                  <c:v>157</c:v>
                </c:pt>
                <c:pt idx="4">
                  <c:v>138</c:v>
                </c:pt>
                <c:pt idx="5">
                  <c:v>147</c:v>
                </c:pt>
                <c:pt idx="6">
                  <c:v>152</c:v>
                </c:pt>
                <c:pt idx="7">
                  <c:v>144</c:v>
                </c:pt>
                <c:pt idx="8">
                  <c:v>179</c:v>
                </c:pt>
                <c:pt idx="9">
                  <c:v>181</c:v>
                </c:pt>
                <c:pt idx="10">
                  <c:v>183</c:v>
                </c:pt>
                <c:pt idx="11">
                  <c:v>186</c:v>
                </c:pt>
                <c:pt idx="12">
                  <c:v>241</c:v>
                </c:pt>
                <c:pt idx="13">
                  <c:v>244</c:v>
                </c:pt>
                <c:pt idx="14">
                  <c:v>246</c:v>
                </c:pt>
                <c:pt idx="15">
                  <c:v>249</c:v>
                </c:pt>
                <c:pt idx="16">
                  <c:v>252</c:v>
                </c:pt>
                <c:pt idx="17">
                  <c:v>255</c:v>
                </c:pt>
                <c:pt idx="18">
                  <c:v>258</c:v>
                </c:pt>
                <c:pt idx="19">
                  <c:v>261</c:v>
                </c:pt>
              </c:numCache>
            </c:numRef>
          </c:val>
          <c:smooth val="0"/>
          <c:extLst>
            <c:ext xmlns:c16="http://schemas.microsoft.com/office/drawing/2014/chart" uri="{C3380CC4-5D6E-409C-BE32-E72D297353CC}">
              <c16:uniqueId val="{00000002-D08A-4D81-8391-6D0DF2D85D6C}"/>
            </c:ext>
          </c:extLst>
        </c:ser>
        <c:ser>
          <c:idx val="3"/>
          <c:order val="3"/>
          <c:tx>
            <c:strRef>
              <c:f>'5. Población efec CP-OBJETIVO'!$B$46</c:f>
              <c:strCache>
                <c:ptCount val="1"/>
                <c:pt idx="0">
                  <c:v>4</c:v>
                </c:pt>
              </c:strCache>
            </c:strRef>
          </c:tx>
          <c:spPr>
            <a:ln w="28575" cap="rnd">
              <a:solidFill>
                <a:schemeClr val="accent4"/>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CP-OBJETIVO'!$C$46:$V$46</c:f>
              <c:numCache>
                <c:formatCode>0.00</c:formatCode>
                <c:ptCount val="20"/>
                <c:pt idx="0">
                  <c:v>97</c:v>
                </c:pt>
                <c:pt idx="1">
                  <c:v>112</c:v>
                </c:pt>
                <c:pt idx="2">
                  <c:v>102</c:v>
                </c:pt>
                <c:pt idx="3">
                  <c:v>135</c:v>
                </c:pt>
                <c:pt idx="4">
                  <c:v>138</c:v>
                </c:pt>
                <c:pt idx="5">
                  <c:v>110</c:v>
                </c:pt>
                <c:pt idx="6">
                  <c:v>136</c:v>
                </c:pt>
                <c:pt idx="7">
                  <c:v>141</c:v>
                </c:pt>
                <c:pt idx="8">
                  <c:v>134</c:v>
                </c:pt>
                <c:pt idx="9">
                  <c:v>166</c:v>
                </c:pt>
                <c:pt idx="10">
                  <c:v>181</c:v>
                </c:pt>
                <c:pt idx="11">
                  <c:v>183</c:v>
                </c:pt>
                <c:pt idx="12">
                  <c:v>186</c:v>
                </c:pt>
                <c:pt idx="13">
                  <c:v>241</c:v>
                </c:pt>
                <c:pt idx="14">
                  <c:v>244</c:v>
                </c:pt>
                <c:pt idx="15">
                  <c:v>246</c:v>
                </c:pt>
                <c:pt idx="16">
                  <c:v>249</c:v>
                </c:pt>
                <c:pt idx="17">
                  <c:v>252</c:v>
                </c:pt>
                <c:pt idx="18">
                  <c:v>255</c:v>
                </c:pt>
                <c:pt idx="19">
                  <c:v>258</c:v>
                </c:pt>
              </c:numCache>
            </c:numRef>
          </c:val>
          <c:smooth val="0"/>
          <c:extLst>
            <c:ext xmlns:c16="http://schemas.microsoft.com/office/drawing/2014/chart" uri="{C3380CC4-5D6E-409C-BE32-E72D297353CC}">
              <c16:uniqueId val="{00000003-D08A-4D81-8391-6D0DF2D85D6C}"/>
            </c:ext>
          </c:extLst>
        </c:ser>
        <c:ser>
          <c:idx val="4"/>
          <c:order val="4"/>
          <c:tx>
            <c:strRef>
              <c:f>'5. Población efec CP-OBJETIVO'!$B$47</c:f>
              <c:strCache>
                <c:ptCount val="1"/>
                <c:pt idx="0">
                  <c:v>5</c:v>
                </c:pt>
              </c:strCache>
            </c:strRef>
          </c:tx>
          <c:spPr>
            <a:ln w="28575" cap="rnd">
              <a:solidFill>
                <a:schemeClr val="accent5"/>
              </a:solidFill>
              <a:round/>
            </a:ln>
            <a:effectLst/>
          </c:spPr>
          <c:marker>
            <c:symbol val="none"/>
          </c:marker>
          <c:cat>
            <c:numRef>
              <c:f>'5. Población efec CP-OBJETIVO'!$C$42:$V$42</c:f>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f>'5. Población efec CP-OBJETIVO'!$C$47:$V$47</c:f>
              <c:numCache>
                <c:formatCode>0.00</c:formatCode>
                <c:ptCount val="20"/>
                <c:pt idx="0">
                  <c:v>99</c:v>
                </c:pt>
                <c:pt idx="1">
                  <c:v>89</c:v>
                </c:pt>
                <c:pt idx="2">
                  <c:v>113</c:v>
                </c:pt>
                <c:pt idx="3">
                  <c:v>96</c:v>
                </c:pt>
                <c:pt idx="4">
                  <c:v>127</c:v>
                </c:pt>
                <c:pt idx="5">
                  <c:v>122</c:v>
                </c:pt>
                <c:pt idx="6">
                  <c:v>112</c:v>
                </c:pt>
                <c:pt idx="7">
                  <c:v>138</c:v>
                </c:pt>
                <c:pt idx="8">
                  <c:v>143</c:v>
                </c:pt>
                <c:pt idx="9">
                  <c:v>136</c:v>
                </c:pt>
                <c:pt idx="10">
                  <c:v>169</c:v>
                </c:pt>
                <c:pt idx="11">
                  <c:v>184</c:v>
                </c:pt>
                <c:pt idx="12">
                  <c:v>186</c:v>
                </c:pt>
                <c:pt idx="13">
                  <c:v>189</c:v>
                </c:pt>
                <c:pt idx="14">
                  <c:v>245</c:v>
                </c:pt>
                <c:pt idx="15">
                  <c:v>248</c:v>
                </c:pt>
                <c:pt idx="16">
                  <c:v>250</c:v>
                </c:pt>
                <c:pt idx="17">
                  <c:v>253</c:v>
                </c:pt>
                <c:pt idx="18">
                  <c:v>256</c:v>
                </c:pt>
                <c:pt idx="19">
                  <c:v>259</c:v>
                </c:pt>
              </c:numCache>
            </c:numRef>
          </c:val>
          <c:smooth val="0"/>
          <c:extLst>
            <c:ext xmlns:c16="http://schemas.microsoft.com/office/drawing/2014/chart" uri="{C3380CC4-5D6E-409C-BE32-E72D297353CC}">
              <c16:uniqueId val="{00000004-D08A-4D81-8391-6D0DF2D85D6C}"/>
            </c:ext>
          </c:extLst>
        </c:ser>
        <c:dLbls>
          <c:showLegendKey val="0"/>
          <c:showVal val="0"/>
          <c:showCatName val="0"/>
          <c:showSerName val="0"/>
          <c:showPercent val="0"/>
          <c:showBubbleSize val="0"/>
        </c:dLbls>
        <c:smooth val="0"/>
        <c:axId val="1004175760"/>
        <c:axId val="1004163280"/>
        <c:extLst>
          <c:ext xmlns:c15="http://schemas.microsoft.com/office/drawing/2012/chart" uri="{02D57815-91ED-43cb-92C2-25804820EDAC}">
            <c15:filteredLineSeries>
              <c15:ser>
                <c:idx val="5"/>
                <c:order val="5"/>
                <c:spPr>
                  <a:ln w="28575" cap="rnd">
                    <a:solidFill>
                      <a:schemeClr val="accent6"/>
                    </a:solidFill>
                    <a:round/>
                  </a:ln>
                  <a:effectLst/>
                </c:spPr>
                <c:marker>
                  <c:symbol val="none"/>
                </c:marker>
                <c:cat>
                  <c:numRef>
                    <c:extLst>
                      <c:ext uri="{02D57815-91ED-43cb-92C2-25804820EDAC}">
                        <c15:formulaRef>
                          <c15:sqref>'5. Población efec CP-OBJETIVO'!$C$42:$V$42</c15:sqref>
                        </c15:formulaRef>
                      </c:ext>
                    </c:extLst>
                    <c:numCache>
                      <c:formatCode>General</c:formatCode>
                      <c:ptCount val="20"/>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numCache>
                  </c:numRef>
                </c:cat>
                <c:val>
                  <c:numRef>
                    <c:extLst>
                      <c:ext uri="{02D57815-91ED-43cb-92C2-25804820EDAC}">
                        <c15:formulaRef>
                          <c15:sqref>'5. Población efec CP-OBJETIVO'!$B$47:$V$47</c15:sqref>
                        </c15:formulaRef>
                      </c:ext>
                    </c:extLst>
                    <c:numCache>
                      <c:formatCode>0.00</c:formatCode>
                      <c:ptCount val="21"/>
                      <c:pt idx="0" formatCode="General">
                        <c:v>5</c:v>
                      </c:pt>
                      <c:pt idx="1">
                        <c:v>99</c:v>
                      </c:pt>
                      <c:pt idx="2">
                        <c:v>89</c:v>
                      </c:pt>
                      <c:pt idx="3">
                        <c:v>113</c:v>
                      </c:pt>
                      <c:pt idx="4">
                        <c:v>96</c:v>
                      </c:pt>
                      <c:pt idx="5">
                        <c:v>127</c:v>
                      </c:pt>
                      <c:pt idx="6">
                        <c:v>122</c:v>
                      </c:pt>
                      <c:pt idx="7">
                        <c:v>112</c:v>
                      </c:pt>
                      <c:pt idx="8">
                        <c:v>138</c:v>
                      </c:pt>
                      <c:pt idx="9">
                        <c:v>143</c:v>
                      </c:pt>
                      <c:pt idx="10">
                        <c:v>136</c:v>
                      </c:pt>
                      <c:pt idx="11">
                        <c:v>169</c:v>
                      </c:pt>
                      <c:pt idx="12">
                        <c:v>184</c:v>
                      </c:pt>
                      <c:pt idx="13">
                        <c:v>186</c:v>
                      </c:pt>
                      <c:pt idx="14">
                        <c:v>189</c:v>
                      </c:pt>
                      <c:pt idx="15">
                        <c:v>245</c:v>
                      </c:pt>
                      <c:pt idx="16">
                        <c:v>248</c:v>
                      </c:pt>
                      <c:pt idx="17">
                        <c:v>250</c:v>
                      </c:pt>
                      <c:pt idx="18">
                        <c:v>253</c:v>
                      </c:pt>
                      <c:pt idx="19">
                        <c:v>256</c:v>
                      </c:pt>
                      <c:pt idx="20">
                        <c:v>259</c:v>
                      </c:pt>
                    </c:numCache>
                  </c:numRef>
                </c:val>
                <c:smooth val="0"/>
                <c:extLst>
                  <c:ext xmlns:c16="http://schemas.microsoft.com/office/drawing/2014/chart" uri="{C3380CC4-5D6E-409C-BE32-E72D297353CC}">
                    <c16:uniqueId val="{00000005-D08A-4D81-8391-6D0DF2D85D6C}"/>
                  </c:ext>
                </c:extLst>
              </c15:ser>
            </c15:filteredLineSeries>
          </c:ext>
        </c:extLst>
      </c:lineChart>
      <c:catAx>
        <c:axId val="100417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04163280"/>
        <c:crosses val="autoZero"/>
        <c:auto val="1"/>
        <c:lblAlgn val="ctr"/>
        <c:lblOffset val="100"/>
        <c:noMultiLvlLbl val="0"/>
      </c:catAx>
      <c:valAx>
        <c:axId val="1004163280"/>
        <c:scaling>
          <c:orientation val="minMax"/>
          <c:max val="280"/>
          <c:min val="7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04175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Brecha Oferta - Demanda (Aulas)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BRECHAS!$Z$13</c:f>
              <c:strCache>
                <c:ptCount val="1"/>
                <c:pt idx="0">
                  <c:v>Demanda efectiva con proyecto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BRECHAS!$AA$13:$AJ$13</c:f>
              <c:numCache>
                <c:formatCode>0</c:formatCode>
                <c:ptCount val="10"/>
                <c:pt idx="0">
                  <c:v>25</c:v>
                </c:pt>
                <c:pt idx="1">
                  <c:v>25</c:v>
                </c:pt>
                <c:pt idx="2">
                  <c:v>25</c:v>
                </c:pt>
                <c:pt idx="3">
                  <c:v>25</c:v>
                </c:pt>
                <c:pt idx="4">
                  <c:v>25</c:v>
                </c:pt>
                <c:pt idx="5">
                  <c:v>25</c:v>
                </c:pt>
                <c:pt idx="6">
                  <c:v>25</c:v>
                </c:pt>
                <c:pt idx="7">
                  <c:v>25</c:v>
                </c:pt>
                <c:pt idx="8">
                  <c:v>25</c:v>
                </c:pt>
                <c:pt idx="9">
                  <c:v>25</c:v>
                </c:pt>
              </c:numCache>
            </c:numRef>
          </c:val>
          <c:extLst>
            <c:ext xmlns:c16="http://schemas.microsoft.com/office/drawing/2014/chart" uri="{C3380CC4-5D6E-409C-BE32-E72D297353CC}">
              <c16:uniqueId val="{00000000-55D1-497E-8E70-1F7BC4DED689}"/>
            </c:ext>
          </c:extLst>
        </c:ser>
        <c:ser>
          <c:idx val="1"/>
          <c:order val="1"/>
          <c:tx>
            <c:strRef>
              <c:f>BRECHAS!$Z$24</c:f>
              <c:strCache>
                <c:ptCount val="1"/>
                <c:pt idx="0">
                  <c:v>Oferta Optimizada</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BRECHAS!$AA$24:$AJ$24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5D1-497E-8E70-1F7BC4DED689}"/>
            </c:ext>
          </c:extLst>
        </c:ser>
        <c:ser>
          <c:idx val="2"/>
          <c:order val="2"/>
          <c:tx>
            <c:strRef>
              <c:f>BRECHAS!$Z$35</c:f>
              <c:strCache>
                <c:ptCount val="1"/>
                <c:pt idx="0">
                  <c:v>Brecha Oferta Demanda</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BRECHAS!$AA$35:$AJ$35</c:f>
              <c:numCache>
                <c:formatCode>0</c:formatCode>
                <c:ptCount val="10"/>
                <c:pt idx="0">
                  <c:v>-25</c:v>
                </c:pt>
                <c:pt idx="1">
                  <c:v>-25</c:v>
                </c:pt>
                <c:pt idx="2">
                  <c:v>-25</c:v>
                </c:pt>
                <c:pt idx="3">
                  <c:v>-25</c:v>
                </c:pt>
                <c:pt idx="4">
                  <c:v>-25</c:v>
                </c:pt>
                <c:pt idx="5">
                  <c:v>-25</c:v>
                </c:pt>
                <c:pt idx="6">
                  <c:v>-25</c:v>
                </c:pt>
                <c:pt idx="7">
                  <c:v>-25</c:v>
                </c:pt>
                <c:pt idx="8">
                  <c:v>-25</c:v>
                </c:pt>
                <c:pt idx="9">
                  <c:v>-25</c:v>
                </c:pt>
              </c:numCache>
            </c:numRef>
          </c:val>
          <c:extLst>
            <c:ext xmlns:c16="http://schemas.microsoft.com/office/drawing/2014/chart" uri="{C3380CC4-5D6E-409C-BE32-E72D297353CC}">
              <c16:uniqueId val="{00000002-55D1-497E-8E70-1F7BC4DED689}"/>
            </c:ext>
          </c:extLst>
        </c:ser>
        <c:dLbls>
          <c:showLegendKey val="0"/>
          <c:showVal val="1"/>
          <c:showCatName val="0"/>
          <c:showSerName val="0"/>
          <c:showPercent val="0"/>
          <c:showBubbleSize val="0"/>
        </c:dLbls>
        <c:gapWidth val="150"/>
        <c:shape val="box"/>
        <c:axId val="1377859743"/>
        <c:axId val="1377538303"/>
        <c:axId val="0"/>
        <c:extLst>
          <c:ext xmlns:c15="http://schemas.microsoft.com/office/drawing/2012/chart" uri="{02D57815-91ED-43cb-92C2-25804820EDAC}">
            <c15:filteredBarSeries>
              <c15:ser>
                <c:idx val="3"/>
                <c:order val="3"/>
                <c:tx>
                  <c:strRef>
                    <c:extLst>
                      <c:ext uri="{02D57815-91ED-43cb-92C2-25804820EDAC}">
                        <c15:formulaRef>
                          <c15:sqref>BRECHAS!$Z$11</c15:sqref>
                        </c15:formulaRef>
                      </c:ext>
                    </c:extLst>
                    <c:strCache>
                      <c:ptCount val="1"/>
                      <c:pt idx="0">
                        <c:v>4 GRADO</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BRECHAS!$AA$7:$AJ$7</c15:sqref>
                        </c15:formulaRef>
                      </c:ext>
                    </c:extLst>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extLst>
                      <c:ext uri="{02D57815-91ED-43cb-92C2-25804820EDAC}">
                        <c15:formulaRef>
                          <c15:sqref>BRECHAS!$AA$11:$AJ$11</c15:sqref>
                        </c15:formulaRef>
                      </c:ext>
                    </c:extLst>
                    <c:numCache>
                      <c:formatCode>0</c:formatCode>
                      <c:ptCount val="10"/>
                      <c:pt idx="0">
                        <c:v>5</c:v>
                      </c:pt>
                      <c:pt idx="1">
                        <c:v>5</c:v>
                      </c:pt>
                      <c:pt idx="2">
                        <c:v>5</c:v>
                      </c:pt>
                      <c:pt idx="3">
                        <c:v>5</c:v>
                      </c:pt>
                      <c:pt idx="4">
                        <c:v>5</c:v>
                      </c:pt>
                      <c:pt idx="5">
                        <c:v>5</c:v>
                      </c:pt>
                      <c:pt idx="6">
                        <c:v>5</c:v>
                      </c:pt>
                      <c:pt idx="7">
                        <c:v>5</c:v>
                      </c:pt>
                      <c:pt idx="8">
                        <c:v>5</c:v>
                      </c:pt>
                      <c:pt idx="9">
                        <c:v>5</c:v>
                      </c:pt>
                    </c:numCache>
                  </c:numRef>
                </c:val>
                <c:extLst>
                  <c:ext xmlns:c16="http://schemas.microsoft.com/office/drawing/2014/chart" uri="{C3380CC4-5D6E-409C-BE32-E72D297353CC}">
                    <c16:uniqueId val="{00000003-55D1-497E-8E70-1F7BC4DED689}"/>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BRECHAS!$Z$12</c15:sqref>
                        </c15:formulaRef>
                      </c:ext>
                    </c:extLst>
                    <c:strCache>
                      <c:ptCount val="1"/>
                      <c:pt idx="0">
                        <c:v>5 GRADO</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BRECHAS!$AA$7:$AJ$7</c15:sqref>
                        </c15:formulaRef>
                      </c:ext>
                    </c:extLst>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extLst xmlns:c15="http://schemas.microsoft.com/office/drawing/2012/chart">
                      <c:ext xmlns:c15="http://schemas.microsoft.com/office/drawing/2012/chart" uri="{02D57815-91ED-43cb-92C2-25804820EDAC}">
                        <c15:formulaRef>
                          <c15:sqref>BRECHAS!$AA$12:$AJ$12</c15:sqref>
                        </c15:formulaRef>
                      </c:ext>
                    </c:extLst>
                    <c:numCache>
                      <c:formatCode>0</c:formatCode>
                      <c:ptCount val="10"/>
                      <c:pt idx="0">
                        <c:v>5</c:v>
                      </c:pt>
                      <c:pt idx="1">
                        <c:v>5</c:v>
                      </c:pt>
                      <c:pt idx="2">
                        <c:v>5</c:v>
                      </c:pt>
                      <c:pt idx="3">
                        <c:v>5</c:v>
                      </c:pt>
                      <c:pt idx="4">
                        <c:v>5</c:v>
                      </c:pt>
                      <c:pt idx="5">
                        <c:v>5</c:v>
                      </c:pt>
                      <c:pt idx="6">
                        <c:v>5</c:v>
                      </c:pt>
                      <c:pt idx="7">
                        <c:v>5</c:v>
                      </c:pt>
                      <c:pt idx="8">
                        <c:v>5</c:v>
                      </c:pt>
                      <c:pt idx="9">
                        <c:v>5</c:v>
                      </c:pt>
                    </c:numCache>
                  </c:numRef>
                </c:val>
                <c:extLst xmlns:c15="http://schemas.microsoft.com/office/drawing/2012/chart">
                  <c:ext xmlns:c16="http://schemas.microsoft.com/office/drawing/2014/chart" uri="{C3380CC4-5D6E-409C-BE32-E72D297353CC}">
                    <c16:uniqueId val="{00000004-55D1-497E-8E70-1F7BC4DED689}"/>
                  </c:ext>
                </c:extLst>
              </c15:ser>
            </c15:filteredBarSeries>
          </c:ext>
        </c:extLst>
      </c:bar3DChart>
      <c:catAx>
        <c:axId val="1377859743"/>
        <c:scaling>
          <c:orientation val="minMax"/>
        </c:scaling>
        <c:delete val="0"/>
        <c:axPos val="b"/>
        <c:numFmt formatCode="General" sourceLinked="1"/>
        <c:majorTickMark val="none"/>
        <c:minorTickMark val="none"/>
        <c:tickLblPos val="nextTo"/>
        <c:spPr>
          <a:noFill/>
          <a:ln>
            <a:noFill/>
          </a:ln>
          <a:effectLst/>
        </c:spPr>
        <c:txPr>
          <a:bodyPr rot="16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77538303"/>
        <c:crosses val="autoZero"/>
        <c:auto val="1"/>
        <c:lblAlgn val="ctr"/>
        <c:lblOffset val="100"/>
        <c:noMultiLvlLbl val="0"/>
      </c:catAx>
      <c:valAx>
        <c:axId val="1377538303"/>
        <c:scaling>
          <c:orientation val="minMax"/>
        </c:scaling>
        <c:delete val="1"/>
        <c:axPos val="l"/>
        <c:numFmt formatCode="0" sourceLinked="1"/>
        <c:majorTickMark val="none"/>
        <c:minorTickMark val="none"/>
        <c:tickLblPos val="nextTo"/>
        <c:crossAx val="13778597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Brecha Oferta - Demanda (Secciones)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BRECHAS!$N$13</c:f>
              <c:strCache>
                <c:ptCount val="1"/>
                <c:pt idx="0">
                  <c:v>Demanda efectiva con proyecto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BRECHAS!$O$13:$X$13</c:f>
              <c:numCache>
                <c:formatCode>0</c:formatCode>
                <c:ptCount val="10"/>
                <c:pt idx="0">
                  <c:v>35</c:v>
                </c:pt>
                <c:pt idx="1">
                  <c:v>37</c:v>
                </c:pt>
                <c:pt idx="2">
                  <c:v>40</c:v>
                </c:pt>
                <c:pt idx="3">
                  <c:v>43</c:v>
                </c:pt>
                <c:pt idx="4">
                  <c:v>45</c:v>
                </c:pt>
                <c:pt idx="5">
                  <c:v>45</c:v>
                </c:pt>
                <c:pt idx="6">
                  <c:v>45</c:v>
                </c:pt>
                <c:pt idx="7">
                  <c:v>45</c:v>
                </c:pt>
                <c:pt idx="8">
                  <c:v>45</c:v>
                </c:pt>
                <c:pt idx="9">
                  <c:v>45</c:v>
                </c:pt>
              </c:numCache>
            </c:numRef>
          </c:val>
          <c:extLst>
            <c:ext xmlns:c16="http://schemas.microsoft.com/office/drawing/2014/chart" uri="{C3380CC4-5D6E-409C-BE32-E72D297353CC}">
              <c16:uniqueId val="{00000000-75D5-421E-BA98-FF2C497B41DD}"/>
            </c:ext>
          </c:extLst>
        </c:ser>
        <c:ser>
          <c:idx val="1"/>
          <c:order val="1"/>
          <c:tx>
            <c:strRef>
              <c:f>BRECHAS!$N$24</c:f>
              <c:strCache>
                <c:ptCount val="1"/>
                <c:pt idx="0">
                  <c:v>Oferta Optimizada</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BRECHAS!$O$24:$X$24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5D5-421E-BA98-FF2C497B41DD}"/>
            </c:ext>
          </c:extLst>
        </c:ser>
        <c:ser>
          <c:idx val="2"/>
          <c:order val="2"/>
          <c:tx>
            <c:strRef>
              <c:f>BRECHAS!$N$35</c:f>
              <c:strCache>
                <c:ptCount val="1"/>
                <c:pt idx="0">
                  <c:v>Brecha Oferta Demanda</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BRECHAS!$O$35:$X$35</c:f>
              <c:numCache>
                <c:formatCode>0</c:formatCode>
                <c:ptCount val="10"/>
                <c:pt idx="0">
                  <c:v>-35</c:v>
                </c:pt>
                <c:pt idx="1">
                  <c:v>-37</c:v>
                </c:pt>
                <c:pt idx="2">
                  <c:v>-40</c:v>
                </c:pt>
                <c:pt idx="3">
                  <c:v>-43</c:v>
                </c:pt>
                <c:pt idx="4">
                  <c:v>-45</c:v>
                </c:pt>
                <c:pt idx="5">
                  <c:v>-45</c:v>
                </c:pt>
                <c:pt idx="6">
                  <c:v>-45</c:v>
                </c:pt>
                <c:pt idx="7">
                  <c:v>-45</c:v>
                </c:pt>
                <c:pt idx="8">
                  <c:v>-45</c:v>
                </c:pt>
                <c:pt idx="9">
                  <c:v>-45</c:v>
                </c:pt>
              </c:numCache>
            </c:numRef>
          </c:val>
          <c:extLst>
            <c:ext xmlns:c16="http://schemas.microsoft.com/office/drawing/2014/chart" uri="{C3380CC4-5D6E-409C-BE32-E72D297353CC}">
              <c16:uniqueId val="{00000002-75D5-421E-BA98-FF2C497B41DD}"/>
            </c:ext>
          </c:extLst>
        </c:ser>
        <c:dLbls>
          <c:showLegendKey val="0"/>
          <c:showVal val="1"/>
          <c:showCatName val="0"/>
          <c:showSerName val="0"/>
          <c:showPercent val="0"/>
          <c:showBubbleSize val="0"/>
        </c:dLbls>
        <c:gapWidth val="150"/>
        <c:shape val="box"/>
        <c:axId val="1377859743"/>
        <c:axId val="1377538303"/>
        <c:axId val="0"/>
        <c:extLst/>
      </c:bar3DChart>
      <c:catAx>
        <c:axId val="1377859743"/>
        <c:scaling>
          <c:orientation val="minMax"/>
        </c:scaling>
        <c:delete val="0"/>
        <c:axPos val="b"/>
        <c:numFmt formatCode="General" sourceLinked="1"/>
        <c:majorTickMark val="none"/>
        <c:minorTickMark val="none"/>
        <c:tickLblPos val="nextTo"/>
        <c:spPr>
          <a:noFill/>
          <a:ln>
            <a:noFill/>
          </a:ln>
          <a:effectLst/>
        </c:spPr>
        <c:txPr>
          <a:bodyPr rot="16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77538303"/>
        <c:crosses val="autoZero"/>
        <c:auto val="1"/>
        <c:lblAlgn val="ctr"/>
        <c:lblOffset val="100"/>
        <c:noMultiLvlLbl val="0"/>
      </c:catAx>
      <c:valAx>
        <c:axId val="1377538303"/>
        <c:scaling>
          <c:orientation val="minMax"/>
        </c:scaling>
        <c:delete val="1"/>
        <c:axPos val="l"/>
        <c:numFmt formatCode="0" sourceLinked="1"/>
        <c:majorTickMark val="none"/>
        <c:minorTickMark val="none"/>
        <c:tickLblPos val="nextTo"/>
        <c:crossAx val="13778597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Brecha Oferta - Demanda (Estudiantes)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BRECHAS!$B$13</c:f>
              <c:strCache>
                <c:ptCount val="1"/>
                <c:pt idx="0">
                  <c:v>Demanda efectiva con proyecto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BRECHAS!$C$13:$L$13</c:f>
              <c:numCache>
                <c:formatCode>0</c:formatCode>
                <c:ptCount val="10"/>
                <c:pt idx="0">
                  <c:v>952</c:v>
                </c:pt>
                <c:pt idx="1">
                  <c:v>1029</c:v>
                </c:pt>
                <c:pt idx="2">
                  <c:v>1094</c:v>
                </c:pt>
                <c:pt idx="3">
                  <c:v>1160</c:v>
                </c:pt>
                <c:pt idx="4">
                  <c:v>1227</c:v>
                </c:pt>
                <c:pt idx="5">
                  <c:v>1241</c:v>
                </c:pt>
                <c:pt idx="6">
                  <c:v>1255</c:v>
                </c:pt>
                <c:pt idx="7">
                  <c:v>1270</c:v>
                </c:pt>
                <c:pt idx="8">
                  <c:v>1285</c:v>
                </c:pt>
                <c:pt idx="9">
                  <c:v>1300</c:v>
                </c:pt>
              </c:numCache>
            </c:numRef>
          </c:val>
          <c:extLst>
            <c:ext xmlns:c16="http://schemas.microsoft.com/office/drawing/2014/chart" uri="{C3380CC4-5D6E-409C-BE32-E72D297353CC}">
              <c16:uniqueId val="{00000000-6368-4DB0-8F37-3F15AD9E374B}"/>
            </c:ext>
          </c:extLst>
        </c:ser>
        <c:ser>
          <c:idx val="1"/>
          <c:order val="1"/>
          <c:tx>
            <c:strRef>
              <c:f>BRECHAS!$B$24</c:f>
              <c:strCache>
                <c:ptCount val="1"/>
                <c:pt idx="0">
                  <c:v>Oferta Optimizada</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BRECHAS!$C$24:$L$24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368-4DB0-8F37-3F15AD9E374B}"/>
            </c:ext>
          </c:extLst>
        </c:ser>
        <c:ser>
          <c:idx val="2"/>
          <c:order val="2"/>
          <c:tx>
            <c:strRef>
              <c:f>BRECHAS!$B$35</c:f>
              <c:strCache>
                <c:ptCount val="1"/>
                <c:pt idx="0">
                  <c:v>Brecha Oferta Demanda</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BRECHAS!$AA$7:$AJ$7</c:f>
              <c:numCache>
                <c:formatCode>General</c:formatCode>
                <c:ptCount val="10"/>
                <c:pt idx="0">
                  <c:v>2029</c:v>
                </c:pt>
                <c:pt idx="1">
                  <c:v>2030</c:v>
                </c:pt>
                <c:pt idx="2">
                  <c:v>2031</c:v>
                </c:pt>
                <c:pt idx="3">
                  <c:v>2032</c:v>
                </c:pt>
                <c:pt idx="4">
                  <c:v>2033</c:v>
                </c:pt>
                <c:pt idx="5">
                  <c:v>2034</c:v>
                </c:pt>
                <c:pt idx="6">
                  <c:v>2035</c:v>
                </c:pt>
                <c:pt idx="7">
                  <c:v>2036</c:v>
                </c:pt>
                <c:pt idx="8">
                  <c:v>2037</c:v>
                </c:pt>
                <c:pt idx="9">
                  <c:v>2038</c:v>
                </c:pt>
              </c:numCache>
            </c:numRef>
          </c:cat>
          <c:val>
            <c:numRef>
              <c:f>BRECHAS!$C$35:$L$35</c:f>
              <c:numCache>
                <c:formatCode>0</c:formatCode>
                <c:ptCount val="10"/>
                <c:pt idx="0">
                  <c:v>-952</c:v>
                </c:pt>
                <c:pt idx="1">
                  <c:v>-1029</c:v>
                </c:pt>
                <c:pt idx="2">
                  <c:v>-1094</c:v>
                </c:pt>
                <c:pt idx="3">
                  <c:v>-1160</c:v>
                </c:pt>
                <c:pt idx="4">
                  <c:v>-1227</c:v>
                </c:pt>
                <c:pt idx="5">
                  <c:v>-1241</c:v>
                </c:pt>
                <c:pt idx="6">
                  <c:v>-1255</c:v>
                </c:pt>
                <c:pt idx="7">
                  <c:v>-1270</c:v>
                </c:pt>
                <c:pt idx="8">
                  <c:v>-1285</c:v>
                </c:pt>
                <c:pt idx="9">
                  <c:v>-1300</c:v>
                </c:pt>
              </c:numCache>
            </c:numRef>
          </c:val>
          <c:extLst>
            <c:ext xmlns:c16="http://schemas.microsoft.com/office/drawing/2014/chart" uri="{C3380CC4-5D6E-409C-BE32-E72D297353CC}">
              <c16:uniqueId val="{00000002-6368-4DB0-8F37-3F15AD9E374B}"/>
            </c:ext>
          </c:extLst>
        </c:ser>
        <c:dLbls>
          <c:showLegendKey val="0"/>
          <c:showVal val="1"/>
          <c:showCatName val="0"/>
          <c:showSerName val="0"/>
          <c:showPercent val="0"/>
          <c:showBubbleSize val="0"/>
        </c:dLbls>
        <c:gapWidth val="150"/>
        <c:shape val="box"/>
        <c:axId val="1377859743"/>
        <c:axId val="1377538303"/>
        <c:axId val="0"/>
        <c:extLst/>
      </c:bar3DChart>
      <c:catAx>
        <c:axId val="1377859743"/>
        <c:scaling>
          <c:orientation val="minMax"/>
        </c:scaling>
        <c:delete val="0"/>
        <c:axPos val="b"/>
        <c:numFmt formatCode="General" sourceLinked="1"/>
        <c:majorTickMark val="none"/>
        <c:minorTickMark val="none"/>
        <c:tickLblPos val="nextTo"/>
        <c:spPr>
          <a:noFill/>
          <a:ln>
            <a:noFill/>
          </a:ln>
          <a:effectLst/>
        </c:spPr>
        <c:txPr>
          <a:bodyPr rot="16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77538303"/>
        <c:crosses val="autoZero"/>
        <c:auto val="1"/>
        <c:lblAlgn val="ctr"/>
        <c:lblOffset val="100"/>
        <c:noMultiLvlLbl val="0"/>
      </c:catAx>
      <c:valAx>
        <c:axId val="1377538303"/>
        <c:scaling>
          <c:orientation val="minMax"/>
        </c:scaling>
        <c:delete val="1"/>
        <c:axPos val="l"/>
        <c:numFmt formatCode="0" sourceLinked="1"/>
        <c:majorTickMark val="none"/>
        <c:minorTickMark val="none"/>
        <c:tickLblPos val="nextTo"/>
        <c:crossAx val="13778597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PARTICIPACIÓN DE MERCADO</a:t>
            </a:r>
          </a:p>
        </c:rich>
      </c:tx>
      <c:overlay val="0"/>
    </c:title>
    <c:autoTitleDeleted val="0"/>
    <c:plotArea>
      <c:layout/>
      <c:lineChart>
        <c:grouping val="standard"/>
        <c:varyColors val="1"/>
        <c:ser>
          <c:idx val="0"/>
          <c:order val="0"/>
          <c:tx>
            <c:v>12 años</c:v>
          </c:tx>
          <c:spPr>
            <a:ln w="38100" cmpd="sng">
              <a:solidFill>
                <a:srgbClr val="0070C0">
                  <a:alpha val="100000"/>
                </a:srgbClr>
              </a:solidFill>
            </a:ln>
          </c:spPr>
          <c:marker>
            <c:symbol val="none"/>
          </c:marker>
          <c:dPt>
            <c:idx val="17"/>
            <c:bubble3D val="0"/>
            <c:extLst>
              <c:ext xmlns:c16="http://schemas.microsoft.com/office/drawing/2014/chart" uri="{C3380CC4-5D6E-409C-BE32-E72D297353CC}">
                <c16:uniqueId val="{00000000-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INDICADORES!$C$27:$T$27</c:f>
              <c:numCache>
                <c:formatCode>0.000%</c:formatCode>
                <c:ptCount val="18"/>
                <c:pt idx="0">
                  <c:v>0.12339137017411052</c:v>
                </c:pt>
                <c:pt idx="1">
                  <c:v>0.13046757164404224</c:v>
                </c:pt>
                <c:pt idx="2">
                  <c:v>0.12762762762762764</c:v>
                </c:pt>
                <c:pt idx="3">
                  <c:v>0.12715033657442035</c:v>
                </c:pt>
                <c:pt idx="4">
                  <c:v>0.12211466865227104</c:v>
                </c:pt>
                <c:pt idx="5">
                  <c:v>0.10526315789473684</c:v>
                </c:pt>
                <c:pt idx="6">
                  <c:v>0.12998522895125553</c:v>
                </c:pt>
                <c:pt idx="7">
                  <c:v>0.13088235294117648</c:v>
                </c:pt>
                <c:pt idx="8">
                  <c:v>0.13177159590043924</c:v>
                </c:pt>
                <c:pt idx="9">
                  <c:v>0.13338192419825073</c:v>
                </c:pt>
                <c:pt idx="10">
                  <c:v>0.17126269956458637</c:v>
                </c:pt>
                <c:pt idx="11">
                  <c:v>0.17281272595806219</c:v>
                </c:pt>
                <c:pt idx="12">
                  <c:v>0.17350611951043918</c:v>
                </c:pt>
                <c:pt idx="13">
                  <c:v>0.17491039426523297</c:v>
                </c:pt>
                <c:pt idx="14">
                  <c:v>0.1763026409707352</c:v>
                </c:pt>
                <c:pt idx="15">
                  <c:v>0.17768301350390903</c:v>
                </c:pt>
                <c:pt idx="16">
                  <c:v>0.17905166312809626</c:v>
                </c:pt>
                <c:pt idx="17">
                  <c:v>0.18040873854827344</c:v>
                </c:pt>
              </c:numCache>
            </c:numRef>
          </c:val>
          <c:smooth val="0"/>
          <c:extLst>
            <c:ext xmlns:c16="http://schemas.microsoft.com/office/drawing/2014/chart" uri="{C3380CC4-5D6E-409C-BE32-E72D297353CC}">
              <c16:uniqueId val="{00000001-6BFF-4D02-8B64-9AEB2FC7D28F}"/>
            </c:ext>
          </c:extLst>
        </c:ser>
        <c:ser>
          <c:idx val="1"/>
          <c:order val="1"/>
          <c:tx>
            <c:v>13 años</c:v>
          </c:tx>
          <c:spPr>
            <a:ln w="38100" cmpd="sng">
              <a:solidFill>
                <a:srgbClr val="FF00FF">
                  <a:alpha val="100000"/>
                </a:srgbClr>
              </a:solidFill>
            </a:ln>
          </c:spPr>
          <c:marker>
            <c:symbol val="none"/>
          </c:marker>
          <c:dPt>
            <c:idx val="17"/>
            <c:bubble3D val="0"/>
            <c:extLst>
              <c:ext xmlns:c16="http://schemas.microsoft.com/office/drawing/2014/chart" uri="{C3380CC4-5D6E-409C-BE32-E72D297353CC}">
                <c16:uniqueId val="{00000002-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INDICADORES!$C$28:$T$28</c:f>
              <c:numCache>
                <c:formatCode>0.000%</c:formatCode>
                <c:ptCount val="18"/>
                <c:pt idx="0">
                  <c:v>9.3406593406593408E-2</c:v>
                </c:pt>
                <c:pt idx="1">
                  <c:v>0.11477987421383648</c:v>
                </c:pt>
                <c:pt idx="2">
                  <c:v>0.13228346456692913</c:v>
                </c:pt>
                <c:pt idx="3">
                  <c:v>0.12697160883280756</c:v>
                </c:pt>
                <c:pt idx="4">
                  <c:v>0.13112164296998421</c:v>
                </c:pt>
                <c:pt idx="5">
                  <c:v>0.11867088607594936</c:v>
                </c:pt>
                <c:pt idx="6">
                  <c:v>0.11251980982567353</c:v>
                </c:pt>
                <c:pt idx="7">
                  <c:v>0.13979348689436061</c:v>
                </c:pt>
                <c:pt idx="8">
                  <c:v>0.14160700079554495</c:v>
                </c:pt>
                <c:pt idx="9">
                  <c:v>0.14342629482071714</c:v>
                </c:pt>
                <c:pt idx="10">
                  <c:v>0.14604948124501196</c:v>
                </c:pt>
                <c:pt idx="11">
                  <c:v>0.18944844124700239</c:v>
                </c:pt>
                <c:pt idx="12">
                  <c:v>0.19215372297838271</c:v>
                </c:pt>
                <c:pt idx="13">
                  <c:v>0.19406575781876503</c:v>
                </c:pt>
                <c:pt idx="14">
                  <c:v>0.19678714859437751</c:v>
                </c:pt>
                <c:pt idx="15">
                  <c:v>0.19951729686242961</c:v>
                </c:pt>
                <c:pt idx="16">
                  <c:v>0.20225624496373892</c:v>
                </c:pt>
                <c:pt idx="17">
                  <c:v>0.20500403551251009</c:v>
                </c:pt>
              </c:numCache>
            </c:numRef>
          </c:val>
          <c:smooth val="0"/>
          <c:extLst>
            <c:ext xmlns:c16="http://schemas.microsoft.com/office/drawing/2014/chart" uri="{C3380CC4-5D6E-409C-BE32-E72D297353CC}">
              <c16:uniqueId val="{00000003-6BFF-4D02-8B64-9AEB2FC7D28F}"/>
            </c:ext>
          </c:extLst>
        </c:ser>
        <c:ser>
          <c:idx val="2"/>
          <c:order val="2"/>
          <c:tx>
            <c:v>14 años</c:v>
          </c:tx>
          <c:spPr>
            <a:ln w="19050" cmpd="sng">
              <a:solidFill>
                <a:srgbClr val="FF9900">
                  <a:alpha val="100000"/>
                </a:srgbClr>
              </a:solidFill>
            </a:ln>
          </c:spPr>
          <c:marker>
            <c:symbol val="none"/>
          </c:marker>
          <c:dPt>
            <c:idx val="17"/>
            <c:bubble3D val="0"/>
            <c:extLst>
              <c:ext xmlns:c16="http://schemas.microsoft.com/office/drawing/2014/chart" uri="{C3380CC4-5D6E-409C-BE32-E72D297353CC}">
                <c16:uniqueId val="{00000004-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INDICADORES!$C$29:$T$29</c:f>
              <c:numCache>
                <c:formatCode>0.000%</c:formatCode>
                <c:ptCount val="18"/>
                <c:pt idx="0">
                  <c:v>9.056603773584905E-2</c:v>
                </c:pt>
                <c:pt idx="1">
                  <c:v>7.703814510097233E-2</c:v>
                </c:pt>
                <c:pt idx="2">
                  <c:v>0.10526315789473684</c:v>
                </c:pt>
                <c:pt idx="3">
                  <c:v>0.115356355620867</c:v>
                </c:pt>
                <c:pt idx="4">
                  <c:v>0.10043668122270742</c:v>
                </c:pt>
                <c:pt idx="5">
                  <c:v>0.10606060606060606</c:v>
                </c:pt>
                <c:pt idx="6">
                  <c:v>0.10872675250357654</c:v>
                </c:pt>
                <c:pt idx="7">
                  <c:v>0.10205527994330262</c:v>
                </c:pt>
                <c:pt idx="8">
                  <c:v>0.12570224719101122</c:v>
                </c:pt>
                <c:pt idx="9">
                  <c:v>0.12595685455810718</c:v>
                </c:pt>
                <c:pt idx="10">
                  <c:v>0.12629399585921325</c:v>
                </c:pt>
                <c:pt idx="11">
                  <c:v>0.12713602187286399</c:v>
                </c:pt>
                <c:pt idx="12">
                  <c:v>0.16327913279132791</c:v>
                </c:pt>
                <c:pt idx="13">
                  <c:v>0.16386836803223639</c:v>
                </c:pt>
                <c:pt idx="14">
                  <c:v>0.16378162450066577</c:v>
                </c:pt>
                <c:pt idx="15">
                  <c:v>0.16424802110817943</c:v>
                </c:pt>
                <c:pt idx="16">
                  <c:v>0.16470588235294117</c:v>
                </c:pt>
                <c:pt idx="17">
                  <c:v>0.16526247569669475</c:v>
                </c:pt>
              </c:numCache>
            </c:numRef>
          </c:val>
          <c:smooth val="0"/>
          <c:extLst>
            <c:ext xmlns:c16="http://schemas.microsoft.com/office/drawing/2014/chart" uri="{C3380CC4-5D6E-409C-BE32-E72D297353CC}">
              <c16:uniqueId val="{00000005-6BFF-4D02-8B64-9AEB2FC7D28F}"/>
            </c:ext>
          </c:extLst>
        </c:ser>
        <c:ser>
          <c:idx val="3"/>
          <c:order val="3"/>
          <c:tx>
            <c:v>15 años</c:v>
          </c:tx>
          <c:spPr>
            <a:ln w="38100" cmpd="sng">
              <a:solidFill>
                <a:srgbClr val="00B050">
                  <a:alpha val="100000"/>
                </a:srgbClr>
              </a:solidFill>
            </a:ln>
          </c:spPr>
          <c:marker>
            <c:symbol val="none"/>
          </c:marker>
          <c:dPt>
            <c:idx val="17"/>
            <c:bubble3D val="0"/>
            <c:extLst>
              <c:ext xmlns:c16="http://schemas.microsoft.com/office/drawing/2014/chart" uri="{C3380CC4-5D6E-409C-BE32-E72D297353CC}">
                <c16:uniqueId val="{00000006-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INDICADORES!$C$30:$T$30</c:f>
              <c:numCache>
                <c:formatCode>0.000%</c:formatCode>
                <c:ptCount val="18"/>
                <c:pt idx="0">
                  <c:v>1.4349112426035503E-2</c:v>
                </c:pt>
                <c:pt idx="1">
                  <c:v>1.644640234948605E-2</c:v>
                </c:pt>
                <c:pt idx="2">
                  <c:v>1.4866637516397026E-2</c:v>
                </c:pt>
                <c:pt idx="3">
                  <c:v>1.9534076110548401E-2</c:v>
                </c:pt>
                <c:pt idx="4">
                  <c:v>1.9816197587593336E-2</c:v>
                </c:pt>
                <c:pt idx="5">
                  <c:v>1.5676214906655266E-2</c:v>
                </c:pt>
                <c:pt idx="6">
                  <c:v>1.9241652518392757E-2</c:v>
                </c:pt>
                <c:pt idx="7">
                  <c:v>1.9800589804802697E-2</c:v>
                </c:pt>
                <c:pt idx="8">
                  <c:v>1.8673355629877368E-2</c:v>
                </c:pt>
                <c:pt idx="9">
                  <c:v>2.2956714147420829E-2</c:v>
                </c:pt>
                <c:pt idx="10">
                  <c:v>2.4842163052429315E-2</c:v>
                </c:pt>
                <c:pt idx="11">
                  <c:v>2.4925088531735223E-2</c:v>
                </c:pt>
                <c:pt idx="12">
                  <c:v>2.5141930251419302E-2</c:v>
                </c:pt>
                <c:pt idx="13">
                  <c:v>3.232729711602951E-2</c:v>
                </c:pt>
                <c:pt idx="14">
                  <c:v>3.2477039797684015E-2</c:v>
                </c:pt>
                <c:pt idx="15">
                  <c:v>3.2488114104595879E-2</c:v>
                </c:pt>
                <c:pt idx="16">
                  <c:v>3.2630061590879306E-2</c:v>
                </c:pt>
                <c:pt idx="17">
                  <c:v>3.2769830949284783E-2</c:v>
                </c:pt>
              </c:numCache>
            </c:numRef>
          </c:val>
          <c:smooth val="0"/>
          <c:extLst>
            <c:ext xmlns:c16="http://schemas.microsoft.com/office/drawing/2014/chart" uri="{C3380CC4-5D6E-409C-BE32-E72D297353CC}">
              <c16:uniqueId val="{00000007-6BFF-4D02-8B64-9AEB2FC7D28F}"/>
            </c:ext>
          </c:extLst>
        </c:ser>
        <c:ser>
          <c:idx val="4"/>
          <c:order val="4"/>
          <c:tx>
            <c:v>16 años</c:v>
          </c:tx>
          <c:spPr>
            <a:ln w="38100" cmpd="sng">
              <a:solidFill>
                <a:srgbClr val="FF0000">
                  <a:alpha val="100000"/>
                </a:srgbClr>
              </a:solidFill>
            </a:ln>
          </c:spPr>
          <c:marker>
            <c:symbol val="none"/>
          </c:marker>
          <c:dPt>
            <c:idx val="17"/>
            <c:bubble3D val="0"/>
            <c:extLst>
              <c:ext xmlns:c16="http://schemas.microsoft.com/office/drawing/2014/chart" uri="{C3380CC4-5D6E-409C-BE32-E72D297353CC}">
                <c16:uniqueId val="{00000008-6BFF-4D02-8B64-9AEB2FC7D28F}"/>
              </c:ext>
            </c:extLst>
          </c:dPt>
          <c:cat>
            <c:numRef>
              <c:f>INDICADORES!$C$26:$T$26</c:f>
              <c:numCache>
                <c:formatCode>General</c:formatCode>
                <c:ptCount val="18"/>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numCache>
            </c:numRef>
          </c:cat>
          <c:val>
            <c:numRef>
              <c:f>INDICADORES!$C$31:$T$31</c:f>
              <c:numCache>
                <c:formatCode>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9-6BFF-4D02-8B64-9AEB2FC7D28F}"/>
            </c:ext>
          </c:extLst>
        </c:ser>
        <c:dLbls>
          <c:showLegendKey val="0"/>
          <c:showVal val="0"/>
          <c:showCatName val="0"/>
          <c:showSerName val="0"/>
          <c:showPercent val="0"/>
          <c:showBubbleSize val="0"/>
        </c:dLbls>
        <c:smooth val="0"/>
        <c:axId val="1237373590"/>
        <c:axId val="429693287"/>
      </c:lineChart>
      <c:catAx>
        <c:axId val="123737359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1400" b="0" i="0">
                <a:solidFill>
                  <a:srgbClr val="000000"/>
                </a:solidFill>
                <a:latin typeface="+mn-lt"/>
              </a:defRPr>
            </a:pPr>
            <a:endParaRPr lang="es-PE"/>
          </a:p>
        </c:txPr>
        <c:crossAx val="429693287"/>
        <c:crosses val="autoZero"/>
        <c:auto val="1"/>
        <c:lblAlgn val="ctr"/>
        <c:lblOffset val="100"/>
        <c:noMultiLvlLbl val="1"/>
      </c:catAx>
      <c:valAx>
        <c:axId val="429693287"/>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mn-lt"/>
                  </a:defRPr>
                </a:pPr>
                <a:r>
                  <a:rPr sz="1100" b="0" i="0">
                    <a:solidFill>
                      <a:srgbClr val="000000"/>
                    </a:solidFill>
                    <a:latin typeface="+mn-lt"/>
                  </a:rPr>
                  <a:t>porcentaje (%)</a:t>
                </a:r>
              </a:p>
            </c:rich>
          </c:tx>
          <c:overlay val="0"/>
        </c:title>
        <c:numFmt formatCode="0.000%" sourceLinked="1"/>
        <c:majorTickMark val="none"/>
        <c:minorTickMark val="none"/>
        <c:tickLblPos val="nextTo"/>
        <c:spPr>
          <a:ln/>
        </c:spPr>
        <c:txPr>
          <a:bodyPr/>
          <a:lstStyle/>
          <a:p>
            <a:pPr lvl="0">
              <a:defRPr sz="1200" b="0" i="0">
                <a:solidFill>
                  <a:srgbClr val="FF0000"/>
                </a:solidFill>
                <a:latin typeface="+mn-lt"/>
              </a:defRPr>
            </a:pPr>
            <a:endParaRPr lang="es-PE"/>
          </a:p>
        </c:txPr>
        <c:crossAx val="1237373590"/>
        <c:crosses val="autoZero"/>
        <c:crossBetween val="between"/>
      </c:valAx>
    </c:plotArea>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6BB05703-F1E7-4C92-8770-0C03D3E39952}" type="doc">
      <dgm:prSet loTypeId="urn:microsoft.com/office/officeart/2005/8/layout/vList6" loCatId="list" qsTypeId="urn:microsoft.com/office/officeart/2005/8/quickstyle/simple5" qsCatId="simple" csTypeId="urn:microsoft.com/office/officeart/2005/8/colors/colorful1" csCatId="colorful" phldr="1"/>
      <dgm:spPr/>
      <dgm:t>
        <a:bodyPr/>
        <a:lstStyle/>
        <a:p>
          <a:endParaRPr lang="es-PE"/>
        </a:p>
      </dgm:t>
    </dgm:pt>
    <dgm:pt modelId="{2CA7D6A4-4987-4694-A1B1-A8CE58BBB153}">
      <dgm:prSet phldrT="[Texto]"/>
      <dgm:spPr/>
      <dgm:t>
        <a:bodyPr/>
        <a:lstStyle/>
        <a:p>
          <a:r>
            <a:rPr lang="es-PE"/>
            <a:t>Población total</a:t>
          </a:r>
        </a:p>
      </dgm:t>
    </dgm:pt>
    <dgm:pt modelId="{C2C917AE-ECEA-4671-85C8-027E54C16213}" type="parTrans" cxnId="{1CCA6883-A2EB-4B01-9CBB-335A0A544549}">
      <dgm:prSet/>
      <dgm:spPr/>
      <dgm:t>
        <a:bodyPr/>
        <a:lstStyle/>
        <a:p>
          <a:endParaRPr lang="es-PE"/>
        </a:p>
      </dgm:t>
    </dgm:pt>
    <dgm:pt modelId="{FBC71BC9-9A00-4D8E-8789-43657E6EE87C}" type="sibTrans" cxnId="{1CCA6883-A2EB-4B01-9CBB-335A0A544549}">
      <dgm:prSet/>
      <dgm:spPr/>
      <dgm:t>
        <a:bodyPr/>
        <a:lstStyle/>
        <a:p>
          <a:endParaRPr lang="es-PE"/>
        </a:p>
      </dgm:t>
    </dgm:pt>
    <dgm:pt modelId="{469C1BA5-05D4-4BB6-99CA-3E6CCDBECA3E}">
      <dgm:prSet phldrT="[Texto]"/>
      <dgm:spPr/>
      <dgm:t>
        <a:bodyPr/>
        <a:lstStyle/>
        <a:p>
          <a:r>
            <a:rPr lang="es-PE"/>
            <a:t>Población demandante de Referencia</a:t>
          </a:r>
        </a:p>
      </dgm:t>
    </dgm:pt>
    <dgm:pt modelId="{0AB93094-0D48-4F5B-997C-DB3533B2D1F5}" type="parTrans" cxnId="{C7B8E941-F328-4CF0-B6D1-D5686C7289CE}">
      <dgm:prSet/>
      <dgm:spPr/>
      <dgm:t>
        <a:bodyPr/>
        <a:lstStyle/>
        <a:p>
          <a:endParaRPr lang="es-PE"/>
        </a:p>
      </dgm:t>
    </dgm:pt>
    <dgm:pt modelId="{9827A3E5-22A7-4066-B98C-A0B358644406}" type="sibTrans" cxnId="{C7B8E941-F328-4CF0-B6D1-D5686C7289CE}">
      <dgm:prSet/>
      <dgm:spPr/>
      <dgm:t>
        <a:bodyPr/>
        <a:lstStyle/>
        <a:p>
          <a:endParaRPr lang="es-PE"/>
        </a:p>
      </dgm:t>
    </dgm:pt>
    <dgm:pt modelId="{6AC940EB-78E4-4E08-9D69-58883BAE1636}">
      <dgm:prSet phldrT="[Texto]" custT="1"/>
      <dgm:spPr/>
      <dgm:t>
        <a:bodyPr/>
        <a:lstStyle/>
        <a:p>
          <a:r>
            <a:rPr lang="es-PE" sz="2400"/>
            <a:t>Población del distrito de ate</a:t>
          </a:r>
        </a:p>
      </dgm:t>
    </dgm:pt>
    <dgm:pt modelId="{34A5189E-92D1-4DC0-B654-7894A8A4F1D4}" type="parTrans" cxnId="{707EAB82-21CB-4B5B-88D5-BED88D84276B}">
      <dgm:prSet/>
      <dgm:spPr/>
      <dgm:t>
        <a:bodyPr/>
        <a:lstStyle/>
        <a:p>
          <a:endParaRPr lang="es-PE"/>
        </a:p>
      </dgm:t>
    </dgm:pt>
    <dgm:pt modelId="{F6F097FC-CFAE-4F12-AA07-0209BCF7F4B9}" type="sibTrans" cxnId="{707EAB82-21CB-4B5B-88D5-BED88D84276B}">
      <dgm:prSet/>
      <dgm:spPr/>
      <dgm:t>
        <a:bodyPr/>
        <a:lstStyle/>
        <a:p>
          <a:endParaRPr lang="es-PE"/>
        </a:p>
      </dgm:t>
    </dgm:pt>
    <dgm:pt modelId="{37C484C6-1470-4343-BE25-C49C91C2BCC3}">
      <dgm:prSet phldrT="[Texto]"/>
      <dgm:spPr/>
      <dgm:t>
        <a:bodyPr/>
        <a:lstStyle/>
        <a:p>
          <a:r>
            <a:rPr lang="es-PE">
              <a:solidFill>
                <a:sysClr val="windowText" lastClr="000000"/>
              </a:solidFill>
            </a:rPr>
            <a:t>Población demandante potencial</a:t>
          </a:r>
        </a:p>
      </dgm:t>
    </dgm:pt>
    <dgm:pt modelId="{FBBBB16A-29E0-44FD-881E-A2C251DA24FD}" type="parTrans" cxnId="{D83D4278-4FCE-4276-BCC7-822FB13735E5}">
      <dgm:prSet/>
      <dgm:spPr/>
      <dgm:t>
        <a:bodyPr/>
        <a:lstStyle/>
        <a:p>
          <a:endParaRPr lang="es-PE"/>
        </a:p>
      </dgm:t>
    </dgm:pt>
    <dgm:pt modelId="{BCDEB2D8-AB28-4071-A88F-D119DE95C459}" type="sibTrans" cxnId="{D83D4278-4FCE-4276-BCC7-822FB13735E5}">
      <dgm:prSet/>
      <dgm:spPr/>
      <dgm:t>
        <a:bodyPr/>
        <a:lstStyle/>
        <a:p>
          <a:endParaRPr lang="es-PE"/>
        </a:p>
      </dgm:t>
    </dgm:pt>
    <dgm:pt modelId="{70673A78-EFCC-4A6F-B1A5-4F8D0DD0859C}">
      <dgm:prSet phldrT="[Texto]"/>
      <dgm:spPr/>
      <dgm:t>
        <a:bodyPr/>
        <a:lstStyle/>
        <a:p>
          <a:r>
            <a:rPr lang="es-PE"/>
            <a:t>Población del distrito de ate</a:t>
          </a:r>
        </a:p>
      </dgm:t>
    </dgm:pt>
    <dgm:pt modelId="{24D07FB9-AF35-4909-BE4D-F31AABD01FB8}" type="parTrans" cxnId="{39582EF5-BE08-4741-B985-F35280A99EAD}">
      <dgm:prSet/>
      <dgm:spPr/>
      <dgm:t>
        <a:bodyPr/>
        <a:lstStyle/>
        <a:p>
          <a:endParaRPr lang="es-PE"/>
        </a:p>
      </dgm:t>
    </dgm:pt>
    <dgm:pt modelId="{5CA963B3-7D3B-4CE4-95B5-3731147B484F}" type="sibTrans" cxnId="{39582EF5-BE08-4741-B985-F35280A99EAD}">
      <dgm:prSet/>
      <dgm:spPr/>
      <dgm:t>
        <a:bodyPr/>
        <a:lstStyle/>
        <a:p>
          <a:endParaRPr lang="es-PE"/>
        </a:p>
      </dgm:t>
    </dgm:pt>
    <dgm:pt modelId="{2F2AE2D1-FE5E-4DD3-957D-52D05BCFD7A1}">
      <dgm:prSet phldrT="[Texto]"/>
      <dgm:spPr/>
      <dgm:t>
        <a:bodyPr/>
        <a:lstStyle/>
        <a:p>
          <a:r>
            <a:rPr lang="es-PE">
              <a:solidFill>
                <a:sysClr val="windowText" lastClr="000000"/>
              </a:solidFill>
            </a:rPr>
            <a:t>Población demandante efectiva</a:t>
          </a:r>
        </a:p>
      </dgm:t>
    </dgm:pt>
    <dgm:pt modelId="{DF6E0BC7-4570-4EE4-A0DF-78BDB6F08EEB}" type="parTrans" cxnId="{5796860C-7005-448A-8C91-76D3DBF60B45}">
      <dgm:prSet/>
      <dgm:spPr/>
      <dgm:t>
        <a:bodyPr/>
        <a:lstStyle/>
        <a:p>
          <a:endParaRPr lang="es-PE"/>
        </a:p>
      </dgm:t>
    </dgm:pt>
    <dgm:pt modelId="{F90EA589-FF08-4A70-A1E2-B48EFF559665}" type="sibTrans" cxnId="{5796860C-7005-448A-8C91-76D3DBF60B45}">
      <dgm:prSet/>
      <dgm:spPr/>
      <dgm:t>
        <a:bodyPr/>
        <a:lstStyle/>
        <a:p>
          <a:endParaRPr lang="es-PE"/>
        </a:p>
      </dgm:t>
    </dgm:pt>
    <dgm:pt modelId="{D547E51F-35C4-4520-80A6-AEDF472F1733}">
      <dgm:prSet phldrT="[Texto]"/>
      <dgm:spPr/>
      <dgm:t>
        <a:bodyPr/>
        <a:lstStyle/>
        <a:p>
          <a:r>
            <a:rPr lang="es-PE">
              <a:solidFill>
                <a:sysClr val="windowText" lastClr="000000"/>
              </a:solidFill>
            </a:rPr>
            <a:t>Población objetivo</a:t>
          </a:r>
        </a:p>
      </dgm:t>
    </dgm:pt>
    <dgm:pt modelId="{67D52CF7-CBB4-451B-B546-34FC8B0D8C2C}" type="parTrans" cxnId="{E5DAC2EC-5699-4075-B50F-43AFBE005761}">
      <dgm:prSet/>
      <dgm:spPr/>
      <dgm:t>
        <a:bodyPr/>
        <a:lstStyle/>
        <a:p>
          <a:endParaRPr lang="es-PE"/>
        </a:p>
      </dgm:t>
    </dgm:pt>
    <dgm:pt modelId="{E443455A-056B-4899-B267-1A3FBD52C98D}" type="sibTrans" cxnId="{E5DAC2EC-5699-4075-B50F-43AFBE005761}">
      <dgm:prSet/>
      <dgm:spPr/>
      <dgm:t>
        <a:bodyPr/>
        <a:lstStyle/>
        <a:p>
          <a:endParaRPr lang="es-PE"/>
        </a:p>
      </dgm:t>
    </dgm:pt>
    <dgm:pt modelId="{7A458A82-A0CF-4CDE-9E82-170FC9638480}">
      <dgm:prSet phldrT="[Texto]" custT="1"/>
      <dgm:spPr/>
      <dgm:t>
        <a:bodyPr/>
        <a:lstStyle/>
        <a:p>
          <a:r>
            <a:rPr lang="es-PE" sz="3200"/>
            <a:t>Población del distrito de ate</a:t>
          </a:r>
        </a:p>
      </dgm:t>
    </dgm:pt>
    <dgm:pt modelId="{1B185659-F803-4F23-9BA4-393EA910C9B7}" type="sibTrans" cxnId="{223119FD-1045-42C6-AC3A-65B0B990EB53}">
      <dgm:prSet/>
      <dgm:spPr/>
      <dgm:t>
        <a:bodyPr/>
        <a:lstStyle/>
        <a:p>
          <a:endParaRPr lang="es-PE"/>
        </a:p>
      </dgm:t>
    </dgm:pt>
    <dgm:pt modelId="{CB675E57-8D7A-46A2-93B9-8C6417FCA880}" type="parTrans" cxnId="{223119FD-1045-42C6-AC3A-65B0B990EB53}">
      <dgm:prSet/>
      <dgm:spPr/>
      <dgm:t>
        <a:bodyPr/>
        <a:lstStyle/>
        <a:p>
          <a:endParaRPr lang="es-PE"/>
        </a:p>
      </dgm:t>
    </dgm:pt>
    <dgm:pt modelId="{1ADA43B0-5A02-4923-B126-C4C822AA070D}">
      <dgm:prSet phldrT="[Texto]" custT="1"/>
      <dgm:spPr/>
      <dgm:t>
        <a:bodyPr/>
        <a:lstStyle/>
        <a:p>
          <a:r>
            <a:rPr lang="es-PE" sz="1800"/>
            <a:t>Población del distrito de ate</a:t>
          </a:r>
        </a:p>
      </dgm:t>
    </dgm:pt>
    <dgm:pt modelId="{DFD07B64-C0C0-4B45-80DE-873B8495AE0D}" type="parTrans" cxnId="{F0FEB97A-4590-45CB-A8AA-6BB4E1BA3D0D}">
      <dgm:prSet/>
      <dgm:spPr/>
      <dgm:t>
        <a:bodyPr/>
        <a:lstStyle/>
        <a:p>
          <a:endParaRPr lang="es-PE"/>
        </a:p>
      </dgm:t>
    </dgm:pt>
    <dgm:pt modelId="{911A63E8-06E9-4140-ABDF-F18BADE9A2B8}" type="sibTrans" cxnId="{F0FEB97A-4590-45CB-A8AA-6BB4E1BA3D0D}">
      <dgm:prSet/>
      <dgm:spPr/>
      <dgm:t>
        <a:bodyPr/>
        <a:lstStyle/>
        <a:p>
          <a:endParaRPr lang="es-PE"/>
        </a:p>
      </dgm:t>
    </dgm:pt>
    <dgm:pt modelId="{214F967D-0ECC-46AB-ACE2-A2EEEFEC2723}">
      <dgm:prSet phldrT="[Texto]" custT="1"/>
      <dgm:spPr/>
      <dgm:t>
        <a:bodyPr/>
        <a:lstStyle/>
        <a:p>
          <a:r>
            <a:rPr lang="es-PE" sz="1600"/>
            <a:t>Población del distrito de ate</a:t>
          </a:r>
        </a:p>
      </dgm:t>
    </dgm:pt>
    <dgm:pt modelId="{CE89FBF6-AF66-4717-B968-954E62F5BE48}" type="parTrans" cxnId="{EADAF130-F0BA-45C1-A28D-122E56E00B3F}">
      <dgm:prSet/>
      <dgm:spPr/>
      <dgm:t>
        <a:bodyPr/>
        <a:lstStyle/>
        <a:p>
          <a:endParaRPr lang="es-PE"/>
        </a:p>
      </dgm:t>
    </dgm:pt>
    <dgm:pt modelId="{50E9EA22-F069-4EA9-A2DB-A7745A2B830A}" type="sibTrans" cxnId="{EADAF130-F0BA-45C1-A28D-122E56E00B3F}">
      <dgm:prSet/>
      <dgm:spPr/>
      <dgm:t>
        <a:bodyPr/>
        <a:lstStyle/>
        <a:p>
          <a:endParaRPr lang="es-PE"/>
        </a:p>
      </dgm:t>
    </dgm:pt>
    <dgm:pt modelId="{728567EC-2114-4F41-A767-4407DE6BBB70}">
      <dgm:prSet phldrT="[Texto]" custT="1"/>
      <dgm:spPr/>
      <dgm:t>
        <a:bodyPr/>
        <a:lstStyle/>
        <a:p>
          <a:r>
            <a:rPr lang="es-PE" sz="2400"/>
            <a:t>Que vive dentro del Aárea de Influencia (AI)</a:t>
          </a:r>
        </a:p>
      </dgm:t>
    </dgm:pt>
    <dgm:pt modelId="{E8BFEBE0-6946-4518-91D3-8744427CCB5F}" type="parTrans" cxnId="{BEB4C068-EA4D-476F-A7DA-ABDF45FD85CF}">
      <dgm:prSet/>
      <dgm:spPr/>
      <dgm:t>
        <a:bodyPr/>
        <a:lstStyle/>
        <a:p>
          <a:endParaRPr lang="es-PE"/>
        </a:p>
      </dgm:t>
    </dgm:pt>
    <dgm:pt modelId="{8557CE1D-1790-4BFD-AD96-90E8C089644B}" type="sibTrans" cxnId="{BEB4C068-EA4D-476F-A7DA-ABDF45FD85CF}">
      <dgm:prSet/>
      <dgm:spPr/>
      <dgm:t>
        <a:bodyPr/>
        <a:lstStyle/>
        <a:p>
          <a:endParaRPr lang="es-PE"/>
        </a:p>
      </dgm:t>
    </dgm:pt>
    <dgm:pt modelId="{A9BB2BE7-EA1E-4757-8D15-D52F7A216420}">
      <dgm:prSet custT="1"/>
      <dgm:spPr/>
      <dgm:t>
        <a:bodyPr/>
        <a:lstStyle/>
        <a:p>
          <a:r>
            <a:rPr lang="es-PE" sz="1800"/>
            <a:t>Que vive dentro del Aárea de Influencia (AI)</a:t>
          </a:r>
        </a:p>
      </dgm:t>
    </dgm:pt>
    <dgm:pt modelId="{6C431116-2777-44DE-9F4B-00A578F00002}" type="parTrans" cxnId="{0192756C-BF2C-4752-88D3-5F1F3A1F4192}">
      <dgm:prSet/>
      <dgm:spPr/>
      <dgm:t>
        <a:bodyPr/>
        <a:lstStyle/>
        <a:p>
          <a:endParaRPr lang="es-PE"/>
        </a:p>
      </dgm:t>
    </dgm:pt>
    <dgm:pt modelId="{3397AA00-2D40-4A50-B988-1326016182DB}" type="sibTrans" cxnId="{0192756C-BF2C-4752-88D3-5F1F3A1F4192}">
      <dgm:prSet/>
      <dgm:spPr/>
      <dgm:t>
        <a:bodyPr/>
        <a:lstStyle/>
        <a:p>
          <a:endParaRPr lang="es-PE"/>
        </a:p>
      </dgm:t>
    </dgm:pt>
    <dgm:pt modelId="{327B58F6-9DEB-4A60-818B-87E51412624C}">
      <dgm:prSet custT="1"/>
      <dgm:spPr/>
      <dgm:t>
        <a:bodyPr/>
        <a:lstStyle/>
        <a:p>
          <a:r>
            <a:rPr lang="es-PE" sz="1800"/>
            <a:t>Entre 12 a 16 años</a:t>
          </a:r>
        </a:p>
      </dgm:t>
    </dgm:pt>
    <dgm:pt modelId="{A488D830-B2D8-4492-B59E-5F3D9931B2B5}" type="parTrans" cxnId="{6DDDD074-496B-426C-8860-58A9537E6141}">
      <dgm:prSet/>
      <dgm:spPr/>
      <dgm:t>
        <a:bodyPr/>
        <a:lstStyle/>
        <a:p>
          <a:endParaRPr lang="es-PE"/>
        </a:p>
      </dgm:t>
    </dgm:pt>
    <dgm:pt modelId="{2E1237DD-B2CE-40A2-BDC0-87E84E632276}" type="sibTrans" cxnId="{6DDDD074-496B-426C-8860-58A9537E6141}">
      <dgm:prSet/>
      <dgm:spPr/>
      <dgm:t>
        <a:bodyPr/>
        <a:lstStyle/>
        <a:p>
          <a:endParaRPr lang="es-PE"/>
        </a:p>
      </dgm:t>
    </dgm:pt>
    <dgm:pt modelId="{21AD5CA8-F0E6-4BB9-9A6D-30B2755A8A1A}">
      <dgm:prSet custT="1"/>
      <dgm:spPr/>
      <dgm:t>
        <a:bodyPr/>
        <a:lstStyle/>
        <a:p>
          <a:r>
            <a:rPr lang="es-PE" sz="1600"/>
            <a:t>Que vive dentro del Aárea de Influencia (AI)</a:t>
          </a:r>
        </a:p>
      </dgm:t>
    </dgm:pt>
    <dgm:pt modelId="{E3D7B6DA-CE73-4D8C-9F23-76AEEB2E897D}" type="parTrans" cxnId="{70107B5F-0A3B-404F-B5B9-1236B228D52D}">
      <dgm:prSet/>
      <dgm:spPr/>
      <dgm:t>
        <a:bodyPr/>
        <a:lstStyle/>
        <a:p>
          <a:endParaRPr lang="es-PE"/>
        </a:p>
      </dgm:t>
    </dgm:pt>
    <dgm:pt modelId="{E13BA6BC-8F65-43B8-A09F-5ABD25C98A63}" type="sibTrans" cxnId="{70107B5F-0A3B-404F-B5B9-1236B228D52D}">
      <dgm:prSet/>
      <dgm:spPr/>
      <dgm:t>
        <a:bodyPr/>
        <a:lstStyle/>
        <a:p>
          <a:endParaRPr lang="es-PE"/>
        </a:p>
      </dgm:t>
    </dgm:pt>
    <dgm:pt modelId="{A44EF265-FD07-44A2-9A44-6A0397248CEA}">
      <dgm:prSet custT="1"/>
      <dgm:spPr/>
      <dgm:t>
        <a:bodyPr/>
        <a:lstStyle/>
        <a:p>
          <a:r>
            <a:rPr lang="es-PE" sz="1600"/>
            <a:t>Entre 12 a 16 años</a:t>
          </a:r>
        </a:p>
      </dgm:t>
    </dgm:pt>
    <dgm:pt modelId="{633B3950-2CB9-49F7-A11F-891CD4564E6A}" type="parTrans" cxnId="{500D4C03-181E-42DC-B967-3F075F91BE13}">
      <dgm:prSet/>
      <dgm:spPr/>
      <dgm:t>
        <a:bodyPr/>
        <a:lstStyle/>
        <a:p>
          <a:endParaRPr lang="es-PE"/>
        </a:p>
      </dgm:t>
    </dgm:pt>
    <dgm:pt modelId="{986E6A88-556C-4A81-B0D6-F23DA75F03C4}" type="sibTrans" cxnId="{500D4C03-181E-42DC-B967-3F075F91BE13}">
      <dgm:prSet/>
      <dgm:spPr/>
      <dgm:t>
        <a:bodyPr/>
        <a:lstStyle/>
        <a:p>
          <a:endParaRPr lang="es-PE"/>
        </a:p>
      </dgm:t>
    </dgm:pt>
    <dgm:pt modelId="{8D93362B-E39B-4EE3-AD46-84CDC64B007C}">
      <dgm:prSet custT="1"/>
      <dgm:spPr/>
      <dgm:t>
        <a:bodyPr/>
        <a:lstStyle/>
        <a:p>
          <a:r>
            <a:rPr lang="es-PE" sz="1600"/>
            <a:t>Que estudian secundaria</a:t>
          </a:r>
        </a:p>
      </dgm:t>
    </dgm:pt>
    <dgm:pt modelId="{49DE65E6-BA0C-43CF-BBAF-1D9172C2956E}" type="parTrans" cxnId="{AB636F1F-1FD4-41F9-B140-33E6D0D900F1}">
      <dgm:prSet/>
      <dgm:spPr/>
      <dgm:t>
        <a:bodyPr/>
        <a:lstStyle/>
        <a:p>
          <a:endParaRPr lang="es-PE"/>
        </a:p>
      </dgm:t>
    </dgm:pt>
    <dgm:pt modelId="{BF944747-01D6-488E-BD03-9D28E562DDA5}" type="sibTrans" cxnId="{AB636F1F-1FD4-41F9-B140-33E6D0D900F1}">
      <dgm:prSet/>
      <dgm:spPr/>
      <dgm:t>
        <a:bodyPr/>
        <a:lstStyle/>
        <a:p>
          <a:endParaRPr lang="es-PE"/>
        </a:p>
      </dgm:t>
    </dgm:pt>
    <dgm:pt modelId="{598E78AA-161B-465F-BD8C-2D43B348D73E}">
      <dgm:prSet/>
      <dgm:spPr/>
      <dgm:t>
        <a:bodyPr/>
        <a:lstStyle/>
        <a:p>
          <a:r>
            <a:rPr lang="es-PE"/>
            <a:t>Que vive dentro del Aárea de Influencia (AI)</a:t>
          </a:r>
        </a:p>
      </dgm:t>
    </dgm:pt>
    <dgm:pt modelId="{18A0AD3A-54B0-4D90-A805-58B7886168B3}" type="parTrans" cxnId="{05DD47AA-CD86-4A31-8670-3B99B14C665C}">
      <dgm:prSet/>
      <dgm:spPr/>
      <dgm:t>
        <a:bodyPr/>
        <a:lstStyle/>
        <a:p>
          <a:endParaRPr lang="es-PE"/>
        </a:p>
      </dgm:t>
    </dgm:pt>
    <dgm:pt modelId="{06746F7E-C62F-4009-B504-0822F7C87D65}" type="sibTrans" cxnId="{05DD47AA-CD86-4A31-8670-3B99B14C665C}">
      <dgm:prSet/>
      <dgm:spPr/>
      <dgm:t>
        <a:bodyPr/>
        <a:lstStyle/>
        <a:p>
          <a:endParaRPr lang="es-PE"/>
        </a:p>
      </dgm:t>
    </dgm:pt>
    <dgm:pt modelId="{CAA59C93-D24B-4BF7-B9F9-3C9AA11E96C4}">
      <dgm:prSet/>
      <dgm:spPr/>
      <dgm:t>
        <a:bodyPr/>
        <a:lstStyle/>
        <a:p>
          <a:r>
            <a:rPr lang="es-PE"/>
            <a:t>Entre 12 a 16 años</a:t>
          </a:r>
        </a:p>
      </dgm:t>
    </dgm:pt>
    <dgm:pt modelId="{D88B8D64-7F9A-4F56-83C6-A1703FD1CBE0}" type="parTrans" cxnId="{C445F4F1-B90A-41CB-8020-3F2C097CC969}">
      <dgm:prSet/>
      <dgm:spPr/>
      <dgm:t>
        <a:bodyPr/>
        <a:lstStyle/>
        <a:p>
          <a:endParaRPr lang="es-PE"/>
        </a:p>
      </dgm:t>
    </dgm:pt>
    <dgm:pt modelId="{D6C4B3AF-DF06-47F9-99D8-2EF8D5F67A41}" type="sibTrans" cxnId="{C445F4F1-B90A-41CB-8020-3F2C097CC969}">
      <dgm:prSet/>
      <dgm:spPr/>
      <dgm:t>
        <a:bodyPr/>
        <a:lstStyle/>
        <a:p>
          <a:endParaRPr lang="es-PE"/>
        </a:p>
      </dgm:t>
    </dgm:pt>
    <dgm:pt modelId="{C885AC3A-39E8-46C1-A657-30581F784F31}">
      <dgm:prSet/>
      <dgm:spPr/>
      <dgm:t>
        <a:bodyPr/>
        <a:lstStyle/>
        <a:p>
          <a:r>
            <a:rPr lang="es-PE"/>
            <a:t>Que estudian secundaria</a:t>
          </a:r>
        </a:p>
      </dgm:t>
    </dgm:pt>
    <dgm:pt modelId="{0A3DF475-767F-4BA7-92A2-21DF0F17811E}" type="parTrans" cxnId="{D48DBCCD-A319-4236-ADDA-4515C18AF96D}">
      <dgm:prSet/>
      <dgm:spPr/>
      <dgm:t>
        <a:bodyPr/>
        <a:lstStyle/>
        <a:p>
          <a:endParaRPr lang="es-PE"/>
        </a:p>
      </dgm:t>
    </dgm:pt>
    <dgm:pt modelId="{E5D089C0-3B9F-45A5-B331-20E0C07804BA}" type="sibTrans" cxnId="{D48DBCCD-A319-4236-ADDA-4515C18AF96D}">
      <dgm:prSet/>
      <dgm:spPr/>
      <dgm:t>
        <a:bodyPr/>
        <a:lstStyle/>
        <a:p>
          <a:endParaRPr lang="es-PE"/>
        </a:p>
      </dgm:t>
    </dgm:pt>
    <dgm:pt modelId="{96548B1E-6140-4578-8E51-F4989C91ED0D}">
      <dgm:prSet/>
      <dgm:spPr/>
      <dgm:t>
        <a:bodyPr/>
        <a:lstStyle/>
        <a:p>
          <a:r>
            <a:rPr lang="es-PE"/>
            <a:t>Que prefiere los colegios públicos</a:t>
          </a:r>
          <a:endParaRPr lang="es-PE" b="1"/>
        </a:p>
      </dgm:t>
    </dgm:pt>
    <dgm:pt modelId="{77F8B560-B8D4-474F-8781-52572121452A}" type="parTrans" cxnId="{36854D08-3898-4175-B10D-1281E0906396}">
      <dgm:prSet/>
      <dgm:spPr/>
      <dgm:t>
        <a:bodyPr/>
        <a:lstStyle/>
        <a:p>
          <a:endParaRPr lang="es-PE"/>
        </a:p>
      </dgm:t>
    </dgm:pt>
    <dgm:pt modelId="{1D94DD3A-22B7-44FB-A7B4-89D4E5548D17}" type="sibTrans" cxnId="{36854D08-3898-4175-B10D-1281E0906396}">
      <dgm:prSet/>
      <dgm:spPr/>
      <dgm:t>
        <a:bodyPr/>
        <a:lstStyle/>
        <a:p>
          <a:endParaRPr lang="es-PE"/>
        </a:p>
      </dgm:t>
    </dgm:pt>
    <dgm:pt modelId="{364E7A17-7378-45C0-8593-C2EFBB4374BF}">
      <dgm:prSet/>
      <dgm:spPr/>
      <dgm:t>
        <a:bodyPr/>
        <a:lstStyle/>
        <a:p>
          <a:r>
            <a:rPr lang="es-PE" b="1"/>
            <a:t>Que iría a AKIRA KATO (captura del mercado)</a:t>
          </a:r>
        </a:p>
      </dgm:t>
    </dgm:pt>
    <dgm:pt modelId="{ED2C316A-69BA-46D1-B71A-F31AD64E54F8}" type="parTrans" cxnId="{8C057359-A381-4D7C-9D4E-B15840793076}">
      <dgm:prSet/>
      <dgm:spPr/>
      <dgm:t>
        <a:bodyPr/>
        <a:lstStyle/>
        <a:p>
          <a:endParaRPr lang="es-PE"/>
        </a:p>
      </dgm:t>
    </dgm:pt>
    <dgm:pt modelId="{61042C70-C143-4562-809C-069A43D355E6}" type="sibTrans" cxnId="{8C057359-A381-4D7C-9D4E-B15840793076}">
      <dgm:prSet/>
      <dgm:spPr/>
      <dgm:t>
        <a:bodyPr/>
        <a:lstStyle/>
        <a:p>
          <a:endParaRPr lang="es-PE"/>
        </a:p>
      </dgm:t>
    </dgm:pt>
    <dgm:pt modelId="{79B1C733-7251-437F-B3DB-6CC335FE3F16}">
      <dgm:prSet custT="1"/>
      <dgm:spPr/>
      <dgm:t>
        <a:bodyPr/>
        <a:lstStyle/>
        <a:p>
          <a:r>
            <a:rPr lang="es-PE" sz="1600"/>
            <a:t>Que prefiere los colegios públicos</a:t>
          </a:r>
        </a:p>
      </dgm:t>
    </dgm:pt>
    <dgm:pt modelId="{B77B4C54-D234-4FB4-8BEB-CD14B23F1B86}" type="parTrans" cxnId="{38D6D340-8EC9-4009-8569-71130DC318FE}">
      <dgm:prSet/>
      <dgm:spPr/>
      <dgm:t>
        <a:bodyPr/>
        <a:lstStyle/>
        <a:p>
          <a:endParaRPr lang="es-PE"/>
        </a:p>
      </dgm:t>
    </dgm:pt>
    <dgm:pt modelId="{4441A877-1C69-4E85-B89B-D9D69445FF5A}" type="sibTrans" cxnId="{38D6D340-8EC9-4009-8569-71130DC318FE}">
      <dgm:prSet/>
      <dgm:spPr/>
      <dgm:t>
        <a:bodyPr/>
        <a:lstStyle/>
        <a:p>
          <a:endParaRPr lang="es-PE"/>
        </a:p>
      </dgm:t>
    </dgm:pt>
    <dgm:pt modelId="{407E0EE1-CE6C-4EF3-9E6C-7691C74DFE1A}" type="pres">
      <dgm:prSet presAssocID="{6BB05703-F1E7-4C92-8770-0C03D3E39952}" presName="Name0" presStyleCnt="0">
        <dgm:presLayoutVars>
          <dgm:dir/>
          <dgm:animLvl val="lvl"/>
          <dgm:resizeHandles/>
        </dgm:presLayoutVars>
      </dgm:prSet>
      <dgm:spPr/>
    </dgm:pt>
    <dgm:pt modelId="{559C1E84-80EB-4522-AA5D-5142CC730CAE}" type="pres">
      <dgm:prSet presAssocID="{2CA7D6A4-4987-4694-A1B1-A8CE58BBB153}" presName="linNode" presStyleCnt="0"/>
      <dgm:spPr/>
    </dgm:pt>
    <dgm:pt modelId="{6A1FB431-8860-46A6-9CC7-19D5021A6843}" type="pres">
      <dgm:prSet presAssocID="{2CA7D6A4-4987-4694-A1B1-A8CE58BBB153}" presName="parentShp" presStyleLbl="node1" presStyleIdx="0" presStyleCnt="5" custScaleX="119471">
        <dgm:presLayoutVars>
          <dgm:bulletEnabled val="1"/>
        </dgm:presLayoutVars>
      </dgm:prSet>
      <dgm:spPr/>
    </dgm:pt>
    <dgm:pt modelId="{77FE459E-D3F2-4BCC-8F62-0CAF8BC1C2AF}" type="pres">
      <dgm:prSet presAssocID="{2CA7D6A4-4987-4694-A1B1-A8CE58BBB153}" presName="childShp" presStyleLbl="bgAccFollowNode1" presStyleIdx="0" presStyleCnt="5">
        <dgm:presLayoutVars>
          <dgm:bulletEnabled val="1"/>
        </dgm:presLayoutVars>
      </dgm:prSet>
      <dgm:spPr/>
    </dgm:pt>
    <dgm:pt modelId="{8E90542E-1A01-453E-8C44-97FE9A6FAACF}" type="pres">
      <dgm:prSet presAssocID="{FBC71BC9-9A00-4D8E-8789-43657E6EE87C}" presName="spacing" presStyleCnt="0"/>
      <dgm:spPr/>
    </dgm:pt>
    <dgm:pt modelId="{F21F94AF-4392-436D-9604-1CB3D38698D8}" type="pres">
      <dgm:prSet presAssocID="{469C1BA5-05D4-4BB6-99CA-3E6CCDBECA3E}" presName="linNode" presStyleCnt="0"/>
      <dgm:spPr/>
    </dgm:pt>
    <dgm:pt modelId="{3BC83DD9-45FE-4DC4-8589-1E92C371D013}" type="pres">
      <dgm:prSet presAssocID="{469C1BA5-05D4-4BB6-99CA-3E6CCDBECA3E}" presName="parentShp" presStyleLbl="node1" presStyleIdx="1" presStyleCnt="5" custScaleX="119471">
        <dgm:presLayoutVars>
          <dgm:bulletEnabled val="1"/>
        </dgm:presLayoutVars>
      </dgm:prSet>
      <dgm:spPr/>
    </dgm:pt>
    <dgm:pt modelId="{854876E2-0AD6-40BC-BE25-A2D87918F955}" type="pres">
      <dgm:prSet presAssocID="{469C1BA5-05D4-4BB6-99CA-3E6CCDBECA3E}" presName="childShp" presStyleLbl="bgAccFollowNode1" presStyleIdx="1" presStyleCnt="5">
        <dgm:presLayoutVars>
          <dgm:bulletEnabled val="1"/>
        </dgm:presLayoutVars>
      </dgm:prSet>
      <dgm:spPr/>
    </dgm:pt>
    <dgm:pt modelId="{FD67143C-3E03-4550-89C2-AB3A358D96AC}" type="pres">
      <dgm:prSet presAssocID="{9827A3E5-22A7-4066-B98C-A0B358644406}" presName="spacing" presStyleCnt="0"/>
      <dgm:spPr/>
    </dgm:pt>
    <dgm:pt modelId="{B4EDF265-0131-4DAB-92C4-E34B413CBB14}" type="pres">
      <dgm:prSet presAssocID="{37C484C6-1470-4343-BE25-C49C91C2BCC3}" presName="linNode" presStyleCnt="0"/>
      <dgm:spPr/>
    </dgm:pt>
    <dgm:pt modelId="{6A8285E3-D88D-4084-AE0B-D367F4E3E761}" type="pres">
      <dgm:prSet presAssocID="{37C484C6-1470-4343-BE25-C49C91C2BCC3}" presName="parentShp" presStyleLbl="node1" presStyleIdx="2" presStyleCnt="5" custScaleX="119471">
        <dgm:presLayoutVars>
          <dgm:bulletEnabled val="1"/>
        </dgm:presLayoutVars>
      </dgm:prSet>
      <dgm:spPr/>
    </dgm:pt>
    <dgm:pt modelId="{343A7EC0-5DD4-45FD-9D6B-DE0C4BDF0D41}" type="pres">
      <dgm:prSet presAssocID="{37C484C6-1470-4343-BE25-C49C91C2BCC3}" presName="childShp" presStyleLbl="bgAccFollowNode1" presStyleIdx="2" presStyleCnt="5">
        <dgm:presLayoutVars>
          <dgm:bulletEnabled val="1"/>
        </dgm:presLayoutVars>
      </dgm:prSet>
      <dgm:spPr/>
    </dgm:pt>
    <dgm:pt modelId="{E18CA137-A758-45A8-9BE2-08A3E936FC8F}" type="pres">
      <dgm:prSet presAssocID="{BCDEB2D8-AB28-4071-A88F-D119DE95C459}" presName="spacing" presStyleCnt="0"/>
      <dgm:spPr/>
    </dgm:pt>
    <dgm:pt modelId="{81749A07-13A0-4274-815C-95EA2C873802}" type="pres">
      <dgm:prSet presAssocID="{2F2AE2D1-FE5E-4DD3-957D-52D05BCFD7A1}" presName="linNode" presStyleCnt="0"/>
      <dgm:spPr/>
    </dgm:pt>
    <dgm:pt modelId="{552E8AF2-97A4-4031-A3E1-B31C1EA85D3D}" type="pres">
      <dgm:prSet presAssocID="{2F2AE2D1-FE5E-4DD3-957D-52D05BCFD7A1}" presName="parentShp" presStyleLbl="node1" presStyleIdx="3" presStyleCnt="5" custScaleX="119471">
        <dgm:presLayoutVars>
          <dgm:bulletEnabled val="1"/>
        </dgm:presLayoutVars>
      </dgm:prSet>
      <dgm:spPr/>
    </dgm:pt>
    <dgm:pt modelId="{67BD3499-3D3A-447F-8F2E-E962AD834E5E}" type="pres">
      <dgm:prSet presAssocID="{2F2AE2D1-FE5E-4DD3-957D-52D05BCFD7A1}" presName="childShp" presStyleLbl="bgAccFollowNode1" presStyleIdx="3" presStyleCnt="5">
        <dgm:presLayoutVars>
          <dgm:bulletEnabled val="1"/>
        </dgm:presLayoutVars>
      </dgm:prSet>
      <dgm:spPr/>
    </dgm:pt>
    <dgm:pt modelId="{1163F8C1-6CA0-4C2B-A04A-61E0BC251671}" type="pres">
      <dgm:prSet presAssocID="{F90EA589-FF08-4A70-A1E2-B48EFF559665}" presName="spacing" presStyleCnt="0"/>
      <dgm:spPr/>
    </dgm:pt>
    <dgm:pt modelId="{C2A3129C-81B3-4FAA-8201-D087FB3B471B}" type="pres">
      <dgm:prSet presAssocID="{D547E51F-35C4-4520-80A6-AEDF472F1733}" presName="linNode" presStyleCnt="0"/>
      <dgm:spPr/>
    </dgm:pt>
    <dgm:pt modelId="{C0A6F1D8-46A8-4D97-9997-1FC7194E88F7}" type="pres">
      <dgm:prSet presAssocID="{D547E51F-35C4-4520-80A6-AEDF472F1733}" presName="parentShp" presStyleLbl="node1" presStyleIdx="4" presStyleCnt="5" custScaleX="119471">
        <dgm:presLayoutVars>
          <dgm:bulletEnabled val="1"/>
        </dgm:presLayoutVars>
      </dgm:prSet>
      <dgm:spPr/>
    </dgm:pt>
    <dgm:pt modelId="{E025BBDB-7F35-4FA1-9961-AED58FBBB21F}" type="pres">
      <dgm:prSet presAssocID="{D547E51F-35C4-4520-80A6-AEDF472F1733}" presName="childShp" presStyleLbl="bgAccFollowNode1" presStyleIdx="4" presStyleCnt="5">
        <dgm:presLayoutVars>
          <dgm:bulletEnabled val="1"/>
        </dgm:presLayoutVars>
      </dgm:prSet>
      <dgm:spPr/>
    </dgm:pt>
  </dgm:ptLst>
  <dgm:cxnLst>
    <dgm:cxn modelId="{500D4C03-181E-42DC-B967-3F075F91BE13}" srcId="{2F2AE2D1-FE5E-4DD3-957D-52D05BCFD7A1}" destId="{A44EF265-FD07-44A2-9A44-6A0397248CEA}" srcOrd="2" destOrd="0" parTransId="{633B3950-2CB9-49F7-A11F-891CD4564E6A}" sibTransId="{986E6A88-556C-4A81-B0D6-F23DA75F03C4}"/>
    <dgm:cxn modelId="{36854D08-3898-4175-B10D-1281E0906396}" srcId="{D547E51F-35C4-4520-80A6-AEDF472F1733}" destId="{96548B1E-6140-4578-8E51-F4989C91ED0D}" srcOrd="4" destOrd="0" parTransId="{77F8B560-B8D4-474F-8781-52572121452A}" sibTransId="{1D94DD3A-22B7-44FB-A7B4-89D4E5548D17}"/>
    <dgm:cxn modelId="{5796860C-7005-448A-8C91-76D3DBF60B45}" srcId="{6BB05703-F1E7-4C92-8770-0C03D3E39952}" destId="{2F2AE2D1-FE5E-4DD3-957D-52D05BCFD7A1}" srcOrd="3" destOrd="0" parTransId="{DF6E0BC7-4570-4EE4-A0DF-78BDB6F08EEB}" sibTransId="{F90EA589-FF08-4A70-A1E2-B48EFF559665}"/>
    <dgm:cxn modelId="{AB636F1F-1FD4-41F9-B140-33E6D0D900F1}" srcId="{2F2AE2D1-FE5E-4DD3-957D-52D05BCFD7A1}" destId="{8D93362B-E39B-4EE3-AD46-84CDC64B007C}" srcOrd="3" destOrd="0" parTransId="{49DE65E6-BA0C-43CF-BBAF-1D9172C2956E}" sibTransId="{BF944747-01D6-488E-BD03-9D28E562DDA5}"/>
    <dgm:cxn modelId="{E0C56124-716A-493B-BDAE-01D40D97250A}" type="presOf" srcId="{6AC940EB-78E4-4E08-9D69-58883BAE1636}" destId="{854876E2-0AD6-40BC-BE25-A2D87918F955}" srcOrd="0" destOrd="0" presId="urn:microsoft.com/office/officeart/2005/8/layout/vList6"/>
    <dgm:cxn modelId="{7A3BC930-D40C-40C1-977F-FF85B58A66F1}" type="presOf" srcId="{1ADA43B0-5A02-4923-B126-C4C822AA070D}" destId="{343A7EC0-5DD4-45FD-9D6B-DE0C4BDF0D41}" srcOrd="0" destOrd="0" presId="urn:microsoft.com/office/officeart/2005/8/layout/vList6"/>
    <dgm:cxn modelId="{EADAF130-F0BA-45C1-A28D-122E56E00B3F}" srcId="{2F2AE2D1-FE5E-4DD3-957D-52D05BCFD7A1}" destId="{214F967D-0ECC-46AB-ACE2-A2EEEFEC2723}" srcOrd="0" destOrd="0" parTransId="{CE89FBF6-AF66-4717-B968-954E62F5BE48}" sibTransId="{50E9EA22-F069-4EA9-A2DB-A7745A2B830A}"/>
    <dgm:cxn modelId="{9C904F31-4EDB-418B-8C53-E5CB7701E82E}" type="presOf" srcId="{327B58F6-9DEB-4A60-818B-87E51412624C}" destId="{343A7EC0-5DD4-45FD-9D6B-DE0C4BDF0D41}" srcOrd="0" destOrd="2" presId="urn:microsoft.com/office/officeart/2005/8/layout/vList6"/>
    <dgm:cxn modelId="{38D6D340-8EC9-4009-8569-71130DC318FE}" srcId="{2F2AE2D1-FE5E-4DD3-957D-52D05BCFD7A1}" destId="{79B1C733-7251-437F-B3DB-6CC335FE3F16}" srcOrd="4" destOrd="0" parTransId="{B77B4C54-D234-4FB4-8BEB-CD14B23F1B86}" sibTransId="{4441A877-1C69-4E85-B89B-D9D69445FF5A}"/>
    <dgm:cxn modelId="{70107B5F-0A3B-404F-B5B9-1236B228D52D}" srcId="{2F2AE2D1-FE5E-4DD3-957D-52D05BCFD7A1}" destId="{21AD5CA8-F0E6-4BB9-9A6D-30B2755A8A1A}" srcOrd="1" destOrd="0" parTransId="{E3D7B6DA-CE73-4D8C-9F23-76AEEB2E897D}" sibTransId="{E13BA6BC-8F65-43B8-A09F-5ABD25C98A63}"/>
    <dgm:cxn modelId="{C7B8E941-F328-4CF0-B6D1-D5686C7289CE}" srcId="{6BB05703-F1E7-4C92-8770-0C03D3E39952}" destId="{469C1BA5-05D4-4BB6-99CA-3E6CCDBECA3E}" srcOrd="1" destOrd="0" parTransId="{0AB93094-0D48-4F5B-997C-DB3533B2D1F5}" sibTransId="{9827A3E5-22A7-4066-B98C-A0B358644406}"/>
    <dgm:cxn modelId="{BEB4C068-EA4D-476F-A7DA-ABDF45FD85CF}" srcId="{469C1BA5-05D4-4BB6-99CA-3E6CCDBECA3E}" destId="{728567EC-2114-4F41-A767-4407DE6BBB70}" srcOrd="1" destOrd="0" parTransId="{E8BFEBE0-6946-4518-91D3-8744427CCB5F}" sibTransId="{8557CE1D-1790-4BFD-AD96-90E8C089644B}"/>
    <dgm:cxn modelId="{0192756C-BF2C-4752-88D3-5F1F3A1F4192}" srcId="{37C484C6-1470-4343-BE25-C49C91C2BCC3}" destId="{A9BB2BE7-EA1E-4757-8D15-D52F7A216420}" srcOrd="1" destOrd="0" parTransId="{6C431116-2777-44DE-9F4B-00A578F00002}" sibTransId="{3397AA00-2D40-4A50-B988-1326016182DB}"/>
    <dgm:cxn modelId="{90F6626D-0A53-4054-AF90-172D97384A15}" type="presOf" srcId="{C885AC3A-39E8-46C1-A657-30581F784F31}" destId="{E025BBDB-7F35-4FA1-9961-AED58FBBB21F}" srcOrd="0" destOrd="3" presId="urn:microsoft.com/office/officeart/2005/8/layout/vList6"/>
    <dgm:cxn modelId="{CBCA784F-5524-45CB-B46D-7D7D3C6FD346}" type="presOf" srcId="{70673A78-EFCC-4A6F-B1A5-4F8D0DD0859C}" destId="{E025BBDB-7F35-4FA1-9961-AED58FBBB21F}" srcOrd="0" destOrd="0" presId="urn:microsoft.com/office/officeart/2005/8/layout/vList6"/>
    <dgm:cxn modelId="{6DDDD074-496B-426C-8860-58A9537E6141}" srcId="{37C484C6-1470-4343-BE25-C49C91C2BCC3}" destId="{327B58F6-9DEB-4A60-818B-87E51412624C}" srcOrd="2" destOrd="0" parTransId="{A488D830-B2D8-4492-B59E-5F3D9931B2B5}" sibTransId="{2E1237DD-B2CE-40A2-BDC0-87E84E632276}"/>
    <dgm:cxn modelId="{D83D4278-4FCE-4276-BCC7-822FB13735E5}" srcId="{6BB05703-F1E7-4C92-8770-0C03D3E39952}" destId="{37C484C6-1470-4343-BE25-C49C91C2BCC3}" srcOrd="2" destOrd="0" parTransId="{FBBBB16A-29E0-44FD-881E-A2C251DA24FD}" sibTransId="{BCDEB2D8-AB28-4071-A88F-D119DE95C459}"/>
    <dgm:cxn modelId="{8C057359-A381-4D7C-9D4E-B15840793076}" srcId="{D547E51F-35C4-4520-80A6-AEDF472F1733}" destId="{364E7A17-7378-45C0-8593-C2EFBB4374BF}" srcOrd="5" destOrd="0" parTransId="{ED2C316A-69BA-46D1-B71A-F31AD64E54F8}" sibTransId="{61042C70-C143-4562-809C-069A43D355E6}"/>
    <dgm:cxn modelId="{F0FEB97A-4590-45CB-A8AA-6BB4E1BA3D0D}" srcId="{37C484C6-1470-4343-BE25-C49C91C2BCC3}" destId="{1ADA43B0-5A02-4923-B126-C4C822AA070D}" srcOrd="0" destOrd="0" parTransId="{DFD07B64-C0C0-4B45-80DE-873B8495AE0D}" sibTransId="{911A63E8-06E9-4140-ABDF-F18BADE9A2B8}"/>
    <dgm:cxn modelId="{707EAB82-21CB-4B5B-88D5-BED88D84276B}" srcId="{469C1BA5-05D4-4BB6-99CA-3E6CCDBECA3E}" destId="{6AC940EB-78E4-4E08-9D69-58883BAE1636}" srcOrd="0" destOrd="0" parTransId="{34A5189E-92D1-4DC0-B654-7894A8A4F1D4}" sibTransId="{F6F097FC-CFAE-4F12-AA07-0209BCF7F4B9}"/>
    <dgm:cxn modelId="{D1D60683-6F0A-4F18-9086-033D425D0482}" type="presOf" srcId="{728567EC-2114-4F41-A767-4407DE6BBB70}" destId="{854876E2-0AD6-40BC-BE25-A2D87918F955}" srcOrd="0" destOrd="1" presId="urn:microsoft.com/office/officeart/2005/8/layout/vList6"/>
    <dgm:cxn modelId="{1CCA6883-A2EB-4B01-9CBB-335A0A544549}" srcId="{6BB05703-F1E7-4C92-8770-0C03D3E39952}" destId="{2CA7D6A4-4987-4694-A1B1-A8CE58BBB153}" srcOrd="0" destOrd="0" parTransId="{C2C917AE-ECEA-4671-85C8-027E54C16213}" sibTransId="{FBC71BC9-9A00-4D8E-8789-43657E6EE87C}"/>
    <dgm:cxn modelId="{BACC0D86-E773-4865-87E1-438B602026CE}" type="presOf" srcId="{214F967D-0ECC-46AB-ACE2-A2EEEFEC2723}" destId="{67BD3499-3D3A-447F-8F2E-E962AD834E5E}" srcOrd="0" destOrd="0" presId="urn:microsoft.com/office/officeart/2005/8/layout/vList6"/>
    <dgm:cxn modelId="{3E723387-57F2-423E-9697-EF81AD5B8BF0}" type="presOf" srcId="{79B1C733-7251-437F-B3DB-6CC335FE3F16}" destId="{67BD3499-3D3A-447F-8F2E-E962AD834E5E}" srcOrd="0" destOrd="4" presId="urn:microsoft.com/office/officeart/2005/8/layout/vList6"/>
    <dgm:cxn modelId="{431C8F8B-8E6F-472F-BA62-4E1A5E43B148}" type="presOf" srcId="{96548B1E-6140-4578-8E51-F4989C91ED0D}" destId="{E025BBDB-7F35-4FA1-9961-AED58FBBB21F}" srcOrd="0" destOrd="4" presId="urn:microsoft.com/office/officeart/2005/8/layout/vList6"/>
    <dgm:cxn modelId="{A667758C-4FCB-4AF6-82F3-C7D8ACE61141}" type="presOf" srcId="{A9BB2BE7-EA1E-4757-8D15-D52F7A216420}" destId="{343A7EC0-5DD4-45FD-9D6B-DE0C4BDF0D41}" srcOrd="0" destOrd="1" presId="urn:microsoft.com/office/officeart/2005/8/layout/vList6"/>
    <dgm:cxn modelId="{8398AF95-04E1-4126-9720-B19BA93F08A0}" type="presOf" srcId="{A44EF265-FD07-44A2-9A44-6A0397248CEA}" destId="{67BD3499-3D3A-447F-8F2E-E962AD834E5E}" srcOrd="0" destOrd="2" presId="urn:microsoft.com/office/officeart/2005/8/layout/vList6"/>
    <dgm:cxn modelId="{51E4BAA2-0173-4383-BA24-2BD27D06F948}" type="presOf" srcId="{2CA7D6A4-4987-4694-A1B1-A8CE58BBB153}" destId="{6A1FB431-8860-46A6-9CC7-19D5021A6843}" srcOrd="0" destOrd="0" presId="urn:microsoft.com/office/officeart/2005/8/layout/vList6"/>
    <dgm:cxn modelId="{05DD47AA-CD86-4A31-8670-3B99B14C665C}" srcId="{D547E51F-35C4-4520-80A6-AEDF472F1733}" destId="{598E78AA-161B-465F-BD8C-2D43B348D73E}" srcOrd="1" destOrd="0" parTransId="{18A0AD3A-54B0-4D90-A805-58B7886168B3}" sibTransId="{06746F7E-C62F-4009-B504-0822F7C87D65}"/>
    <dgm:cxn modelId="{81BEA9AE-D894-47FF-B84A-F1C447665103}" type="presOf" srcId="{37C484C6-1470-4343-BE25-C49C91C2BCC3}" destId="{6A8285E3-D88D-4084-AE0B-D367F4E3E761}" srcOrd="0" destOrd="0" presId="urn:microsoft.com/office/officeart/2005/8/layout/vList6"/>
    <dgm:cxn modelId="{15F128B0-FD0D-4EF2-869D-BFCDD8873988}" type="presOf" srcId="{2F2AE2D1-FE5E-4DD3-957D-52D05BCFD7A1}" destId="{552E8AF2-97A4-4031-A3E1-B31C1EA85D3D}" srcOrd="0" destOrd="0" presId="urn:microsoft.com/office/officeart/2005/8/layout/vList6"/>
    <dgm:cxn modelId="{7E9E7BC4-90BC-4CD4-8D5E-2DC26BC071B8}" type="presOf" srcId="{CAA59C93-D24B-4BF7-B9F9-3C9AA11E96C4}" destId="{E025BBDB-7F35-4FA1-9961-AED58FBBB21F}" srcOrd="0" destOrd="2" presId="urn:microsoft.com/office/officeart/2005/8/layout/vList6"/>
    <dgm:cxn modelId="{D48DBCCD-A319-4236-ADDA-4515C18AF96D}" srcId="{D547E51F-35C4-4520-80A6-AEDF472F1733}" destId="{C885AC3A-39E8-46C1-A657-30581F784F31}" srcOrd="3" destOrd="0" parTransId="{0A3DF475-767F-4BA7-92A2-21DF0F17811E}" sibTransId="{E5D089C0-3B9F-45A5-B331-20E0C07804BA}"/>
    <dgm:cxn modelId="{555A49D4-B0A4-4103-8150-287BCF027482}" type="presOf" srcId="{D547E51F-35C4-4520-80A6-AEDF472F1733}" destId="{C0A6F1D8-46A8-4D97-9997-1FC7194E88F7}" srcOrd="0" destOrd="0" presId="urn:microsoft.com/office/officeart/2005/8/layout/vList6"/>
    <dgm:cxn modelId="{68C638D7-A0BB-446A-B877-C9D340C96799}" type="presOf" srcId="{469C1BA5-05D4-4BB6-99CA-3E6CCDBECA3E}" destId="{3BC83DD9-45FE-4DC4-8589-1E92C371D013}" srcOrd="0" destOrd="0" presId="urn:microsoft.com/office/officeart/2005/8/layout/vList6"/>
    <dgm:cxn modelId="{4EF9DADF-F02A-495F-A78B-6A1616EDDB23}" type="presOf" srcId="{598E78AA-161B-465F-BD8C-2D43B348D73E}" destId="{E025BBDB-7F35-4FA1-9961-AED58FBBB21F}" srcOrd="0" destOrd="1" presId="urn:microsoft.com/office/officeart/2005/8/layout/vList6"/>
    <dgm:cxn modelId="{180029E4-5224-4A28-A98F-F1F17AC1E6BB}" type="presOf" srcId="{21AD5CA8-F0E6-4BB9-9A6D-30B2755A8A1A}" destId="{67BD3499-3D3A-447F-8F2E-E962AD834E5E}" srcOrd="0" destOrd="1" presId="urn:microsoft.com/office/officeart/2005/8/layout/vList6"/>
    <dgm:cxn modelId="{8ECEB2E5-A9B8-4F70-8B49-F6E559A578B7}" type="presOf" srcId="{8D93362B-E39B-4EE3-AD46-84CDC64B007C}" destId="{67BD3499-3D3A-447F-8F2E-E962AD834E5E}" srcOrd="0" destOrd="3" presId="urn:microsoft.com/office/officeart/2005/8/layout/vList6"/>
    <dgm:cxn modelId="{57E6FEE6-2DDC-46C6-8A2A-218A730AB81F}" type="presOf" srcId="{364E7A17-7378-45C0-8593-C2EFBB4374BF}" destId="{E025BBDB-7F35-4FA1-9961-AED58FBBB21F}" srcOrd="0" destOrd="5" presId="urn:microsoft.com/office/officeart/2005/8/layout/vList6"/>
    <dgm:cxn modelId="{E5DAC2EC-5699-4075-B50F-43AFBE005761}" srcId="{6BB05703-F1E7-4C92-8770-0C03D3E39952}" destId="{D547E51F-35C4-4520-80A6-AEDF472F1733}" srcOrd="4" destOrd="0" parTransId="{67D52CF7-CBB4-451B-B546-34FC8B0D8C2C}" sibTransId="{E443455A-056B-4899-B267-1A3FBD52C98D}"/>
    <dgm:cxn modelId="{4032CBF0-5D4D-4B86-8BF4-37F58C387189}" type="presOf" srcId="{6BB05703-F1E7-4C92-8770-0C03D3E39952}" destId="{407E0EE1-CE6C-4EF3-9E6C-7691C74DFE1A}" srcOrd="0" destOrd="0" presId="urn:microsoft.com/office/officeart/2005/8/layout/vList6"/>
    <dgm:cxn modelId="{68B885F1-4FFC-4DE6-907E-EBEFAF8DCAAD}" type="presOf" srcId="{7A458A82-A0CF-4CDE-9E82-170FC9638480}" destId="{77FE459E-D3F2-4BCC-8F62-0CAF8BC1C2AF}" srcOrd="0" destOrd="0" presId="urn:microsoft.com/office/officeart/2005/8/layout/vList6"/>
    <dgm:cxn modelId="{C445F4F1-B90A-41CB-8020-3F2C097CC969}" srcId="{D547E51F-35C4-4520-80A6-AEDF472F1733}" destId="{CAA59C93-D24B-4BF7-B9F9-3C9AA11E96C4}" srcOrd="2" destOrd="0" parTransId="{D88B8D64-7F9A-4F56-83C6-A1703FD1CBE0}" sibTransId="{D6C4B3AF-DF06-47F9-99D8-2EF8D5F67A41}"/>
    <dgm:cxn modelId="{39582EF5-BE08-4741-B985-F35280A99EAD}" srcId="{D547E51F-35C4-4520-80A6-AEDF472F1733}" destId="{70673A78-EFCC-4A6F-B1A5-4F8D0DD0859C}" srcOrd="0" destOrd="0" parTransId="{24D07FB9-AF35-4909-BE4D-F31AABD01FB8}" sibTransId="{5CA963B3-7D3B-4CE4-95B5-3731147B484F}"/>
    <dgm:cxn modelId="{223119FD-1045-42C6-AC3A-65B0B990EB53}" srcId="{2CA7D6A4-4987-4694-A1B1-A8CE58BBB153}" destId="{7A458A82-A0CF-4CDE-9E82-170FC9638480}" srcOrd="0" destOrd="0" parTransId="{CB675E57-8D7A-46A2-93B9-8C6417FCA880}" sibTransId="{1B185659-F803-4F23-9BA4-393EA910C9B7}"/>
    <dgm:cxn modelId="{009B35A0-4AAE-402A-8B75-8CA50115283B}" type="presParOf" srcId="{407E0EE1-CE6C-4EF3-9E6C-7691C74DFE1A}" destId="{559C1E84-80EB-4522-AA5D-5142CC730CAE}" srcOrd="0" destOrd="0" presId="urn:microsoft.com/office/officeart/2005/8/layout/vList6"/>
    <dgm:cxn modelId="{8F0A8AB9-C467-491B-96FA-A908FA869001}" type="presParOf" srcId="{559C1E84-80EB-4522-AA5D-5142CC730CAE}" destId="{6A1FB431-8860-46A6-9CC7-19D5021A6843}" srcOrd="0" destOrd="0" presId="urn:microsoft.com/office/officeart/2005/8/layout/vList6"/>
    <dgm:cxn modelId="{EB48F2A7-2051-4A80-992B-8A6BB9913586}" type="presParOf" srcId="{559C1E84-80EB-4522-AA5D-5142CC730CAE}" destId="{77FE459E-D3F2-4BCC-8F62-0CAF8BC1C2AF}" srcOrd="1" destOrd="0" presId="urn:microsoft.com/office/officeart/2005/8/layout/vList6"/>
    <dgm:cxn modelId="{B149CF59-1E61-4649-B494-3B6CF214A934}" type="presParOf" srcId="{407E0EE1-CE6C-4EF3-9E6C-7691C74DFE1A}" destId="{8E90542E-1A01-453E-8C44-97FE9A6FAACF}" srcOrd="1" destOrd="0" presId="urn:microsoft.com/office/officeart/2005/8/layout/vList6"/>
    <dgm:cxn modelId="{222BB3A3-3297-4075-9DC3-45A4A176FB52}" type="presParOf" srcId="{407E0EE1-CE6C-4EF3-9E6C-7691C74DFE1A}" destId="{F21F94AF-4392-436D-9604-1CB3D38698D8}" srcOrd="2" destOrd="0" presId="urn:microsoft.com/office/officeart/2005/8/layout/vList6"/>
    <dgm:cxn modelId="{8DC32493-921F-4BE5-845C-3B1A8A50880C}" type="presParOf" srcId="{F21F94AF-4392-436D-9604-1CB3D38698D8}" destId="{3BC83DD9-45FE-4DC4-8589-1E92C371D013}" srcOrd="0" destOrd="0" presId="urn:microsoft.com/office/officeart/2005/8/layout/vList6"/>
    <dgm:cxn modelId="{B72DD2B3-DF18-445A-ACC4-0ECCA339785C}" type="presParOf" srcId="{F21F94AF-4392-436D-9604-1CB3D38698D8}" destId="{854876E2-0AD6-40BC-BE25-A2D87918F955}" srcOrd="1" destOrd="0" presId="urn:microsoft.com/office/officeart/2005/8/layout/vList6"/>
    <dgm:cxn modelId="{EA56C902-B0A9-4B3C-B014-FA24B4F7F7AE}" type="presParOf" srcId="{407E0EE1-CE6C-4EF3-9E6C-7691C74DFE1A}" destId="{FD67143C-3E03-4550-89C2-AB3A358D96AC}" srcOrd="3" destOrd="0" presId="urn:microsoft.com/office/officeart/2005/8/layout/vList6"/>
    <dgm:cxn modelId="{28239004-8A5C-4187-B86B-5EAB46BFF276}" type="presParOf" srcId="{407E0EE1-CE6C-4EF3-9E6C-7691C74DFE1A}" destId="{B4EDF265-0131-4DAB-92C4-E34B413CBB14}" srcOrd="4" destOrd="0" presId="urn:microsoft.com/office/officeart/2005/8/layout/vList6"/>
    <dgm:cxn modelId="{543C0E69-BC6A-4857-BA8A-8025562632BC}" type="presParOf" srcId="{B4EDF265-0131-4DAB-92C4-E34B413CBB14}" destId="{6A8285E3-D88D-4084-AE0B-D367F4E3E761}" srcOrd="0" destOrd="0" presId="urn:microsoft.com/office/officeart/2005/8/layout/vList6"/>
    <dgm:cxn modelId="{97345A74-B90A-4E01-AD3D-3838BC4F3649}" type="presParOf" srcId="{B4EDF265-0131-4DAB-92C4-E34B413CBB14}" destId="{343A7EC0-5DD4-45FD-9D6B-DE0C4BDF0D41}" srcOrd="1" destOrd="0" presId="urn:microsoft.com/office/officeart/2005/8/layout/vList6"/>
    <dgm:cxn modelId="{24F11A28-91BE-4368-B7E0-3DB6B394710C}" type="presParOf" srcId="{407E0EE1-CE6C-4EF3-9E6C-7691C74DFE1A}" destId="{E18CA137-A758-45A8-9BE2-08A3E936FC8F}" srcOrd="5" destOrd="0" presId="urn:microsoft.com/office/officeart/2005/8/layout/vList6"/>
    <dgm:cxn modelId="{3DF7F997-9B01-4076-BDC7-66C825170B36}" type="presParOf" srcId="{407E0EE1-CE6C-4EF3-9E6C-7691C74DFE1A}" destId="{81749A07-13A0-4274-815C-95EA2C873802}" srcOrd="6" destOrd="0" presId="urn:microsoft.com/office/officeart/2005/8/layout/vList6"/>
    <dgm:cxn modelId="{2FFF1782-6937-4F05-9ED3-9EE40745ECE1}" type="presParOf" srcId="{81749A07-13A0-4274-815C-95EA2C873802}" destId="{552E8AF2-97A4-4031-A3E1-B31C1EA85D3D}" srcOrd="0" destOrd="0" presId="urn:microsoft.com/office/officeart/2005/8/layout/vList6"/>
    <dgm:cxn modelId="{E3F5556B-0111-43CB-90E5-7AC95B0A07B6}" type="presParOf" srcId="{81749A07-13A0-4274-815C-95EA2C873802}" destId="{67BD3499-3D3A-447F-8F2E-E962AD834E5E}" srcOrd="1" destOrd="0" presId="urn:microsoft.com/office/officeart/2005/8/layout/vList6"/>
    <dgm:cxn modelId="{E68DE973-A1BB-4AF2-8735-394B9FEB90D7}" type="presParOf" srcId="{407E0EE1-CE6C-4EF3-9E6C-7691C74DFE1A}" destId="{1163F8C1-6CA0-4C2B-A04A-61E0BC251671}" srcOrd="7" destOrd="0" presId="urn:microsoft.com/office/officeart/2005/8/layout/vList6"/>
    <dgm:cxn modelId="{2E8440CF-267A-4D9A-967D-1AB6EDDDFD98}" type="presParOf" srcId="{407E0EE1-CE6C-4EF3-9E6C-7691C74DFE1A}" destId="{C2A3129C-81B3-4FAA-8201-D087FB3B471B}" srcOrd="8" destOrd="0" presId="urn:microsoft.com/office/officeart/2005/8/layout/vList6"/>
    <dgm:cxn modelId="{79C1A645-22EC-4890-8688-6EF12AA45E94}" type="presParOf" srcId="{C2A3129C-81B3-4FAA-8201-D087FB3B471B}" destId="{C0A6F1D8-46A8-4D97-9997-1FC7194E88F7}" srcOrd="0" destOrd="0" presId="urn:microsoft.com/office/officeart/2005/8/layout/vList6"/>
    <dgm:cxn modelId="{7D94849F-4ADB-4014-A68F-1BBA61558D6E}" type="presParOf" srcId="{C2A3129C-81B3-4FAA-8201-D087FB3B471B}" destId="{E025BBDB-7F35-4FA1-9961-AED58FBBB21F}" srcOrd="1" destOrd="0" presId="urn:microsoft.com/office/officeart/2005/8/layout/vList6"/>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7FE459E-D3F2-4BCC-8F62-0CAF8BC1C2AF}">
      <dsp:nvSpPr>
        <dsp:cNvPr id="0" name=""/>
        <dsp:cNvSpPr/>
      </dsp:nvSpPr>
      <dsp:spPr>
        <a:xfrm>
          <a:off x="3500826" y="3336"/>
          <a:ext cx="4395359" cy="1806231"/>
        </a:xfrm>
        <a:prstGeom prst="rightArrow">
          <a:avLst>
            <a:gd name="adj1" fmla="val 75000"/>
            <a:gd name="adj2" fmla="val 50000"/>
          </a:avLst>
        </a:prstGeom>
        <a:solidFill>
          <a:schemeClr val="accent2">
            <a:tint val="40000"/>
            <a:alpha val="90000"/>
            <a:hueOff val="0"/>
            <a:satOff val="0"/>
            <a:lumOff val="0"/>
            <a:alphaOff val="0"/>
          </a:schemeClr>
        </a:solidFill>
        <a:ln w="6350" cap="flat" cmpd="sng" algn="ctr">
          <a:solidFill>
            <a:schemeClr val="accent2">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20320" tIns="20320" rIns="20320" bIns="20320" numCol="1" spcCol="1270" anchor="t" anchorCtr="0">
          <a:noAutofit/>
        </a:bodyPr>
        <a:lstStyle/>
        <a:p>
          <a:pPr marL="285750" lvl="1" indent="-285750" algn="l" defTabSz="1422400">
            <a:lnSpc>
              <a:spcPct val="90000"/>
            </a:lnSpc>
            <a:spcBef>
              <a:spcPct val="0"/>
            </a:spcBef>
            <a:spcAft>
              <a:spcPct val="15000"/>
            </a:spcAft>
            <a:buChar char="•"/>
          </a:pPr>
          <a:r>
            <a:rPr lang="es-PE" sz="3200" kern="1200"/>
            <a:t>Población del distrito de ate</a:t>
          </a:r>
        </a:p>
      </dsp:txBody>
      <dsp:txXfrm>
        <a:off x="3500826" y="229115"/>
        <a:ext cx="3718022" cy="1354673"/>
      </dsp:txXfrm>
    </dsp:sp>
    <dsp:sp modelId="{6A1FB431-8860-46A6-9CC7-19D5021A6843}">
      <dsp:nvSpPr>
        <dsp:cNvPr id="0" name=""/>
        <dsp:cNvSpPr/>
      </dsp:nvSpPr>
      <dsp:spPr>
        <a:xfrm>
          <a:off x="39" y="3336"/>
          <a:ext cx="3500786" cy="1806231"/>
        </a:xfrm>
        <a:prstGeom prst="roundRect">
          <a:avLst/>
        </a:prstGeom>
        <a:gradFill rotWithShape="0">
          <a:gsLst>
            <a:gs pos="0">
              <a:schemeClr val="accent2">
                <a:hueOff val="0"/>
                <a:satOff val="0"/>
                <a:lumOff val="0"/>
                <a:alphaOff val="0"/>
                <a:satMod val="103000"/>
                <a:lumMod val="102000"/>
                <a:tint val="94000"/>
              </a:schemeClr>
            </a:gs>
            <a:gs pos="50000">
              <a:schemeClr val="accent2">
                <a:hueOff val="0"/>
                <a:satOff val="0"/>
                <a:lumOff val="0"/>
                <a:alphaOff val="0"/>
                <a:satMod val="110000"/>
                <a:lumMod val="100000"/>
                <a:shade val="100000"/>
              </a:schemeClr>
            </a:gs>
            <a:gs pos="100000">
              <a:schemeClr val="accent2">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t>Población total</a:t>
          </a:r>
        </a:p>
      </dsp:txBody>
      <dsp:txXfrm>
        <a:off x="88212" y="91509"/>
        <a:ext cx="3324440" cy="1629885"/>
      </dsp:txXfrm>
    </dsp:sp>
    <dsp:sp modelId="{854876E2-0AD6-40BC-BE25-A2D87918F955}">
      <dsp:nvSpPr>
        <dsp:cNvPr id="0" name=""/>
        <dsp:cNvSpPr/>
      </dsp:nvSpPr>
      <dsp:spPr>
        <a:xfrm>
          <a:off x="3500826" y="1990190"/>
          <a:ext cx="4395359" cy="1806231"/>
        </a:xfrm>
        <a:prstGeom prst="rightArrow">
          <a:avLst>
            <a:gd name="adj1" fmla="val 75000"/>
            <a:gd name="adj2" fmla="val 50000"/>
          </a:avLst>
        </a:prstGeom>
        <a:solidFill>
          <a:schemeClr val="accent3">
            <a:tint val="40000"/>
            <a:alpha val="90000"/>
            <a:hueOff val="0"/>
            <a:satOff val="0"/>
            <a:lumOff val="0"/>
            <a:alphaOff val="0"/>
          </a:schemeClr>
        </a:solidFill>
        <a:ln w="6350" cap="flat" cmpd="sng" algn="ctr">
          <a:solidFill>
            <a:schemeClr val="accent3">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15240" tIns="15240" rIns="15240" bIns="15240" numCol="1" spcCol="1270" anchor="t" anchorCtr="0">
          <a:noAutofit/>
        </a:bodyPr>
        <a:lstStyle/>
        <a:p>
          <a:pPr marL="228600" lvl="1" indent="-228600" algn="l" defTabSz="1066800">
            <a:lnSpc>
              <a:spcPct val="90000"/>
            </a:lnSpc>
            <a:spcBef>
              <a:spcPct val="0"/>
            </a:spcBef>
            <a:spcAft>
              <a:spcPct val="15000"/>
            </a:spcAft>
            <a:buChar char="•"/>
          </a:pPr>
          <a:r>
            <a:rPr lang="es-PE" sz="2400" kern="1200"/>
            <a:t>Población del distrito de ate</a:t>
          </a:r>
        </a:p>
        <a:p>
          <a:pPr marL="228600" lvl="1" indent="-228600" algn="l" defTabSz="1066800">
            <a:lnSpc>
              <a:spcPct val="90000"/>
            </a:lnSpc>
            <a:spcBef>
              <a:spcPct val="0"/>
            </a:spcBef>
            <a:spcAft>
              <a:spcPct val="15000"/>
            </a:spcAft>
            <a:buChar char="•"/>
          </a:pPr>
          <a:r>
            <a:rPr lang="es-PE" sz="2400" kern="1200"/>
            <a:t>Que vive dentro del Aárea de Influencia (AI)</a:t>
          </a:r>
        </a:p>
      </dsp:txBody>
      <dsp:txXfrm>
        <a:off x="3500826" y="2215969"/>
        <a:ext cx="3718022" cy="1354673"/>
      </dsp:txXfrm>
    </dsp:sp>
    <dsp:sp modelId="{3BC83DD9-45FE-4DC4-8589-1E92C371D013}">
      <dsp:nvSpPr>
        <dsp:cNvPr id="0" name=""/>
        <dsp:cNvSpPr/>
      </dsp:nvSpPr>
      <dsp:spPr>
        <a:xfrm>
          <a:off x="39" y="1990190"/>
          <a:ext cx="3500786" cy="1806231"/>
        </a:xfrm>
        <a:prstGeom prst="roundRect">
          <a:avLst/>
        </a:prstGeom>
        <a:gradFill rotWithShape="0">
          <a:gsLst>
            <a:gs pos="0">
              <a:schemeClr val="accent3">
                <a:hueOff val="0"/>
                <a:satOff val="0"/>
                <a:lumOff val="0"/>
                <a:alphaOff val="0"/>
                <a:satMod val="103000"/>
                <a:lumMod val="102000"/>
                <a:tint val="94000"/>
              </a:schemeClr>
            </a:gs>
            <a:gs pos="50000">
              <a:schemeClr val="accent3">
                <a:hueOff val="0"/>
                <a:satOff val="0"/>
                <a:lumOff val="0"/>
                <a:alphaOff val="0"/>
                <a:satMod val="110000"/>
                <a:lumMod val="100000"/>
                <a:shade val="100000"/>
              </a:schemeClr>
            </a:gs>
            <a:gs pos="100000">
              <a:schemeClr val="accent3">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t>Población demandante de Referencia</a:t>
          </a:r>
        </a:p>
      </dsp:txBody>
      <dsp:txXfrm>
        <a:off x="88212" y="2078363"/>
        <a:ext cx="3324440" cy="1629885"/>
      </dsp:txXfrm>
    </dsp:sp>
    <dsp:sp modelId="{343A7EC0-5DD4-45FD-9D6B-DE0C4BDF0D41}">
      <dsp:nvSpPr>
        <dsp:cNvPr id="0" name=""/>
        <dsp:cNvSpPr/>
      </dsp:nvSpPr>
      <dsp:spPr>
        <a:xfrm>
          <a:off x="3500826" y="3977045"/>
          <a:ext cx="4395359" cy="1806231"/>
        </a:xfrm>
        <a:prstGeom prst="rightArrow">
          <a:avLst>
            <a:gd name="adj1" fmla="val 75000"/>
            <a:gd name="adj2" fmla="val 50000"/>
          </a:avLst>
        </a:prstGeom>
        <a:solidFill>
          <a:schemeClr val="accent4">
            <a:tint val="40000"/>
            <a:alpha val="90000"/>
            <a:hueOff val="0"/>
            <a:satOff val="0"/>
            <a:lumOff val="0"/>
            <a:alphaOff val="0"/>
          </a:schemeClr>
        </a:solidFill>
        <a:ln w="6350" cap="flat" cmpd="sng" algn="ctr">
          <a:solidFill>
            <a:schemeClr val="accent4">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11430" tIns="11430" rIns="11430" bIns="11430" numCol="1" spcCol="1270" anchor="t" anchorCtr="0">
          <a:noAutofit/>
        </a:bodyPr>
        <a:lstStyle/>
        <a:p>
          <a:pPr marL="171450" lvl="1" indent="-171450" algn="l" defTabSz="800100">
            <a:lnSpc>
              <a:spcPct val="90000"/>
            </a:lnSpc>
            <a:spcBef>
              <a:spcPct val="0"/>
            </a:spcBef>
            <a:spcAft>
              <a:spcPct val="15000"/>
            </a:spcAft>
            <a:buChar char="•"/>
          </a:pPr>
          <a:r>
            <a:rPr lang="es-PE" sz="1800" kern="1200"/>
            <a:t>Población del distrito de ate</a:t>
          </a:r>
        </a:p>
        <a:p>
          <a:pPr marL="171450" lvl="1" indent="-171450" algn="l" defTabSz="800100">
            <a:lnSpc>
              <a:spcPct val="90000"/>
            </a:lnSpc>
            <a:spcBef>
              <a:spcPct val="0"/>
            </a:spcBef>
            <a:spcAft>
              <a:spcPct val="15000"/>
            </a:spcAft>
            <a:buChar char="•"/>
          </a:pPr>
          <a:r>
            <a:rPr lang="es-PE" sz="1800" kern="1200"/>
            <a:t>Que vive dentro del Aárea de Influencia (AI)</a:t>
          </a:r>
        </a:p>
        <a:p>
          <a:pPr marL="171450" lvl="1" indent="-171450" algn="l" defTabSz="800100">
            <a:lnSpc>
              <a:spcPct val="90000"/>
            </a:lnSpc>
            <a:spcBef>
              <a:spcPct val="0"/>
            </a:spcBef>
            <a:spcAft>
              <a:spcPct val="15000"/>
            </a:spcAft>
            <a:buChar char="•"/>
          </a:pPr>
          <a:r>
            <a:rPr lang="es-PE" sz="1800" kern="1200"/>
            <a:t>Entre 12 a 16 años</a:t>
          </a:r>
        </a:p>
      </dsp:txBody>
      <dsp:txXfrm>
        <a:off x="3500826" y="4202824"/>
        <a:ext cx="3718022" cy="1354673"/>
      </dsp:txXfrm>
    </dsp:sp>
    <dsp:sp modelId="{6A8285E3-D88D-4084-AE0B-D367F4E3E761}">
      <dsp:nvSpPr>
        <dsp:cNvPr id="0" name=""/>
        <dsp:cNvSpPr/>
      </dsp:nvSpPr>
      <dsp:spPr>
        <a:xfrm>
          <a:off x="39" y="3977045"/>
          <a:ext cx="3500786" cy="1806231"/>
        </a:xfrm>
        <a:prstGeom prst="round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solidFill>
                <a:sysClr val="windowText" lastClr="000000"/>
              </a:solidFill>
            </a:rPr>
            <a:t>Población demandante potencial</a:t>
          </a:r>
        </a:p>
      </dsp:txBody>
      <dsp:txXfrm>
        <a:off x="88212" y="4065218"/>
        <a:ext cx="3324440" cy="1629885"/>
      </dsp:txXfrm>
    </dsp:sp>
    <dsp:sp modelId="{67BD3499-3D3A-447F-8F2E-E962AD834E5E}">
      <dsp:nvSpPr>
        <dsp:cNvPr id="0" name=""/>
        <dsp:cNvSpPr/>
      </dsp:nvSpPr>
      <dsp:spPr>
        <a:xfrm>
          <a:off x="3500826" y="5963900"/>
          <a:ext cx="4395359" cy="1806231"/>
        </a:xfrm>
        <a:prstGeom prst="rightArrow">
          <a:avLst>
            <a:gd name="adj1" fmla="val 75000"/>
            <a:gd name="adj2" fmla="val 50000"/>
          </a:avLst>
        </a:prstGeom>
        <a:solidFill>
          <a:schemeClr val="accent5">
            <a:tint val="40000"/>
            <a:alpha val="90000"/>
            <a:hueOff val="0"/>
            <a:satOff val="0"/>
            <a:lumOff val="0"/>
            <a:alphaOff val="0"/>
          </a:schemeClr>
        </a:solidFill>
        <a:ln w="6350" cap="flat" cmpd="sng" algn="ctr">
          <a:solidFill>
            <a:schemeClr val="accent5">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10160" tIns="10160" rIns="10160" bIns="10160" numCol="1" spcCol="1270" anchor="t" anchorCtr="0">
          <a:noAutofit/>
        </a:bodyPr>
        <a:lstStyle/>
        <a:p>
          <a:pPr marL="171450" lvl="1" indent="-171450" algn="l" defTabSz="711200">
            <a:lnSpc>
              <a:spcPct val="90000"/>
            </a:lnSpc>
            <a:spcBef>
              <a:spcPct val="0"/>
            </a:spcBef>
            <a:spcAft>
              <a:spcPct val="15000"/>
            </a:spcAft>
            <a:buChar char="•"/>
          </a:pPr>
          <a:r>
            <a:rPr lang="es-PE" sz="1600" kern="1200"/>
            <a:t>Población del distrito de ate</a:t>
          </a:r>
        </a:p>
        <a:p>
          <a:pPr marL="171450" lvl="1" indent="-171450" algn="l" defTabSz="711200">
            <a:lnSpc>
              <a:spcPct val="90000"/>
            </a:lnSpc>
            <a:spcBef>
              <a:spcPct val="0"/>
            </a:spcBef>
            <a:spcAft>
              <a:spcPct val="15000"/>
            </a:spcAft>
            <a:buChar char="•"/>
          </a:pPr>
          <a:r>
            <a:rPr lang="es-PE" sz="1600" kern="1200"/>
            <a:t>Que vive dentro del Aárea de Influencia (AI)</a:t>
          </a:r>
        </a:p>
        <a:p>
          <a:pPr marL="171450" lvl="1" indent="-171450" algn="l" defTabSz="711200">
            <a:lnSpc>
              <a:spcPct val="90000"/>
            </a:lnSpc>
            <a:spcBef>
              <a:spcPct val="0"/>
            </a:spcBef>
            <a:spcAft>
              <a:spcPct val="15000"/>
            </a:spcAft>
            <a:buChar char="•"/>
          </a:pPr>
          <a:r>
            <a:rPr lang="es-PE" sz="1600" kern="1200"/>
            <a:t>Entre 12 a 16 años</a:t>
          </a:r>
        </a:p>
        <a:p>
          <a:pPr marL="171450" lvl="1" indent="-171450" algn="l" defTabSz="711200">
            <a:lnSpc>
              <a:spcPct val="90000"/>
            </a:lnSpc>
            <a:spcBef>
              <a:spcPct val="0"/>
            </a:spcBef>
            <a:spcAft>
              <a:spcPct val="15000"/>
            </a:spcAft>
            <a:buChar char="•"/>
          </a:pPr>
          <a:r>
            <a:rPr lang="es-PE" sz="1600" kern="1200"/>
            <a:t>Que estudian secundaria</a:t>
          </a:r>
        </a:p>
        <a:p>
          <a:pPr marL="171450" lvl="1" indent="-171450" algn="l" defTabSz="711200">
            <a:lnSpc>
              <a:spcPct val="90000"/>
            </a:lnSpc>
            <a:spcBef>
              <a:spcPct val="0"/>
            </a:spcBef>
            <a:spcAft>
              <a:spcPct val="15000"/>
            </a:spcAft>
            <a:buChar char="•"/>
          </a:pPr>
          <a:r>
            <a:rPr lang="es-PE" sz="1600" kern="1200"/>
            <a:t>Que prefiere los colegios públicos</a:t>
          </a:r>
        </a:p>
      </dsp:txBody>
      <dsp:txXfrm>
        <a:off x="3500826" y="6189679"/>
        <a:ext cx="3718022" cy="1354673"/>
      </dsp:txXfrm>
    </dsp:sp>
    <dsp:sp modelId="{552E8AF2-97A4-4031-A3E1-B31C1EA85D3D}">
      <dsp:nvSpPr>
        <dsp:cNvPr id="0" name=""/>
        <dsp:cNvSpPr/>
      </dsp:nvSpPr>
      <dsp:spPr>
        <a:xfrm>
          <a:off x="39" y="5963900"/>
          <a:ext cx="3500786" cy="1806231"/>
        </a:xfrm>
        <a:prstGeom prst="roundRect">
          <a:avLst/>
        </a:prstGeom>
        <a:gradFill rotWithShape="0">
          <a:gsLst>
            <a:gs pos="0">
              <a:schemeClr val="accent5">
                <a:hueOff val="0"/>
                <a:satOff val="0"/>
                <a:lumOff val="0"/>
                <a:alphaOff val="0"/>
                <a:satMod val="103000"/>
                <a:lumMod val="102000"/>
                <a:tint val="94000"/>
              </a:schemeClr>
            </a:gs>
            <a:gs pos="50000">
              <a:schemeClr val="accent5">
                <a:hueOff val="0"/>
                <a:satOff val="0"/>
                <a:lumOff val="0"/>
                <a:alphaOff val="0"/>
                <a:satMod val="110000"/>
                <a:lumMod val="100000"/>
                <a:shade val="100000"/>
              </a:schemeClr>
            </a:gs>
            <a:gs pos="100000">
              <a:schemeClr val="accent5">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solidFill>
                <a:sysClr val="windowText" lastClr="000000"/>
              </a:solidFill>
            </a:rPr>
            <a:t>Población demandante efectiva</a:t>
          </a:r>
        </a:p>
      </dsp:txBody>
      <dsp:txXfrm>
        <a:off x="88212" y="6052073"/>
        <a:ext cx="3324440" cy="1629885"/>
      </dsp:txXfrm>
    </dsp:sp>
    <dsp:sp modelId="{E025BBDB-7F35-4FA1-9961-AED58FBBB21F}">
      <dsp:nvSpPr>
        <dsp:cNvPr id="0" name=""/>
        <dsp:cNvSpPr/>
      </dsp:nvSpPr>
      <dsp:spPr>
        <a:xfrm>
          <a:off x="3500826" y="7950755"/>
          <a:ext cx="4395359" cy="1806231"/>
        </a:xfrm>
        <a:prstGeom prst="rightArrow">
          <a:avLst>
            <a:gd name="adj1" fmla="val 75000"/>
            <a:gd name="adj2" fmla="val 50000"/>
          </a:avLst>
        </a:prstGeom>
        <a:solidFill>
          <a:schemeClr val="accent6">
            <a:tint val="40000"/>
            <a:alpha val="90000"/>
            <a:hueOff val="0"/>
            <a:satOff val="0"/>
            <a:lumOff val="0"/>
            <a:alphaOff val="0"/>
          </a:schemeClr>
        </a:solidFill>
        <a:ln w="6350" cap="flat" cmpd="sng" algn="ctr">
          <a:solidFill>
            <a:schemeClr val="accent6">
              <a:tint val="40000"/>
              <a:alpha val="90000"/>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8890" tIns="8890" rIns="8890" bIns="8890" numCol="1" spcCol="1270" anchor="t" anchorCtr="0">
          <a:noAutofit/>
        </a:bodyPr>
        <a:lstStyle/>
        <a:p>
          <a:pPr marL="114300" lvl="1" indent="-114300" algn="l" defTabSz="622300">
            <a:lnSpc>
              <a:spcPct val="90000"/>
            </a:lnSpc>
            <a:spcBef>
              <a:spcPct val="0"/>
            </a:spcBef>
            <a:spcAft>
              <a:spcPct val="15000"/>
            </a:spcAft>
            <a:buChar char="•"/>
          </a:pPr>
          <a:r>
            <a:rPr lang="es-PE" sz="1400" kern="1200"/>
            <a:t>Población del distrito de ate</a:t>
          </a:r>
        </a:p>
        <a:p>
          <a:pPr marL="114300" lvl="1" indent="-114300" algn="l" defTabSz="622300">
            <a:lnSpc>
              <a:spcPct val="90000"/>
            </a:lnSpc>
            <a:spcBef>
              <a:spcPct val="0"/>
            </a:spcBef>
            <a:spcAft>
              <a:spcPct val="15000"/>
            </a:spcAft>
            <a:buChar char="•"/>
          </a:pPr>
          <a:r>
            <a:rPr lang="es-PE" sz="1400" kern="1200"/>
            <a:t>Que vive dentro del Aárea de Influencia (AI)</a:t>
          </a:r>
        </a:p>
        <a:p>
          <a:pPr marL="114300" lvl="1" indent="-114300" algn="l" defTabSz="622300">
            <a:lnSpc>
              <a:spcPct val="90000"/>
            </a:lnSpc>
            <a:spcBef>
              <a:spcPct val="0"/>
            </a:spcBef>
            <a:spcAft>
              <a:spcPct val="15000"/>
            </a:spcAft>
            <a:buChar char="•"/>
          </a:pPr>
          <a:r>
            <a:rPr lang="es-PE" sz="1400" kern="1200"/>
            <a:t>Entre 12 a 16 años</a:t>
          </a:r>
        </a:p>
        <a:p>
          <a:pPr marL="114300" lvl="1" indent="-114300" algn="l" defTabSz="622300">
            <a:lnSpc>
              <a:spcPct val="90000"/>
            </a:lnSpc>
            <a:spcBef>
              <a:spcPct val="0"/>
            </a:spcBef>
            <a:spcAft>
              <a:spcPct val="15000"/>
            </a:spcAft>
            <a:buChar char="•"/>
          </a:pPr>
          <a:r>
            <a:rPr lang="es-PE" sz="1400" kern="1200"/>
            <a:t>Que estudian secundaria</a:t>
          </a:r>
        </a:p>
        <a:p>
          <a:pPr marL="114300" lvl="1" indent="-114300" algn="l" defTabSz="622300">
            <a:lnSpc>
              <a:spcPct val="90000"/>
            </a:lnSpc>
            <a:spcBef>
              <a:spcPct val="0"/>
            </a:spcBef>
            <a:spcAft>
              <a:spcPct val="15000"/>
            </a:spcAft>
            <a:buChar char="•"/>
          </a:pPr>
          <a:r>
            <a:rPr lang="es-PE" sz="1400" kern="1200"/>
            <a:t>Que prefiere los colegios públicos</a:t>
          </a:r>
          <a:endParaRPr lang="es-PE" sz="1400" b="1" kern="1200"/>
        </a:p>
        <a:p>
          <a:pPr marL="114300" lvl="1" indent="-114300" algn="l" defTabSz="622300">
            <a:lnSpc>
              <a:spcPct val="90000"/>
            </a:lnSpc>
            <a:spcBef>
              <a:spcPct val="0"/>
            </a:spcBef>
            <a:spcAft>
              <a:spcPct val="15000"/>
            </a:spcAft>
            <a:buChar char="•"/>
          </a:pPr>
          <a:r>
            <a:rPr lang="es-PE" sz="1400" b="1" kern="1200"/>
            <a:t>Que iría a AKIRA KATO (captura del mercado)</a:t>
          </a:r>
        </a:p>
      </dsp:txBody>
      <dsp:txXfrm>
        <a:off x="3500826" y="8176534"/>
        <a:ext cx="3718022" cy="1354673"/>
      </dsp:txXfrm>
    </dsp:sp>
    <dsp:sp modelId="{C0A6F1D8-46A8-4D97-9997-1FC7194E88F7}">
      <dsp:nvSpPr>
        <dsp:cNvPr id="0" name=""/>
        <dsp:cNvSpPr/>
      </dsp:nvSpPr>
      <dsp:spPr>
        <a:xfrm>
          <a:off x="39" y="7950755"/>
          <a:ext cx="3500786" cy="1806231"/>
        </a:xfrm>
        <a:prstGeom prst="roundRect">
          <a:avLst/>
        </a:prstGeom>
        <a:gradFill rotWithShape="0">
          <a:gsLst>
            <a:gs pos="0">
              <a:schemeClr val="accent6">
                <a:hueOff val="0"/>
                <a:satOff val="0"/>
                <a:lumOff val="0"/>
                <a:alphaOff val="0"/>
                <a:satMod val="103000"/>
                <a:lumMod val="102000"/>
                <a:tint val="94000"/>
              </a:schemeClr>
            </a:gs>
            <a:gs pos="50000">
              <a:schemeClr val="accent6">
                <a:hueOff val="0"/>
                <a:satOff val="0"/>
                <a:lumOff val="0"/>
                <a:alphaOff val="0"/>
                <a:satMod val="110000"/>
                <a:lumMod val="100000"/>
                <a:shade val="100000"/>
              </a:schemeClr>
            </a:gs>
            <a:gs pos="100000">
              <a:schemeClr val="accent6">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3350" tIns="66675" rIns="133350" bIns="66675" numCol="1" spcCol="1270" anchor="ctr" anchorCtr="0">
          <a:noAutofit/>
        </a:bodyPr>
        <a:lstStyle/>
        <a:p>
          <a:pPr marL="0" lvl="0" indent="0" algn="ctr" defTabSz="1555750">
            <a:lnSpc>
              <a:spcPct val="90000"/>
            </a:lnSpc>
            <a:spcBef>
              <a:spcPct val="0"/>
            </a:spcBef>
            <a:spcAft>
              <a:spcPct val="35000"/>
            </a:spcAft>
            <a:buNone/>
          </a:pPr>
          <a:r>
            <a:rPr lang="es-PE" sz="3500" kern="1200">
              <a:solidFill>
                <a:sysClr val="windowText" lastClr="000000"/>
              </a:solidFill>
            </a:rPr>
            <a:t>Población objetivo</a:t>
          </a:r>
        </a:p>
      </dsp:txBody>
      <dsp:txXfrm>
        <a:off x="88212" y="8038928"/>
        <a:ext cx="3324440" cy="1629885"/>
      </dsp:txXfrm>
    </dsp:sp>
  </dsp:spTree>
</dsp:drawing>
</file>

<file path=xl/diagrams/layout1.xml><?xml version="1.0" encoding="utf-8"?>
<dgm:layoutDef xmlns:dgm="http://schemas.openxmlformats.org/drawingml/2006/diagram" xmlns:a="http://schemas.openxmlformats.org/drawingml/2006/main" uniqueId="urn:microsoft.com/office/officeart/2005/8/layout/vList6">
  <dgm:title val=""/>
  <dgm:desc val=""/>
  <dgm:catLst>
    <dgm:cat type="process" pri="22000"/>
    <dgm:cat type="list" pri="17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dgm:varLst>
    <dgm:alg type="lin">
      <dgm:param type="linDir" val="fromT"/>
    </dgm:alg>
    <dgm:shape xmlns:r="http://schemas.openxmlformats.org/officeDocument/2006/relationships" r:blip="">
      <dgm:adjLst/>
    </dgm:shape>
    <dgm:presOf/>
    <dgm:constrLst>
      <dgm:constr type="w" for="ch" forName="linNode" refType="w"/>
      <dgm:constr type="h" for="ch" forName="linNode" refType="h"/>
      <dgm:constr type="h" for="ch" forName="spacing" refType="h" refFor="ch" refForName="linNode" fact="0.1"/>
      <dgm:constr type="primFontSz" for="des" forName="parentShp" op="equ" val="65"/>
      <dgm:constr type="primFontSz" for="des" forName="childShp" op="equ" val="65"/>
    </dgm:constrLst>
    <dgm:ruleLst/>
    <dgm:forEach name="Name1" axis="ch" ptType="node">
      <dgm:layoutNode name="linNode">
        <dgm:choose name="Name2">
          <dgm:if name="Name3" func="var" arg="dir" op="equ" val="norm">
            <dgm:alg type="lin">
              <dgm:param type="linDir" val="fromL"/>
            </dgm:alg>
          </dgm:if>
          <dgm:else name="Name4">
            <dgm:alg type="lin">
              <dgm:param type="linDir" val="fromR"/>
            </dgm:alg>
          </dgm:else>
        </dgm:choose>
        <dgm:shape xmlns:r="http://schemas.openxmlformats.org/officeDocument/2006/relationships" r:blip="">
          <dgm:adjLst/>
        </dgm:shape>
        <dgm:presOf/>
        <dgm:choose name="Name5">
          <dgm:if name="Name6" func="var" arg="dir" op="equ" val="norm">
            <dgm:constrLst>
              <dgm:constr type="w" for="ch" forName="parentShp" refType="w" fact="0.4"/>
              <dgm:constr type="h" for="ch" forName="parentShp" refType="h"/>
              <dgm:constr type="w" for="ch" forName="childShp" refType="w" fact="0.6"/>
              <dgm:constr type="h" for="ch" forName="childShp" refType="h" refFor="ch" refForName="parentShp"/>
            </dgm:constrLst>
          </dgm:if>
          <dgm:else name="Name7">
            <dgm:constrLst>
              <dgm:constr type="w" for="ch" forName="parentShp" refType="w" fact="0.4"/>
              <dgm:constr type="h" for="ch" forName="parentShp" refType="h"/>
              <dgm:constr type="w" for="ch" forName="childShp" refType="w" fact="0.6"/>
              <dgm:constr type="h" for="ch" forName="childShp" refType="h" refFor="ch" refForName="parentShp"/>
            </dgm:constrLst>
          </dgm:else>
        </dgm:choose>
        <dgm:ruleLst/>
        <dgm:layoutNode name="parentShp" styleLbl="node1">
          <dgm:varLst>
            <dgm:bulletEnabled val="1"/>
          </dgm:varLst>
          <dgm:alg type="tx"/>
          <dgm:shape xmlns:r="http://schemas.openxmlformats.org/officeDocument/2006/relationships" type="roundRect" r:blip="">
            <dgm:adjLst/>
          </dgm:shape>
          <dgm:presOf axis="self" ptType="node"/>
          <dgm:constrLst>
            <dgm:constr type="tMarg" refType="primFontSz" fact="0.15"/>
            <dgm:constr type="bMarg" refType="primFontSz" fact="0.15"/>
            <dgm:constr type="lMarg" refType="primFontSz" fact="0.3"/>
            <dgm:constr type="rMarg" refType="primFontSz" fact="0.3"/>
          </dgm:constrLst>
          <dgm:ruleLst>
            <dgm:rule type="primFontSz" val="5" fact="NaN" max="NaN"/>
          </dgm:ruleLst>
        </dgm:layoutNode>
        <dgm:layoutNode name="childShp" styleLbl="bgAccFollowNode1">
          <dgm:varLst>
            <dgm:bulletEnabled val="1"/>
          </dgm:varLst>
          <dgm:alg type="tx">
            <dgm:param type="stBulletLvl" val="1"/>
          </dgm:alg>
          <dgm:choose name="Name8">
            <dgm:if name="Name9" func="var" arg="dir" op="equ" val="norm">
              <dgm:shape xmlns:r="http://schemas.openxmlformats.org/officeDocument/2006/relationships" type="rightArrow" r:blip="" zOrderOff="-2">
                <dgm:adjLst>
                  <dgm:adj idx="1" val="0.75"/>
                </dgm:adjLst>
              </dgm:shape>
            </dgm:if>
            <dgm:else name="Name10">
              <dgm:shape xmlns:r="http://schemas.openxmlformats.org/officeDocument/2006/relationships" rot="180" type="rightArrow" r:blip="" zOrderOff="-2">
                <dgm:adjLst>
                  <dgm:adj idx="1" val="0.75"/>
                </dgm:adjLst>
              </dgm:shape>
            </dgm:else>
          </dgm:choose>
          <dgm:presOf axis="des" ptType="node"/>
          <dgm:constrLst>
            <dgm:constr type="secFontSz" refType="primFontSz"/>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dgm:forEach name="Name11" axis="followSib" ptType="sibTrans" cnt="1">
        <dgm:layoutNode name="spacing">
          <dgm:alg type="sp"/>
          <dgm:shape xmlns:r="http://schemas.openxmlformats.org/officeDocument/2006/relationships" r:blip="">
            <dgm:adjLst/>
          </dgm:shape>
          <dgm:presO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diagramQuickStyle" Target="../diagrams/quickStyle1.xml"/><Relationship Id="rId7" Type="http://schemas.openxmlformats.org/officeDocument/2006/relationships/image" Target="../media/image5.png"/><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4.png"/><Relationship Id="rId5" Type="http://schemas.microsoft.com/office/2007/relationships/diagramDrawing" Target="../diagrams/drawing1.xml"/><Relationship Id="rId4" Type="http://schemas.openxmlformats.org/officeDocument/2006/relationships/diagramColors" Target="../diagrams/colors1.xml"/><Relationship Id="rId9"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2</xdr:col>
      <xdr:colOff>285750</xdr:colOff>
      <xdr:row>23</xdr:row>
      <xdr:rowOff>67269</xdr:rowOff>
    </xdr:from>
    <xdr:to>
      <xdr:col>28</xdr:col>
      <xdr:colOff>142875</xdr:colOff>
      <xdr:row>40</xdr:row>
      <xdr:rowOff>133349</xdr:rowOff>
    </xdr:to>
    <xdr:pic>
      <xdr:nvPicPr>
        <xdr:cNvPr id="3" name="Imagen 2" descr="Akira (1988) | MUBI">
          <a:extLst>
            <a:ext uri="{FF2B5EF4-FFF2-40B4-BE49-F238E27FC236}">
              <a16:creationId xmlns:a16="http://schemas.microsoft.com/office/drawing/2014/main" id="{C261C71B-E92C-498D-92D4-E9CEFA4864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71750" y="6144219"/>
          <a:ext cx="6162675" cy="34665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0</xdr:colOff>
      <xdr:row>1</xdr:row>
      <xdr:rowOff>0</xdr:rowOff>
    </xdr:from>
    <xdr:ext cx="304800" cy="314325"/>
    <xdr:sp macro="" textlink="">
      <xdr:nvSpPr>
        <xdr:cNvPr id="8" name="Shape 8" descr="{\displaystyle y_{i}=x'_{i}\beta +\varepsilon _{i},\,}">
          <a:extLst>
            <a:ext uri="{FF2B5EF4-FFF2-40B4-BE49-F238E27FC236}">
              <a16:creationId xmlns:a16="http://schemas.microsoft.com/office/drawing/2014/main" id="{00000000-0008-0000-0200-000008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9</xdr:col>
      <xdr:colOff>0</xdr:colOff>
      <xdr:row>1</xdr:row>
      <xdr:rowOff>0</xdr:rowOff>
    </xdr:from>
    <xdr:ext cx="314325" cy="314325"/>
    <xdr:sp macro="" textlink="">
      <xdr:nvSpPr>
        <xdr:cNvPr id="9" name="Shape 9" descr="{\displaystyle y_{i}=x'_{i}\beta +\varepsilon _{i},\,}">
          <a:extLst>
            <a:ext uri="{FF2B5EF4-FFF2-40B4-BE49-F238E27FC236}">
              <a16:creationId xmlns:a16="http://schemas.microsoft.com/office/drawing/2014/main" id="{00000000-0008-0000-0200-000009000000}"/>
            </a:ext>
          </a:extLst>
        </xdr:cNvPr>
        <xdr:cNvSpPr/>
      </xdr:nvSpPr>
      <xdr:spPr>
        <a:xfrm>
          <a:off x="5193600" y="3627600"/>
          <a:ext cx="3048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12</xdr:col>
      <xdr:colOff>180975</xdr:colOff>
      <xdr:row>16</xdr:row>
      <xdr:rowOff>152400</xdr:rowOff>
    </xdr:from>
    <xdr:ext cx="3638550" cy="428625"/>
    <xdr:sp macro="" textlink="">
      <xdr:nvSpPr>
        <xdr:cNvPr id="10" name="Shape 10">
          <a:extLst>
            <a:ext uri="{FF2B5EF4-FFF2-40B4-BE49-F238E27FC236}">
              <a16:creationId xmlns:a16="http://schemas.microsoft.com/office/drawing/2014/main" id="{00000000-0008-0000-0200-00000A000000}"/>
            </a:ext>
          </a:extLst>
        </xdr:cNvPr>
        <xdr:cNvSpPr txBox="1"/>
      </xdr:nvSpPr>
      <xdr:spPr>
        <a:xfrm>
          <a:off x="12706350" y="3371850"/>
          <a:ext cx="3638550" cy="428625"/>
        </a:xfrm>
        <a:prstGeom prst="rect">
          <a:avLst/>
        </a:prstGeom>
        <a:solidFill>
          <a:schemeClr val="accent4"/>
        </a:solidFill>
        <a:ln w="12700" cap="flat" cmpd="sng">
          <a:solidFill>
            <a:srgbClr val="5C9588"/>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r>
            <a:rPr lang="en-US" sz="1100" b="1">
              <a:solidFill>
                <a:sysClr val="windowText" lastClr="000000"/>
              </a:solidFill>
              <a:latin typeface="Calibri"/>
              <a:ea typeface="Calibri"/>
              <a:cs typeface="Calibri"/>
              <a:sym typeface="Calibri"/>
            </a:rPr>
            <a:t>EDAD 12 - 16 AÑOS: POBLACIÓN DE ESTUDIO PARA COLEGIOS SECUNDARIOS</a:t>
          </a:r>
          <a:endParaRPr sz="1400" b="1">
            <a:solidFill>
              <a:sysClr val="windowText" lastClr="000000"/>
            </a:solidFill>
          </a:endParaRPr>
        </a:p>
      </xdr:txBody>
    </xdr:sp>
    <xdr:clientData fLocksWithSheet="0"/>
  </xdr:oneCellAnchor>
  <xdr:oneCellAnchor>
    <xdr:from>
      <xdr:col>11</xdr:col>
      <xdr:colOff>152400</xdr:colOff>
      <xdr:row>16</xdr:row>
      <xdr:rowOff>123825</xdr:rowOff>
    </xdr:from>
    <xdr:ext cx="590550" cy="419100"/>
    <xdr:sp macro="" textlink="">
      <xdr:nvSpPr>
        <xdr:cNvPr id="11" name="Shape 11">
          <a:extLst>
            <a:ext uri="{FF2B5EF4-FFF2-40B4-BE49-F238E27FC236}">
              <a16:creationId xmlns:a16="http://schemas.microsoft.com/office/drawing/2014/main" id="{00000000-0008-0000-0200-00000B000000}"/>
            </a:ext>
          </a:extLst>
        </xdr:cNvPr>
        <xdr:cNvSpPr/>
      </xdr:nvSpPr>
      <xdr:spPr>
        <a:xfrm>
          <a:off x="5055488" y="3575213"/>
          <a:ext cx="581025" cy="409575"/>
        </a:xfrm>
        <a:prstGeom prst="rightArrow">
          <a:avLst>
            <a:gd name="adj1" fmla="val 50000"/>
            <a:gd name="adj2" fmla="val 50000"/>
          </a:avLst>
        </a:prstGeom>
        <a:solidFill>
          <a:schemeClr val="accent1"/>
        </a:solidFill>
        <a:ln w="12700" cap="flat" cmpd="sng">
          <a:solidFill>
            <a:srgbClr val="32826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1114425</xdr:colOff>
      <xdr:row>170</xdr:row>
      <xdr:rowOff>133350</xdr:rowOff>
    </xdr:from>
    <xdr:ext cx="314325" cy="314325"/>
    <xdr:sp macro="" textlink="">
      <xdr:nvSpPr>
        <xdr:cNvPr id="2" name="Shape 9" descr="{\displaystyle y_{i}=x'_{i}\beta +\varepsilon _{i},\,}">
          <a:extLst>
            <a:ext uri="{FF2B5EF4-FFF2-40B4-BE49-F238E27FC236}">
              <a16:creationId xmlns:a16="http://schemas.microsoft.com/office/drawing/2014/main" id="{00000000-0008-0000-0200-000002000000}"/>
            </a:ext>
          </a:extLst>
        </xdr:cNvPr>
        <xdr:cNvSpPr/>
      </xdr:nvSpPr>
      <xdr:spPr>
        <a:xfrm>
          <a:off x="5193600" y="3627600"/>
          <a:ext cx="3048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9</xdr:col>
      <xdr:colOff>0</xdr:colOff>
      <xdr:row>171</xdr:row>
      <xdr:rowOff>0</xdr:rowOff>
    </xdr:from>
    <xdr:ext cx="314325" cy="314325"/>
    <xdr:sp macro="" textlink="">
      <xdr:nvSpPr>
        <xdr:cNvPr id="3" name="Shape 9" descr="{\displaystyle y_{i}=x'_{i}\beta +\varepsilon _{i},\,}">
          <a:extLst>
            <a:ext uri="{FF2B5EF4-FFF2-40B4-BE49-F238E27FC236}">
              <a16:creationId xmlns:a16="http://schemas.microsoft.com/office/drawing/2014/main" id="{00000000-0008-0000-0200-000003000000}"/>
            </a:ext>
          </a:extLst>
        </xdr:cNvPr>
        <xdr:cNvSpPr/>
      </xdr:nvSpPr>
      <xdr:spPr>
        <a:xfrm>
          <a:off x="5193600" y="3627600"/>
          <a:ext cx="3048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editAs="oneCell">
    <xdr:from>
      <xdr:col>5</xdr:col>
      <xdr:colOff>2641</xdr:colOff>
      <xdr:row>133</xdr:row>
      <xdr:rowOff>61634</xdr:rowOff>
    </xdr:from>
    <xdr:to>
      <xdr:col>12</xdr:col>
      <xdr:colOff>308348</xdr:colOff>
      <xdr:row>147</xdr:row>
      <xdr:rowOff>109664</xdr:rowOff>
    </xdr:to>
    <xdr:pic>
      <xdr:nvPicPr>
        <xdr:cNvPr id="5" name="Imagen 4">
          <a:extLst>
            <a:ext uri="{FF2B5EF4-FFF2-40B4-BE49-F238E27FC236}">
              <a16:creationId xmlns:a16="http://schemas.microsoft.com/office/drawing/2014/main" id="{51CDC183-5902-43B2-8B0A-417A29D117C6}"/>
            </a:ext>
          </a:extLst>
        </xdr:cNvPr>
        <xdr:cNvPicPr>
          <a:picLocks noChangeAspect="1"/>
        </xdr:cNvPicPr>
      </xdr:nvPicPr>
      <xdr:blipFill>
        <a:blip xmlns:r="http://schemas.openxmlformats.org/officeDocument/2006/relationships" r:embed="rId1"/>
        <a:stretch>
          <a:fillRect/>
        </a:stretch>
      </xdr:blipFill>
      <xdr:spPr>
        <a:xfrm>
          <a:off x="7165441" y="9519959"/>
          <a:ext cx="6468382" cy="284838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195775</xdr:colOff>
      <xdr:row>132</xdr:row>
      <xdr:rowOff>151852</xdr:rowOff>
    </xdr:from>
    <xdr:to>
      <xdr:col>4</xdr:col>
      <xdr:colOff>1714500</xdr:colOff>
      <xdr:row>161</xdr:row>
      <xdr:rowOff>61591</xdr:rowOff>
    </xdr:to>
    <xdr:pic>
      <xdr:nvPicPr>
        <xdr:cNvPr id="6" name="Imagen 5">
          <a:extLst>
            <a:ext uri="{FF2B5EF4-FFF2-40B4-BE49-F238E27FC236}">
              <a16:creationId xmlns:a16="http://schemas.microsoft.com/office/drawing/2014/main" id="{FB90E15E-724F-4DF8-ABE8-D332615C540D}"/>
            </a:ext>
          </a:extLst>
        </xdr:cNvPr>
        <xdr:cNvPicPr>
          <a:picLocks noChangeAspect="1"/>
        </xdr:cNvPicPr>
      </xdr:nvPicPr>
      <xdr:blipFill>
        <a:blip xmlns:r="http://schemas.openxmlformats.org/officeDocument/2006/relationships" r:embed="rId2"/>
        <a:stretch>
          <a:fillRect/>
        </a:stretch>
      </xdr:blipFill>
      <xdr:spPr>
        <a:xfrm>
          <a:off x="916954" y="9567995"/>
          <a:ext cx="5968260" cy="5828846"/>
        </a:xfrm>
        <a:prstGeom prst="rect">
          <a:avLst/>
        </a:prstGeom>
      </xdr:spPr>
    </xdr:pic>
    <xdr:clientData/>
  </xdr:twoCellAnchor>
  <xdr:twoCellAnchor editAs="oneCell">
    <xdr:from>
      <xdr:col>14</xdr:col>
      <xdr:colOff>34635</xdr:colOff>
      <xdr:row>104</xdr:row>
      <xdr:rowOff>136335</xdr:rowOff>
    </xdr:from>
    <xdr:to>
      <xdr:col>24</xdr:col>
      <xdr:colOff>290945</xdr:colOff>
      <xdr:row>125</xdr:row>
      <xdr:rowOff>136814</xdr:rowOff>
    </xdr:to>
    <xdr:pic>
      <xdr:nvPicPr>
        <xdr:cNvPr id="12" name="Imagen 11" descr="Akira (1988) | MUBI">
          <a:extLst>
            <a:ext uri="{FF2B5EF4-FFF2-40B4-BE49-F238E27FC236}">
              <a16:creationId xmlns:a16="http://schemas.microsoft.com/office/drawing/2014/main" id="{29863659-9D2E-4756-9872-7ABB9B3CB2F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858999" y="3842426"/>
          <a:ext cx="7460673" cy="43646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400049</xdr:colOff>
      <xdr:row>0</xdr:row>
      <xdr:rowOff>100852</xdr:rowOff>
    </xdr:from>
    <xdr:to>
      <xdr:col>11</xdr:col>
      <xdr:colOff>676274</xdr:colOff>
      <xdr:row>51</xdr:row>
      <xdr:rowOff>145675</xdr:rowOff>
    </xdr:to>
    <xdr:graphicFrame macro="">
      <xdr:nvGraphicFramePr>
        <xdr:cNvPr id="3" name="Diagrama 2">
          <a:extLst>
            <a:ext uri="{FF2B5EF4-FFF2-40B4-BE49-F238E27FC236}">
              <a16:creationId xmlns:a16="http://schemas.microsoft.com/office/drawing/2014/main" id="{0FE0CBEA-D2E2-454B-8094-9673DE085CDA}"/>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12</xdr:col>
      <xdr:colOff>747279</xdr:colOff>
      <xdr:row>0</xdr:row>
      <xdr:rowOff>101311</xdr:rowOff>
    </xdr:from>
    <xdr:to>
      <xdr:col>20</xdr:col>
      <xdr:colOff>5076</xdr:colOff>
      <xdr:row>15</xdr:row>
      <xdr:rowOff>130289</xdr:rowOff>
    </xdr:to>
    <xdr:pic>
      <xdr:nvPicPr>
        <xdr:cNvPr id="4" name="Imagen 3">
          <a:extLst>
            <a:ext uri="{FF2B5EF4-FFF2-40B4-BE49-F238E27FC236}">
              <a16:creationId xmlns:a16="http://schemas.microsoft.com/office/drawing/2014/main" id="{C018DADC-BFD0-44B8-AF6B-791F8E521B3C}"/>
            </a:ext>
          </a:extLst>
        </xdr:cNvPr>
        <xdr:cNvPicPr>
          <a:picLocks noChangeAspect="1"/>
        </xdr:cNvPicPr>
      </xdr:nvPicPr>
      <xdr:blipFill>
        <a:blip xmlns:r="http://schemas.openxmlformats.org/officeDocument/2006/relationships" r:embed="rId6"/>
        <a:stretch>
          <a:fillRect/>
        </a:stretch>
      </xdr:blipFill>
      <xdr:spPr>
        <a:xfrm>
          <a:off x="9891279" y="101311"/>
          <a:ext cx="5353797" cy="2886478"/>
        </a:xfrm>
        <a:prstGeom prst="rect">
          <a:avLst/>
        </a:prstGeom>
      </xdr:spPr>
    </xdr:pic>
    <xdr:clientData/>
  </xdr:twoCellAnchor>
  <xdr:twoCellAnchor editAs="oneCell">
    <xdr:from>
      <xdr:col>13</xdr:col>
      <xdr:colOff>82263</xdr:colOff>
      <xdr:row>17</xdr:row>
      <xdr:rowOff>50630</xdr:rowOff>
    </xdr:from>
    <xdr:to>
      <xdr:col>20</xdr:col>
      <xdr:colOff>102060</xdr:colOff>
      <xdr:row>30</xdr:row>
      <xdr:rowOff>98607</xdr:rowOff>
    </xdr:to>
    <xdr:pic>
      <xdr:nvPicPr>
        <xdr:cNvPr id="6" name="Imagen 5">
          <a:extLst>
            <a:ext uri="{FF2B5EF4-FFF2-40B4-BE49-F238E27FC236}">
              <a16:creationId xmlns:a16="http://schemas.microsoft.com/office/drawing/2014/main" id="{9B157265-BF86-4275-8BD8-78F944E84DB2}"/>
            </a:ext>
          </a:extLst>
        </xdr:cNvPr>
        <xdr:cNvPicPr>
          <a:picLocks noChangeAspect="1"/>
        </xdr:cNvPicPr>
      </xdr:nvPicPr>
      <xdr:blipFill>
        <a:blip xmlns:r="http://schemas.openxmlformats.org/officeDocument/2006/relationships" r:embed="rId7"/>
        <a:stretch>
          <a:fillRect/>
        </a:stretch>
      </xdr:blipFill>
      <xdr:spPr>
        <a:xfrm>
          <a:off x="9988263" y="3289130"/>
          <a:ext cx="5353797" cy="2524477"/>
        </a:xfrm>
        <a:prstGeom prst="rect">
          <a:avLst/>
        </a:prstGeom>
      </xdr:spPr>
    </xdr:pic>
    <xdr:clientData/>
  </xdr:twoCellAnchor>
  <xdr:twoCellAnchor editAs="oneCell">
    <xdr:from>
      <xdr:col>0</xdr:col>
      <xdr:colOff>646733</xdr:colOff>
      <xdr:row>69</xdr:row>
      <xdr:rowOff>36724</xdr:rowOff>
    </xdr:from>
    <xdr:to>
      <xdr:col>12</xdr:col>
      <xdr:colOff>390798</xdr:colOff>
      <xdr:row>124</xdr:row>
      <xdr:rowOff>81</xdr:rowOff>
    </xdr:to>
    <xdr:pic>
      <xdr:nvPicPr>
        <xdr:cNvPr id="7" name="Imagen 6">
          <a:extLst>
            <a:ext uri="{FF2B5EF4-FFF2-40B4-BE49-F238E27FC236}">
              <a16:creationId xmlns:a16="http://schemas.microsoft.com/office/drawing/2014/main" id="{ECFD8184-899E-45B2-ACAF-3CA68BB4241E}"/>
            </a:ext>
          </a:extLst>
        </xdr:cNvPr>
        <xdr:cNvPicPr>
          <a:picLocks noChangeAspect="1"/>
        </xdr:cNvPicPr>
      </xdr:nvPicPr>
      <xdr:blipFill>
        <a:blip xmlns:r="http://schemas.openxmlformats.org/officeDocument/2006/relationships" r:embed="rId8"/>
        <a:stretch>
          <a:fillRect/>
        </a:stretch>
      </xdr:blipFill>
      <xdr:spPr>
        <a:xfrm>
          <a:off x="646733" y="13181224"/>
          <a:ext cx="8888065" cy="10440857"/>
        </a:xfrm>
        <a:prstGeom prst="rect">
          <a:avLst/>
        </a:prstGeom>
      </xdr:spPr>
    </xdr:pic>
    <xdr:clientData/>
  </xdr:twoCellAnchor>
  <xdr:twoCellAnchor editAs="oneCell">
    <xdr:from>
      <xdr:col>12</xdr:col>
      <xdr:colOff>647751</xdr:colOff>
      <xdr:row>42</xdr:row>
      <xdr:rowOff>159635</xdr:rowOff>
    </xdr:from>
    <xdr:to>
      <xdr:col>21</xdr:col>
      <xdr:colOff>439129</xdr:colOff>
      <xdr:row>87</xdr:row>
      <xdr:rowOff>46517</xdr:rowOff>
    </xdr:to>
    <xdr:pic>
      <xdr:nvPicPr>
        <xdr:cNvPr id="8" name="Imagen 7">
          <a:extLst>
            <a:ext uri="{FF2B5EF4-FFF2-40B4-BE49-F238E27FC236}">
              <a16:creationId xmlns:a16="http://schemas.microsoft.com/office/drawing/2014/main" id="{89D57B7F-5317-4FA5-BD64-8BF89D5C9AFC}"/>
            </a:ext>
          </a:extLst>
        </xdr:cNvPr>
        <xdr:cNvPicPr>
          <a:picLocks noChangeAspect="1"/>
        </xdr:cNvPicPr>
      </xdr:nvPicPr>
      <xdr:blipFill>
        <a:blip xmlns:r="http://schemas.openxmlformats.org/officeDocument/2006/relationships" r:embed="rId9"/>
        <a:stretch>
          <a:fillRect/>
        </a:stretch>
      </xdr:blipFill>
      <xdr:spPr>
        <a:xfrm>
          <a:off x="9791751" y="8160635"/>
          <a:ext cx="6649378" cy="84689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161925</xdr:colOff>
      <xdr:row>2</xdr:row>
      <xdr:rowOff>47625</xdr:rowOff>
    </xdr:from>
    <xdr:to>
      <xdr:col>14</xdr:col>
      <xdr:colOff>576943</xdr:colOff>
      <xdr:row>24</xdr:row>
      <xdr:rowOff>48538</xdr:rowOff>
    </xdr:to>
    <xdr:pic>
      <xdr:nvPicPr>
        <xdr:cNvPr id="8" name="Imagen 7">
          <a:extLst>
            <a:ext uri="{FF2B5EF4-FFF2-40B4-BE49-F238E27FC236}">
              <a16:creationId xmlns:a16="http://schemas.microsoft.com/office/drawing/2014/main" id="{89CD9FC0-2D2F-47E9-BA4C-628EFDFC0F6B}"/>
            </a:ext>
          </a:extLst>
        </xdr:cNvPr>
        <xdr:cNvPicPr>
          <a:picLocks noChangeAspect="1"/>
        </xdr:cNvPicPr>
      </xdr:nvPicPr>
      <xdr:blipFill>
        <a:blip xmlns:r="http://schemas.openxmlformats.org/officeDocument/2006/relationships" r:embed="rId1"/>
        <a:stretch>
          <a:fillRect/>
        </a:stretch>
      </xdr:blipFill>
      <xdr:spPr>
        <a:xfrm>
          <a:off x="6438900" y="476250"/>
          <a:ext cx="7606393" cy="41919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314326</xdr:colOff>
      <xdr:row>2</xdr:row>
      <xdr:rowOff>76199</xdr:rowOff>
    </xdr:from>
    <xdr:to>
      <xdr:col>10</xdr:col>
      <xdr:colOff>131535</xdr:colOff>
      <xdr:row>20</xdr:row>
      <xdr:rowOff>34684</xdr:rowOff>
    </xdr:to>
    <xdr:pic>
      <xdr:nvPicPr>
        <xdr:cNvPr id="6" name="Imagen 5">
          <a:extLst>
            <a:ext uri="{FF2B5EF4-FFF2-40B4-BE49-F238E27FC236}">
              <a16:creationId xmlns:a16="http://schemas.microsoft.com/office/drawing/2014/main" id="{65120350-B961-47CD-B5C3-C67BE39171D2}"/>
            </a:ext>
          </a:extLst>
        </xdr:cNvPr>
        <xdr:cNvPicPr>
          <a:picLocks noChangeAspect="1"/>
        </xdr:cNvPicPr>
      </xdr:nvPicPr>
      <xdr:blipFill>
        <a:blip xmlns:r="http://schemas.openxmlformats.org/officeDocument/2006/relationships" r:embed="rId1"/>
        <a:stretch>
          <a:fillRect/>
        </a:stretch>
      </xdr:blipFill>
      <xdr:spPr>
        <a:xfrm>
          <a:off x="6591301" y="504824"/>
          <a:ext cx="3503384" cy="338748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504825</xdr:colOff>
      <xdr:row>3</xdr:row>
      <xdr:rowOff>38100</xdr:rowOff>
    </xdr:from>
    <xdr:to>
      <xdr:col>12</xdr:col>
      <xdr:colOff>436334</xdr:colOff>
      <xdr:row>20</xdr:row>
      <xdr:rowOff>177560</xdr:rowOff>
    </xdr:to>
    <xdr:pic>
      <xdr:nvPicPr>
        <xdr:cNvPr id="2" name="Imagen 1">
          <a:extLst>
            <a:ext uri="{FF2B5EF4-FFF2-40B4-BE49-F238E27FC236}">
              <a16:creationId xmlns:a16="http://schemas.microsoft.com/office/drawing/2014/main" id="{079660BD-0D52-46EA-B84F-EE227DBA095B}"/>
            </a:ext>
          </a:extLst>
        </xdr:cNvPr>
        <xdr:cNvPicPr>
          <a:picLocks noChangeAspect="1"/>
        </xdr:cNvPicPr>
      </xdr:nvPicPr>
      <xdr:blipFill>
        <a:blip xmlns:r="http://schemas.openxmlformats.org/officeDocument/2006/relationships" r:embed="rId1"/>
        <a:stretch>
          <a:fillRect/>
        </a:stretch>
      </xdr:blipFill>
      <xdr:spPr>
        <a:xfrm>
          <a:off x="6877050" y="657225"/>
          <a:ext cx="3503384" cy="3387485"/>
        </a:xfrm>
        <a:prstGeom prst="rect">
          <a:avLst/>
        </a:prstGeom>
      </xdr:spPr>
    </xdr:pic>
    <xdr:clientData/>
  </xdr:twoCellAnchor>
  <xdr:twoCellAnchor>
    <xdr:from>
      <xdr:col>7</xdr:col>
      <xdr:colOff>657225</xdr:colOff>
      <xdr:row>3</xdr:row>
      <xdr:rowOff>180975</xdr:rowOff>
    </xdr:from>
    <xdr:to>
      <xdr:col>12</xdr:col>
      <xdr:colOff>152400</xdr:colOff>
      <xdr:row>19</xdr:row>
      <xdr:rowOff>28575</xdr:rowOff>
    </xdr:to>
    <xdr:sp macro="" textlink="">
      <xdr:nvSpPr>
        <xdr:cNvPr id="3" name="CuadroTexto 2">
          <a:extLst>
            <a:ext uri="{FF2B5EF4-FFF2-40B4-BE49-F238E27FC236}">
              <a16:creationId xmlns:a16="http://schemas.microsoft.com/office/drawing/2014/main" id="{E61E5F66-AFF9-4BE7-91DA-4A217A1785B1}"/>
            </a:ext>
          </a:extLst>
        </xdr:cNvPr>
        <xdr:cNvSpPr txBox="1"/>
      </xdr:nvSpPr>
      <xdr:spPr>
        <a:xfrm>
          <a:off x="7029450" y="800100"/>
          <a:ext cx="3067050" cy="289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PE" sz="6600" b="1">
              <a:ln w="12700">
                <a:solidFill>
                  <a:schemeClr val="tx1"/>
                </a:solidFill>
              </a:ln>
              <a:solidFill>
                <a:srgbClr val="FF0000"/>
              </a:solidFill>
              <a:latin typeface="Arial Black" panose="020B0A04020102020204" pitchFamily="34" charset="0"/>
              <a:cs typeface="Aparajita" panose="02020603050405020304" pitchFamily="18" charset="0"/>
            </a:rPr>
            <a:t>12 -16 AÑOS</a:t>
          </a:r>
        </a:p>
      </xdr:txBody>
    </xdr:sp>
    <xdr:clientData/>
  </xdr:twoCellAnchor>
  <xdr:twoCellAnchor>
    <xdr:from>
      <xdr:col>4</xdr:col>
      <xdr:colOff>904875</xdr:colOff>
      <xdr:row>67</xdr:row>
      <xdr:rowOff>147637</xdr:rowOff>
    </xdr:from>
    <xdr:to>
      <xdr:col>10</xdr:col>
      <xdr:colOff>552450</xdr:colOff>
      <xdr:row>81</xdr:row>
      <xdr:rowOff>90487</xdr:rowOff>
    </xdr:to>
    <xdr:graphicFrame macro="">
      <xdr:nvGraphicFramePr>
        <xdr:cNvPr id="4" name="Gráfico 3">
          <a:extLst>
            <a:ext uri="{FF2B5EF4-FFF2-40B4-BE49-F238E27FC236}">
              <a16:creationId xmlns:a16="http://schemas.microsoft.com/office/drawing/2014/main" id="{53A37F23-6A71-FF5A-0BFD-B6FFE5CBB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423022</xdr:colOff>
      <xdr:row>3</xdr:row>
      <xdr:rowOff>4203</xdr:rowOff>
    </xdr:from>
    <xdr:to>
      <xdr:col>17</xdr:col>
      <xdr:colOff>896897</xdr:colOff>
      <xdr:row>41</xdr:row>
      <xdr:rowOff>52845</xdr:rowOff>
    </xdr:to>
    <xdr:pic>
      <xdr:nvPicPr>
        <xdr:cNvPr id="11" name="Imagen 10">
          <a:extLst>
            <a:ext uri="{FF2B5EF4-FFF2-40B4-BE49-F238E27FC236}">
              <a16:creationId xmlns:a16="http://schemas.microsoft.com/office/drawing/2014/main" id="{6619AA6A-D224-4246-BB14-0617BE822915}"/>
            </a:ext>
          </a:extLst>
        </xdr:cNvPr>
        <xdr:cNvPicPr>
          <a:picLocks noChangeAspect="1"/>
        </xdr:cNvPicPr>
      </xdr:nvPicPr>
      <xdr:blipFill>
        <a:blip xmlns:r="http://schemas.openxmlformats.org/officeDocument/2006/relationships" r:embed="rId1"/>
        <a:stretch>
          <a:fillRect/>
        </a:stretch>
      </xdr:blipFill>
      <xdr:spPr>
        <a:xfrm>
          <a:off x="14496210" y="575703"/>
          <a:ext cx="7069937" cy="7287642"/>
        </a:xfrm>
        <a:prstGeom prst="rect">
          <a:avLst/>
        </a:prstGeom>
      </xdr:spPr>
    </xdr:pic>
    <xdr:clientData/>
  </xdr:twoCellAnchor>
  <xdr:twoCellAnchor editAs="oneCell">
    <xdr:from>
      <xdr:col>10</xdr:col>
      <xdr:colOff>159683</xdr:colOff>
      <xdr:row>44</xdr:row>
      <xdr:rowOff>105054</xdr:rowOff>
    </xdr:from>
    <xdr:to>
      <xdr:col>19</xdr:col>
      <xdr:colOff>704432</xdr:colOff>
      <xdr:row>78</xdr:row>
      <xdr:rowOff>84715</xdr:rowOff>
    </xdr:to>
    <xdr:pic>
      <xdr:nvPicPr>
        <xdr:cNvPr id="12" name="Imagen 11">
          <a:extLst>
            <a:ext uri="{FF2B5EF4-FFF2-40B4-BE49-F238E27FC236}">
              <a16:creationId xmlns:a16="http://schemas.microsoft.com/office/drawing/2014/main" id="{95765129-19C2-41E0-82BF-B873C1029F7A}"/>
            </a:ext>
          </a:extLst>
        </xdr:cNvPr>
        <xdr:cNvPicPr>
          <a:picLocks noChangeAspect="1"/>
        </xdr:cNvPicPr>
      </xdr:nvPicPr>
      <xdr:blipFill>
        <a:blip xmlns:r="http://schemas.openxmlformats.org/officeDocument/2006/relationships" r:embed="rId2"/>
        <a:stretch>
          <a:fillRect/>
        </a:stretch>
      </xdr:blipFill>
      <xdr:spPr>
        <a:xfrm>
          <a:off x="14232871" y="8487054"/>
          <a:ext cx="9045811" cy="655191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8</xdr:col>
      <xdr:colOff>733424</xdr:colOff>
      <xdr:row>5</xdr:row>
      <xdr:rowOff>52387</xdr:rowOff>
    </xdr:from>
    <xdr:to>
      <xdr:col>16</xdr:col>
      <xdr:colOff>209549</xdr:colOff>
      <xdr:row>22</xdr:row>
      <xdr:rowOff>161925</xdr:rowOff>
    </xdr:to>
    <xdr:graphicFrame macro="">
      <xdr:nvGraphicFramePr>
        <xdr:cNvPr id="2" name="Gráfico 1">
          <a:extLst>
            <a:ext uri="{FF2B5EF4-FFF2-40B4-BE49-F238E27FC236}">
              <a16:creationId xmlns:a16="http://schemas.microsoft.com/office/drawing/2014/main" id="{413305D1-4F44-A6DB-87E3-C7B49B688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oneCellAnchor>
    <xdr:from>
      <xdr:col>14</xdr:col>
      <xdr:colOff>447675</xdr:colOff>
      <xdr:row>3</xdr:row>
      <xdr:rowOff>104775</xdr:rowOff>
    </xdr:from>
    <xdr:ext cx="6867525" cy="5400675"/>
    <xdr:graphicFrame macro="">
      <xdr:nvGraphicFramePr>
        <xdr:cNvPr id="949256388" name="Chart 1">
          <a:extLst>
            <a:ext uri="{FF2B5EF4-FFF2-40B4-BE49-F238E27FC236}">
              <a16:creationId xmlns:a16="http://schemas.microsoft.com/office/drawing/2014/main" id="{00000000-0008-0000-0600-0000C48094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428625</xdr:colOff>
      <xdr:row>13</xdr:row>
      <xdr:rowOff>0</xdr:rowOff>
    </xdr:from>
    <xdr:ext cx="3952875" cy="1009650"/>
    <xdr:sp macro="" textlink="">
      <xdr:nvSpPr>
        <xdr:cNvPr id="13" name="Shape 13">
          <a:extLst>
            <a:ext uri="{FF2B5EF4-FFF2-40B4-BE49-F238E27FC236}">
              <a16:creationId xmlns:a16="http://schemas.microsoft.com/office/drawing/2014/main" id="{00000000-0008-0000-0600-00000D000000}"/>
            </a:ext>
          </a:extLst>
        </xdr:cNvPr>
        <xdr:cNvSpPr txBox="1"/>
      </xdr:nvSpPr>
      <xdr:spPr>
        <a:xfrm>
          <a:off x="3374325" y="3279938"/>
          <a:ext cx="3943350" cy="1000125"/>
        </a:xfrm>
        <a:prstGeom prst="rect">
          <a:avLst/>
        </a:prstGeom>
        <a:solidFill>
          <a:schemeClr val="accent4"/>
        </a:solidFill>
        <a:ln w="12700" cap="flat" cmpd="sng">
          <a:solidFill>
            <a:srgbClr val="5C9588"/>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CONCLUSIONES:</a:t>
          </a:r>
          <a:br>
            <a:rPr lang="en-US" sz="1100">
              <a:solidFill>
                <a:schemeClr val="lt1"/>
              </a:solidFill>
              <a:latin typeface="Calibri"/>
              <a:ea typeface="Calibri"/>
              <a:cs typeface="Calibri"/>
              <a:sym typeface="Calibri"/>
            </a:rPr>
          </a:br>
          <a:r>
            <a:rPr lang="en-US" sz="1100">
              <a:solidFill>
                <a:schemeClr val="lt1"/>
              </a:solidFill>
              <a:latin typeface="Calibri"/>
              <a:ea typeface="Calibri"/>
              <a:cs typeface="Calibri"/>
              <a:sym typeface="Calibri"/>
            </a:rPr>
            <a:t>1. NO EXISTE RETENCIONES DE ESTUDIANTES DE AÑO A AÑO. 2. LA MATRICULA ANUAL POR GRADO ES LEVEMENTE CRECIENTE.</a:t>
          </a:r>
          <a:endParaRPr sz="1400"/>
        </a:p>
        <a:p>
          <a:pPr marL="0" lvl="0" indent="0" algn="l" rtl="0">
            <a:spcBef>
              <a:spcPts val="0"/>
            </a:spcBef>
            <a:spcAft>
              <a:spcPts val="0"/>
            </a:spcAft>
            <a:buNone/>
          </a:pPr>
          <a:endParaRPr sz="1100"/>
        </a:p>
      </xdr:txBody>
    </xdr:sp>
    <xdr:clientData fLocksWithSheet="0"/>
  </xdr:oneCellAnchor>
  <xdr:oneCellAnchor>
    <xdr:from>
      <xdr:col>13</xdr:col>
      <xdr:colOff>247650</xdr:colOff>
      <xdr:row>82</xdr:row>
      <xdr:rowOff>114300</xdr:rowOff>
    </xdr:from>
    <xdr:ext cx="3790950" cy="342900"/>
    <xdr:sp macro="" textlink="">
      <xdr:nvSpPr>
        <xdr:cNvPr id="14" name="Shape 14">
          <a:extLst>
            <a:ext uri="{FF2B5EF4-FFF2-40B4-BE49-F238E27FC236}">
              <a16:creationId xmlns:a16="http://schemas.microsoft.com/office/drawing/2014/main" id="{00000000-0008-0000-0600-00000E000000}"/>
            </a:ext>
          </a:extLst>
        </xdr:cNvPr>
        <xdr:cNvSpPr txBox="1"/>
      </xdr:nvSpPr>
      <xdr:spPr>
        <a:xfrm>
          <a:off x="3455288" y="3618075"/>
          <a:ext cx="3781425" cy="323850"/>
        </a:xfrm>
        <a:prstGeom prst="rect">
          <a:avLst/>
        </a:prstGeom>
        <a:solidFill>
          <a:schemeClr val="accent4"/>
        </a:solidFill>
        <a:ln w="12700" cap="flat" cmpd="sng">
          <a:solidFill>
            <a:srgbClr val="5C9588"/>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SE MANTIENE LA NO RETENCIÓN DE ESTUDIANTES AÑO A AÑO</a:t>
          </a:r>
          <a:endParaRPr sz="1400"/>
        </a:p>
        <a:p>
          <a:pPr marL="0" lvl="0" indent="0" algn="l" rtl="0">
            <a:spcBef>
              <a:spcPts val="0"/>
            </a:spcBef>
            <a:spcAft>
              <a:spcPts val="0"/>
            </a:spcAft>
            <a:buNone/>
          </a:pPr>
          <a:endParaRPr sz="1100"/>
        </a:p>
      </xdr:txBody>
    </xdr:sp>
    <xdr:clientData fLocksWithSheet="0"/>
  </xdr:oneCellAnchor>
  <xdr:oneCellAnchor>
    <xdr:from>
      <xdr:col>9</xdr:col>
      <xdr:colOff>47625</xdr:colOff>
      <xdr:row>83</xdr:row>
      <xdr:rowOff>38100</xdr:rowOff>
    </xdr:from>
    <xdr:ext cx="3476625" cy="904875"/>
    <xdr:grpSp>
      <xdr:nvGrpSpPr>
        <xdr:cNvPr id="2" name="Shape 2">
          <a:extLst>
            <a:ext uri="{FF2B5EF4-FFF2-40B4-BE49-F238E27FC236}">
              <a16:creationId xmlns:a16="http://schemas.microsoft.com/office/drawing/2014/main" id="{00000000-0008-0000-0600-000002000000}"/>
            </a:ext>
          </a:extLst>
        </xdr:cNvPr>
        <xdr:cNvGrpSpPr/>
      </xdr:nvGrpSpPr>
      <xdr:grpSpPr>
        <a:xfrm>
          <a:off x="7010400" y="16487775"/>
          <a:ext cx="3476625" cy="904875"/>
          <a:chOff x="3607688" y="3327563"/>
          <a:chExt cx="3476625" cy="904875"/>
        </a:xfrm>
      </xdr:grpSpPr>
      <xdr:cxnSp macro="">
        <xdr:nvCxnSpPr>
          <xdr:cNvPr id="15" name="Shape 15">
            <a:extLst>
              <a:ext uri="{FF2B5EF4-FFF2-40B4-BE49-F238E27FC236}">
                <a16:creationId xmlns:a16="http://schemas.microsoft.com/office/drawing/2014/main" id="{00000000-0008-0000-0600-00000F000000}"/>
              </a:ext>
            </a:extLst>
          </xdr:cNvPr>
          <xdr:cNvCxnSpPr/>
        </xdr:nvCxnSpPr>
        <xdr:spPr>
          <a:xfrm flipH="1">
            <a:off x="3607688" y="3327563"/>
            <a:ext cx="3476625" cy="904875"/>
          </a:xfrm>
          <a:prstGeom prst="straightConnector1">
            <a:avLst/>
          </a:prstGeom>
          <a:noFill/>
          <a:ln w="9525" cap="flat" cmpd="sng">
            <a:solidFill>
              <a:schemeClr val="accent1"/>
            </a:solidFill>
            <a:prstDash val="solid"/>
            <a:miter lim="800000"/>
            <a:headEnd type="none" w="sm" len="sm"/>
            <a:tailEnd type="triangle" w="med" len="med"/>
          </a:ln>
        </xdr:spPr>
      </xdr:cxnSp>
    </xdr:grpSp>
    <xdr:clientData fLocksWithSheet="0"/>
  </xdr:oneCellAnchor>
  <xdr:twoCellAnchor>
    <xdr:from>
      <xdr:col>5</xdr:col>
      <xdr:colOff>123825</xdr:colOff>
      <xdr:row>96</xdr:row>
      <xdr:rowOff>157162</xdr:rowOff>
    </xdr:from>
    <xdr:to>
      <xdr:col>10</xdr:col>
      <xdr:colOff>638175</xdr:colOff>
      <xdr:row>110</xdr:row>
      <xdr:rowOff>100012</xdr:rowOff>
    </xdr:to>
    <xdr:graphicFrame macro="">
      <xdr:nvGraphicFramePr>
        <xdr:cNvPr id="4" name="Gráfico 3">
          <a:extLst>
            <a:ext uri="{FF2B5EF4-FFF2-40B4-BE49-F238E27FC236}">
              <a16:creationId xmlns:a16="http://schemas.microsoft.com/office/drawing/2014/main" id="{7E1767AE-DDD9-43F7-B17A-F8D9B36C1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1</xdr:col>
      <xdr:colOff>38100</xdr:colOff>
      <xdr:row>19</xdr:row>
      <xdr:rowOff>123825</xdr:rowOff>
    </xdr:from>
    <xdr:ext cx="12106275" cy="4010025"/>
    <xdr:pic>
      <xdr:nvPicPr>
        <xdr:cNvPr id="2" name="image3.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7</xdr:col>
      <xdr:colOff>0</xdr:colOff>
      <xdr:row>52</xdr:row>
      <xdr:rowOff>0</xdr:rowOff>
    </xdr:from>
    <xdr:to>
      <xdr:col>12</xdr:col>
      <xdr:colOff>166688</xdr:colOff>
      <xdr:row>65</xdr:row>
      <xdr:rowOff>111919</xdr:rowOff>
    </xdr:to>
    <xdr:graphicFrame macro="">
      <xdr:nvGraphicFramePr>
        <xdr:cNvPr id="3" name="Gráfico 2">
          <a:extLst>
            <a:ext uri="{FF2B5EF4-FFF2-40B4-BE49-F238E27FC236}">
              <a16:creationId xmlns:a16="http://schemas.microsoft.com/office/drawing/2014/main" id="{8F1D47A9-0E7A-4BE1-AAA6-F8BC6F183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295275</xdr:colOff>
      <xdr:row>2</xdr:row>
      <xdr:rowOff>133350</xdr:rowOff>
    </xdr:from>
    <xdr:to>
      <xdr:col>21</xdr:col>
      <xdr:colOff>496607</xdr:colOff>
      <xdr:row>26</xdr:row>
      <xdr:rowOff>180248</xdr:rowOff>
    </xdr:to>
    <xdr:pic>
      <xdr:nvPicPr>
        <xdr:cNvPr id="2" name="Imagen 1">
          <a:extLst>
            <a:ext uri="{FF2B5EF4-FFF2-40B4-BE49-F238E27FC236}">
              <a16:creationId xmlns:a16="http://schemas.microsoft.com/office/drawing/2014/main" id="{A0C56C5A-D3F6-4E94-A89F-644F3A69A60D}"/>
            </a:ext>
          </a:extLst>
        </xdr:cNvPr>
        <xdr:cNvPicPr>
          <a:picLocks noChangeAspect="1"/>
        </xdr:cNvPicPr>
      </xdr:nvPicPr>
      <xdr:blipFill>
        <a:blip xmlns:r="http://schemas.openxmlformats.org/officeDocument/2006/relationships" r:embed="rId1"/>
        <a:stretch>
          <a:fillRect/>
        </a:stretch>
      </xdr:blipFill>
      <xdr:spPr>
        <a:xfrm>
          <a:off x="9401175" y="561975"/>
          <a:ext cx="6297332" cy="4618898"/>
        </a:xfrm>
        <a:prstGeom prst="rect">
          <a:avLst/>
        </a:prstGeom>
      </xdr:spPr>
    </xdr:pic>
    <xdr:clientData/>
  </xdr:twoCellAnchor>
  <xdr:oneCellAnchor>
    <xdr:from>
      <xdr:col>1</xdr:col>
      <xdr:colOff>1443037</xdr:colOff>
      <xdr:row>72</xdr:row>
      <xdr:rowOff>80962</xdr:rowOff>
    </xdr:from>
    <xdr:ext cx="5122749" cy="313099"/>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737DCBE5-F82F-4213-9176-A0B9DC069B1A}"/>
                </a:ext>
              </a:extLst>
            </xdr:cNvPr>
            <xdr:cNvSpPr txBox="1"/>
          </xdr:nvSpPr>
          <xdr:spPr>
            <a:xfrm>
              <a:off x="2205037" y="11939587"/>
              <a:ext cx="5122749" cy="3130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MX" sz="2000" b="0" i="1">
                        <a:latin typeface="Cambria Math" panose="02040503050406030204" pitchFamily="18" charset="0"/>
                      </a:rPr>
                      <m:t>𝑂𝑓𝑂𝑝</m:t>
                    </m:r>
                    <m:r>
                      <a:rPr lang="es-MX" sz="2000" b="0" i="1">
                        <a:latin typeface="Cambria Math" panose="02040503050406030204" pitchFamily="18" charset="0"/>
                      </a:rPr>
                      <m:t>=</m:t>
                    </m:r>
                    <m:r>
                      <m:rPr>
                        <m:sty m:val="p"/>
                      </m:rPr>
                      <a:rPr lang="es-MX" sz="2000" b="0" i="0">
                        <a:latin typeface="Cambria Math" panose="02040503050406030204" pitchFamily="18" charset="0"/>
                      </a:rPr>
                      <m:t>min</m:t>
                    </m:r>
                    <m:r>
                      <a:rPr lang="es-MX" sz="2000" b="0" i="1">
                        <a:latin typeface="Cambria Math" panose="02040503050406030204" pitchFamily="18" charset="0"/>
                      </a:rPr>
                      <m:t>⁡(</m:t>
                    </m:r>
                    <m:r>
                      <a:rPr lang="es-MX" sz="2000" b="0" i="1">
                        <a:latin typeface="Cambria Math" panose="02040503050406030204" pitchFamily="18" charset="0"/>
                      </a:rPr>
                      <m:t>𝐼𝑛𝑓𝑟𝑎</m:t>
                    </m:r>
                    <m:r>
                      <a:rPr lang="es-MX" sz="2000" b="0" i="1">
                        <a:latin typeface="Cambria Math" panose="02040503050406030204" pitchFamily="18" charset="0"/>
                      </a:rPr>
                      <m:t>, </m:t>
                    </m:r>
                    <m:r>
                      <a:rPr lang="es-MX" sz="2000" b="0" i="1">
                        <a:latin typeface="Cambria Math" panose="02040503050406030204" pitchFamily="18" charset="0"/>
                      </a:rPr>
                      <m:t>𝑅𝑅𝐻𝐻</m:t>
                    </m:r>
                    <m:r>
                      <a:rPr lang="es-MX" sz="2000" b="0" i="1">
                        <a:latin typeface="Cambria Math" panose="02040503050406030204" pitchFamily="18" charset="0"/>
                      </a:rPr>
                      <m:t>, </m:t>
                    </m:r>
                    <m:r>
                      <a:rPr lang="es-MX" sz="2000" b="0" i="1">
                        <a:latin typeface="Cambria Math" panose="02040503050406030204" pitchFamily="18" charset="0"/>
                      </a:rPr>
                      <m:t>𝑀𝑜𝑏</m:t>
                    </m:r>
                    <m:r>
                      <a:rPr lang="es-MX" sz="2000" b="0" i="1">
                        <a:latin typeface="Cambria Math" panose="02040503050406030204" pitchFamily="18" charset="0"/>
                      </a:rPr>
                      <m:t>, </m:t>
                    </m:r>
                    <m:r>
                      <a:rPr lang="es-MX" sz="2000" b="0" i="1">
                        <a:latin typeface="Cambria Math" panose="02040503050406030204" pitchFamily="18" charset="0"/>
                      </a:rPr>
                      <m:t>𝐸𝑞𝑢𝑖</m:t>
                    </m:r>
                    <m:r>
                      <a:rPr lang="es-MX" sz="2000" b="0" i="1">
                        <a:latin typeface="Cambria Math" panose="02040503050406030204" pitchFamily="18" charset="0"/>
                      </a:rPr>
                      <m:t>, </m:t>
                    </m:r>
                    <m:r>
                      <a:rPr lang="es-MX" sz="2000" b="0" i="1">
                        <a:solidFill>
                          <a:srgbClr val="FF0000"/>
                        </a:solidFill>
                        <a:latin typeface="Cambria Math" panose="02040503050406030204" pitchFamily="18" charset="0"/>
                      </a:rPr>
                      <m:t>𝑜𝑡𝑟𝑜𝑠</m:t>
                    </m:r>
                    <m:r>
                      <a:rPr lang="es-MX" sz="2000" b="0" i="1">
                        <a:latin typeface="Cambria Math" panose="02040503050406030204" pitchFamily="18" charset="0"/>
                      </a:rPr>
                      <m:t>) </m:t>
                    </m:r>
                  </m:oMath>
                </m:oMathPara>
              </a14:m>
              <a:endParaRPr lang="es-PE" sz="2000"/>
            </a:p>
          </xdr:txBody>
        </xdr:sp>
      </mc:Choice>
      <mc:Fallback xmlns="">
        <xdr:sp macro="" textlink="">
          <xdr:nvSpPr>
            <xdr:cNvPr id="4" name="CuadroTexto 3">
              <a:extLst>
                <a:ext uri="{FF2B5EF4-FFF2-40B4-BE49-F238E27FC236}">
                  <a16:creationId xmlns:a16="http://schemas.microsoft.com/office/drawing/2014/main" id="{737DCBE5-F82F-4213-9176-A0B9DC069B1A}"/>
                </a:ext>
              </a:extLst>
            </xdr:cNvPr>
            <xdr:cNvSpPr txBox="1"/>
          </xdr:nvSpPr>
          <xdr:spPr>
            <a:xfrm>
              <a:off x="2205037" y="11939587"/>
              <a:ext cx="5122749" cy="3130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MX" sz="2000" b="0" i="0">
                  <a:latin typeface="Cambria Math" panose="02040503050406030204" pitchFamily="18" charset="0"/>
                </a:rPr>
                <a:t>𝑂𝑓𝑂𝑝=min⁡(𝐼𝑛𝑓𝑟𝑎, 𝑅𝑅𝐻𝐻, 𝑀𝑜𝑏, 𝐸𝑞𝑢𝑖, </a:t>
              </a:r>
              <a:r>
                <a:rPr lang="es-MX" sz="2000" b="0" i="0">
                  <a:solidFill>
                    <a:srgbClr val="FF0000"/>
                  </a:solidFill>
                  <a:latin typeface="Cambria Math" panose="02040503050406030204" pitchFamily="18" charset="0"/>
                </a:rPr>
                <a:t>𝑜𝑡𝑟𝑜𝑠</a:t>
              </a:r>
              <a:r>
                <a:rPr lang="es-MX" sz="2000" b="0" i="0">
                  <a:latin typeface="Cambria Math" panose="02040503050406030204" pitchFamily="18" charset="0"/>
                </a:rPr>
                <a:t>) </a:t>
              </a:r>
              <a:endParaRPr lang="es-PE" sz="2000"/>
            </a:p>
          </xdr:txBody>
        </xdr:sp>
      </mc:Fallback>
    </mc:AlternateContent>
    <xdr:clientData/>
  </xdr:oneCellAnchor>
</xdr:wsDr>
</file>

<file path=xl/drawings/drawing12.xml><?xml version="1.0" encoding="utf-8"?>
<xdr:wsDr xmlns:xdr="http://schemas.openxmlformats.org/drawingml/2006/spreadsheetDrawing" xmlns:a="http://schemas.openxmlformats.org/drawingml/2006/main">
  <xdr:twoCellAnchor>
    <xdr:from>
      <xdr:col>36</xdr:col>
      <xdr:colOff>923924</xdr:colOff>
      <xdr:row>30</xdr:row>
      <xdr:rowOff>42862</xdr:rowOff>
    </xdr:from>
    <xdr:to>
      <xdr:col>42</xdr:col>
      <xdr:colOff>666749</xdr:colOff>
      <xdr:row>43</xdr:row>
      <xdr:rowOff>185737</xdr:rowOff>
    </xdr:to>
    <xdr:graphicFrame macro="">
      <xdr:nvGraphicFramePr>
        <xdr:cNvPr id="2" name="Gráfico 1">
          <a:extLst>
            <a:ext uri="{FF2B5EF4-FFF2-40B4-BE49-F238E27FC236}">
              <a16:creationId xmlns:a16="http://schemas.microsoft.com/office/drawing/2014/main" id="{F40D479F-895F-68E9-6705-2B18E69BD1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9525</xdr:colOff>
      <xdr:row>15</xdr:row>
      <xdr:rowOff>190500</xdr:rowOff>
    </xdr:from>
    <xdr:to>
      <xdr:col>42</xdr:col>
      <xdr:colOff>714375</xdr:colOff>
      <xdr:row>29</xdr:row>
      <xdr:rowOff>133350</xdr:rowOff>
    </xdr:to>
    <xdr:graphicFrame macro="">
      <xdr:nvGraphicFramePr>
        <xdr:cNvPr id="3" name="Gráfico 2">
          <a:extLst>
            <a:ext uri="{FF2B5EF4-FFF2-40B4-BE49-F238E27FC236}">
              <a16:creationId xmlns:a16="http://schemas.microsoft.com/office/drawing/2014/main" id="{24150550-6F7C-4620-86B5-8DEBC869C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0</xdr:colOff>
      <xdr:row>2</xdr:row>
      <xdr:rowOff>0</xdr:rowOff>
    </xdr:from>
    <xdr:to>
      <xdr:col>42</xdr:col>
      <xdr:colOff>704850</xdr:colOff>
      <xdr:row>15</xdr:row>
      <xdr:rowOff>85725</xdr:rowOff>
    </xdr:to>
    <xdr:graphicFrame macro="">
      <xdr:nvGraphicFramePr>
        <xdr:cNvPr id="4" name="Gráfico 3">
          <a:extLst>
            <a:ext uri="{FF2B5EF4-FFF2-40B4-BE49-F238E27FC236}">
              <a16:creationId xmlns:a16="http://schemas.microsoft.com/office/drawing/2014/main" id="{A68D575E-3183-4E09-92A1-9AFBAE511A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oneCellAnchor>
    <xdr:from>
      <xdr:col>6</xdr:col>
      <xdr:colOff>0</xdr:colOff>
      <xdr:row>32</xdr:row>
      <xdr:rowOff>152400</xdr:rowOff>
    </xdr:from>
    <xdr:ext cx="9753600" cy="9277350"/>
    <xdr:graphicFrame macro="">
      <xdr:nvGraphicFramePr>
        <xdr:cNvPr id="2053187218" name="Chart 2">
          <a:extLst>
            <a:ext uri="{FF2B5EF4-FFF2-40B4-BE49-F238E27FC236}">
              <a16:creationId xmlns:a16="http://schemas.microsoft.com/office/drawing/2014/main" id="{00000000-0008-0000-1000-0000922661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0</xdr:colOff>
      <xdr:row>32</xdr:row>
      <xdr:rowOff>152400</xdr:rowOff>
    </xdr:from>
    <xdr:ext cx="9753600" cy="9277350"/>
    <xdr:grpSp>
      <xdr:nvGrpSpPr>
        <xdr:cNvPr id="2" name="Shape 2">
          <a:extLst>
            <a:ext uri="{FF2B5EF4-FFF2-40B4-BE49-F238E27FC236}">
              <a16:creationId xmlns:a16="http://schemas.microsoft.com/office/drawing/2014/main" id="{00000000-0008-0000-1000-000002000000}"/>
            </a:ext>
          </a:extLst>
        </xdr:cNvPr>
        <xdr:cNvGrpSpPr/>
      </xdr:nvGrpSpPr>
      <xdr:grpSpPr>
        <a:xfrm>
          <a:off x="4457700" y="6410325"/>
          <a:ext cx="9753600" cy="9277350"/>
          <a:chOff x="469200" y="0"/>
          <a:chExt cx="9753587" cy="7559988"/>
        </a:xfrm>
      </xdr:grpSpPr>
      <xdr:grpSp>
        <xdr:nvGrpSpPr>
          <xdr:cNvPr id="16" name="Shape 16">
            <a:extLst>
              <a:ext uri="{FF2B5EF4-FFF2-40B4-BE49-F238E27FC236}">
                <a16:creationId xmlns:a16="http://schemas.microsoft.com/office/drawing/2014/main" id="{00000000-0008-0000-1000-000010000000}"/>
              </a:ext>
            </a:extLst>
          </xdr:cNvPr>
          <xdr:cNvGrpSpPr/>
        </xdr:nvGrpSpPr>
        <xdr:grpSpPr>
          <a:xfrm>
            <a:off x="469200" y="0"/>
            <a:ext cx="9753587" cy="7559988"/>
            <a:chOff x="1592688" y="6108886"/>
            <a:chExt cx="8515900" cy="8320275"/>
          </a:xfrm>
        </xdr:grpSpPr>
        <xdr:sp macro="" textlink="">
          <xdr:nvSpPr>
            <xdr:cNvPr id="17" name="Shape 17">
              <a:extLst>
                <a:ext uri="{FF2B5EF4-FFF2-40B4-BE49-F238E27FC236}">
                  <a16:creationId xmlns:a16="http://schemas.microsoft.com/office/drawing/2014/main" id="{00000000-0008-0000-1000-000011000000}"/>
                </a:ext>
              </a:extLst>
            </xdr:cNvPr>
            <xdr:cNvSpPr/>
          </xdr:nvSpPr>
          <xdr:spPr>
            <a:xfrm>
              <a:off x="1592688" y="6108886"/>
              <a:ext cx="8515900" cy="8320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8" name="Shape 18">
              <a:extLst>
                <a:ext uri="{FF2B5EF4-FFF2-40B4-BE49-F238E27FC236}">
                  <a16:creationId xmlns:a16="http://schemas.microsoft.com/office/drawing/2014/main" id="{00000000-0008-0000-1000-000012000000}"/>
                </a:ext>
              </a:extLst>
            </xdr:cNvPr>
            <xdr:cNvSpPr txBox="1"/>
          </xdr:nvSpPr>
          <xdr:spPr>
            <a:xfrm>
              <a:off x="5702108" y="6889215"/>
              <a:ext cx="1297507" cy="517072"/>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Aharoni"/>
                  <a:ea typeface="Aharoni"/>
                  <a:cs typeface="Aharoni"/>
                  <a:sym typeface="Aharoni"/>
                </a:rPr>
                <a:t>FASE DE FUNCIONAMIENTO</a:t>
              </a:r>
              <a:endParaRPr sz="1100" b="1">
                <a:latin typeface="Aharoni"/>
                <a:ea typeface="Aharoni"/>
                <a:cs typeface="Aharoni"/>
                <a:sym typeface="Aharoni"/>
              </a:endParaRPr>
            </a:p>
          </xdr:txBody>
        </xdr:sp>
      </xdr:grpSp>
    </xdr:grpSp>
    <xdr:clientData fLocksWithSheet="0"/>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5.-%20PMF%20Balance%20y%20RRHH-La%20Uni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Users\owner\Downloads\MOQUEGUA\POB%20TRAB%20060207\POB07%20TRAB%20DIS%20MBG%20OKKKK.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CIPRES\Relapa\OFERTAS\7422\DPTO\CIVIL\7422CWX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Volumes\KARINA\documentos\usb%20miriam%2015.04.15\POB10EST%20MBGD%20A%20DIT%20(Autoguardad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final%20PIP%20July%20Puno%20EVALUADO_Orig_Esy.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HHH\HOSPITAL%20MAYO\ANA%20CECILIA\MOQUEGUA\2010\hrp2010\POB10EST%20MBGD%20A%20DIT%20(Autoguardado).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Scope%20Changes\Change%20Notice%20No.%203\C.O.%203%20Cost%20to%20Go%20from%2023%20Aug.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Trabajos\EXCEL\SUELOS\S_RTorat.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ob-atuesta\d\Metrados%20Lima-Canta\RED5\CANT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Volumes\KARINA\documentos\PIP%20ILAVE\Rafael\bloque\PERFIL%20TACNA%20-%20PDROLIV\Excel\Final%20formatos%20TACNA%20-INP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C\Users\owner\Downloads\MOQUEGUA\POB%20TRAB%20060207\POB07%20TRAB%20DIS%20MBG%20OKKKK.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MOQUEGUA\2010\hrp2010\POB10EST%20MBGD%20A%20DIT%20(Autoguardado).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Volumes\KARINA\documentos\LLATA\Manuel\d\COPIA%20DE%20DS\PUCALLPA-IRMA-%20MARIA\BIBLIOTECA%20PUCALLPA\PERFIL%20BIBLOTECA\Perfil2daPartebIBIBLIOTECA\Estad&#237;sticas%20Estudiantes%20R.Ucayali.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LOLITA\EMS\RATE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Est\Projects\Water\Bechtel%20Archive\Bid99\Kuwait\FINAL%20SUMMARY%20SHEETS\Estimate%20Review%20Document_12th%20April%20200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Rafael\bloque\PERFIL%20TACNA%20-%20PDROLIV\Excel\Final%20formatos%20TACNA%20-INPE.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SHIELDHL\DLDMECH2.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SHIELDHL\DLDMECH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Oftecnica01\!tacho\WINDOWS\ESCRITORIO\ANALISIS%20ALQUILER%20FERREYRO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Demanda%20Satipo%2022.12.13.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Volumes\KARINA\documentos\usb%20miriam%2015.04.15\MODELO%20DE%20OYM%20GARAYAR.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Srv2843\cr2843\CARLOS%20PE&#209;ALOZA\Costo%202766\Costo%20Mensual\Costo%20de%20Abril%20200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Volumes\KARINA\documentos\usb%20miriam%2015.04.15\CARTERA%20DE%20EQUIPAMIENTO%2010-04.2013.xls%20SOLO%20VALE%20COMII.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Pspto.%20Geriatr&#237;a.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Presupuesto%20-%20U.G.T..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Volumes\KARINA\documentos\usb%20miriam%2015.04.15\Presupuesto%20-%20U.G.T..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C\POB%20TRAB%20060207\POB07%20TRAB%20DIS%20MBG%20OKKKK.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Demanda%20Otros%20Servicios.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T:\Trabajos\INTER\nuevo%20presupuesto.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Users\jcollantes\AppData\Local\Microsoft\Windows\Temporary%20Internet%20Files\Content.Outlook\0CQIBY46\Licencias%20y%20Tr&#225;mites%20-%20AY%2006.11.2017\Mecanicos\d\Mario%20Pi&#241;eiro\nelco\presentacion%208marzo\obragruesa.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A:\PROYECTOS\3.%20NUEVO%20MERCADO%20MAYORISTA\15%20Presentaciones\Sede%20Central\09.06.24%20Presentacion%20Inicio%20Obra\09.06_28760%20RO%20Presentacion%20Comite.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A:\A\Documents%20and%20Settings\Jorge%20Jerez\Mis%20documentos\1_San_Miguel\Presupuestos\1_1SM_Enero_1\CP_SanMiguel_Enero_1\Mario%20Pi&#241;eiro\nelco\presentacion%208marzo\obragruesa.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A:\RTRINIDAD\3.%20NUEVO%20MERCADO%20MAYORISTA%201A\06%20Costos\04.%20Supervision\04.%20SCS\13%20Diciembre%202009\09.12_28760%20SCS%20Rev.0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FERSERVER\OPERATIVO\Comercial\OFERTAS\2000\CODENSA\BALSILLAS\OFERTAS\PEREIRA\A"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Volumes\KARINA\documentos\PIP%20ILAVE\hv-010\CIEX\Documents%20and%20Settings\usre2\Escritorio\ALL2007\EVA\COMPARATIVOS%202005-2006-2007.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ILO-DESAGUADERO\TRAMO%20VII\COSTOS%20UNIT.ADI1-TVII.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50_Control%20de%20costos\01_Actual%20Information\06%20Project%20Follow-Up\TEMP\bid_base_case.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A:\A\Documents%20and%20Settings\ACuya\Local%20Settings\Temporary%20Internet%20Files\OLK9F\San%20Rafael%20Pumping%20E130Rev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Hob-atuesta\d\Carretera%20Rioja%20-%20Tarapoto%20TIII\Liquidaci&#243;n%20final\Metrados\3.00%20Pavimentos\3.02.0.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Presupuesto-MFYR.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P\Users\tubi\Downloads\16_Administracion_Contratos\09.%20Obras%20Nuevas\ON%2003%20-%20Alfeizar%20de%20fachada\4.%20Presupuesto\APU\APU.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Echavezxp\AOT%20SC\Tottus%20Puente%20Piedra\CONTROL%20PTE%20PIEDRA\Formatos\Control_semana_25_31_Dic_Rev%202(hamid).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Mi%20unidad\B+S%20ARQ.%20&#169;\1.%20PROYECTOS\5.%20IPC\1.%20EXPEDIENTES%20DE%20REVISI&#211;N\1.%20IPC%20CER%20ATE%20SJL\13.%20146%20SU%20SANTIDAD%20SAN%20JUAN%20PABLO%20II\PROGRAMA%20ARQ%202022%20(SOLO%20SECUNDARIA)\13.%20146%20Su%20Santidad%20JP%20II_EPTcorregido_28-05-2021.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C:\Users\joserabanal\My%20Drive\CURRIE&amp;BROWN\1.%20IPC%20CER%20ATE%20SJL\4.%200025%20SAN%20MARTI&#769;N%20DE%20PORRES%20JE\PROGRAMA%20ARQ%202022%20(SOLO%20SECUNDARIA)\04.%200025%20San%20Marti&#769;n_corregido.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A:\Users\mayamamani\AppData\Local\Microsoft\Windows\Temporary%20Internet%20Files\Content.Outlook\JOYGVLXQ\Presupuesto%20Factibilidad%2022%2004%2015%20rev%2002%20(2).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T:\Presupuestos\FORMATO%20PRESUPUESTO.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P\Users\Steve%20Castillo\Documents\SANDWELL\PROJECTS\03%20Puerto%20Vegueta%20-%20Tramarsa%20-%20352006\Tecnico\02%20Recibidos\08%20Presupuesto%20revisado%20Vancouver\352006%20-%20Alt2%20(dts).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A:\H\110881-CHINALCO-REASENTAMIENTO%20MOROCOCHA\Tecnicos\Trabajos%20en%20Proceso\3%20Estructuras\Metrados%20o%20Cubicaciones%20MTO\MTO%20-%20VIVIENDAS\REV.C\METRADO\110881-300-3-MTO-001-Rev.A.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CIPRES\Relapa\OFERTAS\7422\RDO\7422RDO0.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A0FB3EEC\Valoriz01-AD-03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Volumes\KARINA\documentos\usb%20miriam%2015.04.15\Pspto.%20Geriatr&#237;a.xls" TargetMode="External"/></Relationships>
</file>

<file path=xl/externalLinks/_rels/externalLink52.xml.rels><?xml version="1.0" encoding="UTF-8" standalone="yes"?>
<Relationships xmlns="http://schemas.openxmlformats.org/package/2006/relationships"><Relationship Id="rId1" Type="http://schemas.microsoft.com/office/2006/relationships/xlExternalLinkPath/xlPathMissing" Target="SHEET1"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A:\C\Users\juan\Downloads\----EQUIPAMIENTO,%20CONSOLIDADO%20Y%20COSTOS%20AYABACA%2028.03.15%20%20V01.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Srvfs2967\data\Users\mayamamani\AppData\Local\Microsoft\Windows\Temporary%20Internet%20Files\Content.Outlook\JOYGVLXQ\09%2010_28885%20VAL02%20Rev%20%20001.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000\001\Budget_Forecast_Trends\DefEst2000-2001\FinalDefEst\ReestimateR0-Agg.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170642-GyM-INGENIERIA%20DE%20DETALLE%20PAGORENI%20A%20Y%20B\Tecnicos\Emitidos\Pagoreni%20-%20PPAG-420%20-%20Malvinas\PPAG-420-MC-B-401.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A:\C\Users\CONSUL~1\AppData\Local\Temp\Emergencia%202011.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07F99C09\COLISEO%20NEWTON.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Volumes\KARINA\documentos\usb%20miriam%2015.04.15\EMERG.%20MED%202012-HUAYCAN.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MORBILIDAD%20ANUAL%202007.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T:\Presupuestos\P%20Adicionales%202B.xlsx"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A:\Users\jcollantes\AppData\Local\Microsoft\Windows\Temporary%20Internet%20Files\Content.Outlook\0CQIBY46\Licencias%20y%20Tr&#225;mites%20-%20AY%2006.11.2017\Crazuri\saga%20falabel\Carlos\Encofrado\Precios%20Unitarios.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C\Users\RECEPC~1\AppData\Local\Temp\PROGRAMA_EQUIPAMIENTO_REFERENCIA(1).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06_Oficina_T&#233;c/12_Valorizaciones/A.%20Contrato%20Principal/09%20Agosto%202014/it-val-gen-f1%20Valorizacion%2009%20-%20Agosto%2014%20rev.%203.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I\Vida%20Armonia\JDV-Gesti&#243;n%20de%20Producci&#243;n\FINAL%20Control%20de%20Productividad\CONSOLIDADOS.xls" TargetMode="External"/></Relationships>
</file>

<file path=xl/externalLinks/_rels/externalLink66.xml.rels><?xml version="1.0" encoding="UTF-8" standalone="yes"?>
<Relationships xmlns="http://schemas.openxmlformats.org/package/2006/relationships"><Relationship Id="rId2" Type="http://schemas.microsoft.com/office/2019/04/relationships/externalLinkLongPath" Target="file:///C:\Google%20Drive\Mi%20unidad\B+S%20ARQ.%20&#169;\1.%20PROYECTOS\5.%20IPC\2.%20REVISIONES%20INDIVIDUALES\2.%20IPC%202%20CER%20COMAS-SMP\7.%202027%20JOS&#201;%20MAR&#205;A%20ARGUEDAS\VERSI&#211;N%20JER\PROGRAMA%20ARQUITECT&#211;NICO_IE%202027%20Jos&#233;%20Mar&#237;a%20Arguedas%20(versi&#243;n%20JER%20sin%20metrados).xlsx?2AE0A308" TargetMode="External"/><Relationship Id="rId1" Type="http://schemas.openxmlformats.org/officeDocument/2006/relationships/externalLinkPath" Target="file:///\\2AE0A308\PROGRAMA%20ARQUITECT&#211;NICO_IE%202027%20Jos&#233;%20Mar&#237;a%20Arguedas%20(versi&#243;n%20JER%20sin%20metrados).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B416B2D2\PROGRAMA%20ARQUITECT&#211;NICO_IE%202027%20Jos&#233;%20Mar&#237;a%20Arguedas%20(versi&#243;n%20JER%20sin%20metrados).xlsx"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Ekohatsu\gri\cajamarquilla\Costos\rocaj8f.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A:\ELSA\ELSA1\MULTISERVICE\CHAVIN\VALORIZACIONES\VALORIZACION%20N&#186;%200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Ekohatsu\gri\WINDOWS\TEMP\ROjul98R2.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PARACASS\Licitacion\OBRAS%20_BTOMIRANDA\TARIFA%20EQ%20MEC\TARIFA%20EQ_30-09-2000%20REV.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A:\TOBBE\HIDRORIEGO\BETTO%20-%20ASIA\EJECUCION\valorizaciones\valor%20coral1\expediente%20essalud\EXPEDIENTE%20TECNICO\PRESUPUESTO%20ANALITICO\PRESUPUESTO%20ANALITICO%20ESSALUD.xlsm"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T:\Trabajos\ORCOPAMPA\presupuestos\PresupAdicional.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CIPRES\Relapa\VC\VARR\PLT\7417STI0.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A:\vildefonso\4865%20SPCC-%20Servicio%20Mayor%20de%20Mantenimiento%20en%20Fundici&#243;n\CP%204865_An&#225;lisis%20de%20Oferta%20Rev11.xlsx"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Rsaravia\Formato%20cimentacion%20de%20Piperacks.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A:\STERLING\MOPS\MOPSCOST.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A:\Users\ayim\Documents\Documentos%20Cosapi\PROYECTOS\COAR%20PIURA\Contrato%20Construccion\RO\3043-RO-170200.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Tecnico\d\CUZCO%20ANDAHUAYLILLAS\CONTROL%20DE%20OBRA\PRODUCCION\metrados.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C17_Gra01.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C05_Ges03.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05_Cont_Proyectos\02_Costos\Costo%20Cero%20Videna_RO%20ABR'14_Rev%200.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A:\Volumes\KARINA\documentos\usb%20miriam%2015.04.15\7422CWXL.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Mis%20documentos\ddde.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quipos11\d\WINDOWS\ESCRITORIO\ANALISIS%20ALQUILER%20FERREYROS.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A:\P\Documents%20and%20Settings\Propietario\Configuraci&#243;n%20local\Archivos%20temporales%20de%20Internet\Content.IE5\KDQRGT6B\Documents%20and%20Settings\SATELLITE%20Pro\Escritorio\Estructuras.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Volumes\KARINA\documentos\LLATA\Mecanicos\d\Mis%20documentos\Cines%20Florida%20Center\Licitaciones\Climatizaci&#243;n%20y%20ventilaci&#243;n\Comparativo%20climatizaci&#243;n%20Cines%2003.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A:\Documents%20and%20Settings\dpineda\Configuraci&#243;n%20local\Archivos%20temporales%20de%20Internet\Content.Outlook\MUOFHTIP\pu%20y%20presupuestos\Tarifas%20Alquiler%20Horario.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A:\LOLITA\CAL\CST_LAB.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A:\P\Mis%20documentos\JUAN%20aRRIOLA\proyectos%20del%20cismid\INFES\INFES\SanjuanRep\METRADOS\Presupuesto_arquitectura_1.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el%20muro.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A:\LOLITA\NEG_MOD.XLW"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Retama\dpto_ppto\01%20Presupuestos\Mineria\2009\DOC-042-09%20PAD%204B%20Cerro%20Verde\02%20Presupuesto\03%20Ppto\Costo%20Directo\06.Programa_2009_Rev1.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F\C\Users\juanbravo\Downloads\Copia%20de%20EQUIPOS%20Y%20CLAVE%20DE%20NORMA%2005.11.12.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C\Users\RECEPC~1\AppData\Local\Temp\PROGRAMA%20EQUIPOS%20BASE.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Est\Projects\Water\Bechtel%20Active\Bid%202000\Camp%20Creek\LSTK%20Bid\Directs\Civils\CURRENT%20ESTIMATES\Camp%20Creek%20WRF%20-%20Civils%20-%2001%20Feb%2001%20-%20HOEU.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desarrollo\Mdelvalle\martin\Translei\Excel\Obras\Ares2004\PtoAres2004_Presentaci&#243;n.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FDE26AB5\Presupuesto%20al%2090_1.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CBF67636\Estacion%20de%20Bombas%20N&#186;2.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Documents%20and%20Settings\dpineda\Configuraci&#243;n%20local\Archivos%20temporales%20de%20Internet\Content.Outlook\MUOFHTIP\Licitaciones\IRSA%20SUR\Presup%20Carr%20ODB%20rev%20E.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A:\Volumes\KARINA\documentos\usb%20miriam%2015.04.15\OKEY%20PIP%20QUILLABAMBA%20FINAL%20%2024.04.14.xlsb"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A:\P\Users\tubi\Downloads\16_Administracion_Contratos\09.%20Obras%20Nuevas\ON%2001%20-%20Palcos%20y%20viguetas\Expediente%20T&#233;cnico%20obra%20nueva%20Palcos%20-%20Presentado\4.%20Presupuesto\Presupuesto\Presupueto%20Adicional%20REV.%205.5.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A:\Alfonso%20Ugarte\Informe%20Mensual\INFORME%20MENSUAL%20N&#186;1\VAL%20N&#186;%2001\Valorizaci&#243;n%20N&#176;01(cosapi)\VALORIZACION%20N&#186;%2001%20AU-Rev%200.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A:\Metrados%20Lima-Canta\RED5\CANTA.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B7C12BB8\4461%20Planilla%20Rev%20Feb%2028.xlsx"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A:\E\SMP\DEMANDA\SMP\MINSA\REGIONES%20o\PASCO\OXAPAMPA%20Y%20YANAHUANCA%20ENERO%202014\PIP%20OXAPAMPA%20Y%20YANAHUANCA%2031%2001%202014%20OKEY%20-%20MEF\PIP%20OXAPAMPA%20310114\PIP%20OXAPAMPA%2031%2001%202014\PIP%20OXAPAMPA%2030ENE2014.xlsb"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Users\Dpto_Tecnico\01%20LICITACIONES\01%20-%20Licitaciones%20en%20Proceso\1160-Playa%20de%20Estcionmnto-%20AEROPUERTO\Documentos%20Contractuales\2832-XT05-CD-0193\Formatos\Control%20de%20Proyectos\Formatos%20control%20de%20proyectos.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A:\COAR\1.%20Hoja%20de%20Venta\CPE10009.2%20COAR%20Tacna%20PRESENTACION%20minedu%2018%20Sep%2015%20rev%203.xlsx"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P\Mis%20documentos\JUAN%20aRRIOLA\trai-nfes\documentos\INFES\APEN-arquite.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18B6F7AC\POB-PENALNOV2007-1.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Rafael\bloque\PERFIL%20IQUITOS\Excel\Final%20-%20Iquitos.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ELSA\ELSA1\MULTISERVICE\CHAVIN\VALORIZACIONES\VALORIZACION%20N&#186;%2003.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Users\Pc\Desktop\EVAL%20UCAYALI\ev-OPI\EVAL%20UCAYALI%20090713.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Users\Pc\Desktop\Documents%20and%20Settings\PC\Escritorio\Cuadros%20Finales%20-%20Fact.Chupak.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E6F3707D\PPTO_BARRANCA20Dic.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P\Mis%20documentos\JUAN%20aRRIOLA\trai-nfes\INFES\BASEPRESU.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A:\Volumes\KARINA\documentos\PIP%20ILAVE\Server\efet\PCMANUEL\COPIA%20DE%20DS\BARRANCA%20-%20IRMA%20PEDRO\DEMANDA%20Y%20COSTOS\PPTO_BARRANCA20Dic.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Documents%20and%20Settings\pc\Configuraci&#243;n%20local\Archivos%20temporales%20de%20Internet\Content.IE5\PSPC6EA8\varpsalv\ALMASA\3H\valoriz%201%20Adicional.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A:\DIPAK\WIPP\COST_ES1.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Jtakeda\trabajo\47\4747OSBL\Costo\Preparacion%20Propuesta\4747_Planilla%20de%20Trabajo%2012_10_03_1.xlsx"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A:\Volumes\KARINA\documentos\usb%20miriam%2015.04.15\Progr%20Equipamiento%20Hosp%20Macroreg%20Cusco.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A:\Users\Propietario11\AppData\Local\Microsoft\Windows\Temporary%20Internet%20Files\OLK6365\09%2001%202876%20SCS%20Rev%2001%20(3).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H\910385%20-%20220%20kv%20VIZCARRA%20SUBSTATION\EQUIPMENT%20FOUNDATIONS\21-20-22-E-ANNEX%20#1-CALCULATIONS.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A:\ADICIONAL%20N&#176;01.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TOBBE\HIDRORIEGO\BETTO%20-%20ASIA\EJECUCION\valorizaciones\valor%20coral1\PROYECTOS%20DANIEL\01%20EDIFICACIONES\proyectos%20acora\essalud%20acora\Exp.%20T&#233;cnicos\ESSALUD%20ACORA\METRADOS\HOJA%20DE%20METRADOS.xlsx"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A:\Users\Propietario11\AppData\Local\Microsoft\Windows\Temporary%20Internet%20Files\OLK6365\09%2001%202876%20SCS%20Rev%2001%20(2).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A:\4908%20RIMAC%20Centro%20Ambulatorio%20Clinica%20Internac\2%20Desarrollo%20de%20Propuesta\3.Costo\03.%20Riesgos\4908%20Matriz%20de%20Gestion%20de%20Riesgos%20Rev%204.xlsx"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14ACE562\RESUMENGENERAL%20NAVARRETE.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A:\1.00%20CR29710%20-%20Costos\06.%20Reportes%20a%20Sede%20central\04.%20RO%20-%20Resultado%20operativo\23.00%20Agosto%202015\29710-RO-150100-Rev_%200%20formato.xlsm"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CIPRES\Relapa\OFERTAS\7417\STIMA\7417stiA.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A:\H\910385%20-%20220%20kv%20VIZCARRA%20SUBSTATION\EQUIPMENT%20FOUNDATIONS\Loads%20Combinations.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A:\H\910385%20-%20220%20kv%20VIZCARRA%20SUBSTATION\EQUIPMENT%20FOUNDATIONS\LOADS-2.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Frost-pc\inmortal\Users\asistenteup0\Desktop\BECHER_2017\0.%20METODOLOGIAS_EDUCACION\3.%20FICHA%20ESTANDAR\F_Estandar_18.05.17.xlsm"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A:\A\Mis%20documentos\ddde.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Srv2843\CR2843\Of.%20Tecnica\Control%20de%20Proyectos\Reportes-Campo\Avance%20fisico%20y%20produccion_02.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A:\LOLITA\EMS\SC.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E57B4B3F\Civil%20work%20Phase%201%20revision%202.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DEMANDA%20ESTRECHO%20CORREGIDA%2025.10.13.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Volumes\KARINA\documentos\usb%20miriam%2015.04.15\PMF%2035.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Diaz\c\Mis%20documentos\Papeler&#237;a\COMPRAS\OBRA%203020\TABLERO%20CCM.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A:\Documents%20and%20Settings\dpineda\Configuraci&#243;n%20local\Archivos%20temporales%20de%20Internet\Content.Outlook\MUOFHTIP\Gustavo%20Rios\CP4346%20Mitsui\Cp-4346%20Mitsui%20Combined%20Cycle%20Conversion%20Rev%20I%2029-01-10.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POB%20MEF%20GEST%20NUEV%20BASE%20INEI%2007.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A:\TOBBE\HIDRORIEGO\BETTO%20-%20ASIA\EJECUCION\valorizaciones\valor%20coral1\DANIEL%20CRUZ\CONSORCIO%20HUASCAHURA%202009\calculos%20de%20dist%20media%20y%20rend%20equipos.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file\gmint1\data1$\910456%20Camisea%20Upstream%20Facilities%20C-1\Documentos%20Tecnicos\215%20Concreto\Documentos\ANALISIS%20ESTRUCTURAL\4635-3-CAL-014-A.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Copia%201\QUINTANA%20(G)\ESSALUD\Presupuestos\Presupuesto%20GENERAL%20-%20Inst%20Sanitarias%20AGUA%20-.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A:\C\Users\user\Downloads\PROGRAMA%20%20EQUIPOS%20HUANCANE%20MINSA%2004-06-14.xlsx"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Volumes\KARINA\documentos\LLATA\POBLACION%202009.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Correas-MC-001.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A:\PRESUP.ADICIONAL01-TVII.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A:\Volumes\KARINA\documentos\usb%20miriam%2015.04.15\recursos%20final%202.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P:\TEMP\bid_base_case.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Echi\c\dmd\OBRA\OBRAS%20DE%20ARTE\Precios\PRECIOS_UNITARIOS.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Documents%20and%20Settings\PGamarra\My%20Documents\PCGC\PROYECTOS\MALVINAS\PPAG-410-MC-B-XXX-RevP.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A:\H\MBUSTINZA\160853_Shougang%20Hierro%20Per&#250;\Shougang%20Hierro%20Per&#250;_W%20Anterior\160716-MYSRL-CONGA\003-AWTP%20ESTE%202DA%20ETAPA\Tecnicos\Trabajos%20en%20Proceso\2%20Civil\Memorias%20de%20Calculo%20MC\CSH-GMI-1760-1-15-005.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P:\CDO\20_Reportes%20Peri&#243;dicos\Actual%20Information\Informe%20Mensual\TEMP\bid_base_case.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Srv2843\cr2843\WINDOWS\TEMP\Fases%202766\Valorizacion%20Obra%202766.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A:\Volumes\KARINA\documentos\LLATA\AMB02-04\jorge%20negrete\Proyecto%20Poder%20Judicial\Pre-Factibilidad%20Chincha\3%20Informe\Datos%20Proyectados(1)San%20Martin.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H:\Users\mayamamani\AppData\Local\Microsoft\Windows\Temporary%20Internet%20Files\Content.Outlook\JOYGVLXQ\Presupuesto%20Factibilidad%2022%2004%2015%20rev%2002%20(2).xlsx"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A:\Volumes\KARINA\documentos\usb%20miriam%2015.04.15\0.%20DOCUMENTO%20DE%20TRABAJO%20MINSA%20PUNO11223%20%20final%20mem.xlsx"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A:\C\Users\CELSO\Downloads\EVAL%20YANA170713%20CELSO2.xlsx"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H:\ELSA\ELSA1\MULTISERVICE\CHAVIN\VALORIZACIONES\VALORIZACION%20N&#186;%2001.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V:\Videna\Costo%20Cero\Costo%20Cero%20Videna_Rev%202_RO%20ENE'14.xlsx"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T:\Presupuestos\Metaleras%20%2011%20m%20%20cerrado.xlsx"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A:\C\Users\sprimo\AppData\Local\Microsoft\Windows\Temporary%20Internet%20Files\Content.Outlook\SV7GQQBN\C\Users\Roberto%20Lavado\Downloads\0.%20programacion%20TODOS_%20V29%20Iquitos.xlsb"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Srv2843\cr2843\Costos\04_Informe%20de%20Costos\02_Informe%20Mensual\02_Julio2006\05_Informe\Informe%20mensual\RO_2843_Julio%202006.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A:\Volumes\KARINA\documentos\LLATA\CIPRES\Relapa\Pascal\La%20Pampilla\MTO\Cicil%20works%20+%20steel%20structure\Civil%20work%20Phase%201%20revision%202.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H:\Scope%20Changes\Change%20Notice%20No.%203\C.O.%203%20Cost%20to%20Go%20from%2023%20Aug.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H:\Documents%20and%20Settings\dpineda\Configuraci&#243;n%20local\Archivos%20temporales%20de%20Internet\Content.Outlook\MUOFHTIP\Licitaciones\IRSA%20SUR\Presup%20Carr%20ODB%20rev%20E.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A:\P\Mis%20documentos\JUAN%20aRRIOLA\proyectos\proyectos\P.PIEDRA\P.PIEDRAANT\final\proyectos\metrados4.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H:\Documents%20and%20Settings\pc\Configuraci&#243;n%20local\Archivos%20temporales%20de%20Internet\Content.IE5\PSPC6EA8\Mis%20documentos\sedapal%20obras%20Licit\2003%20SEDAPAL\L.P.N.%200020-2003-SEDAPAL\LP_020_SEDAPAL\Presupuesto%20LP%2020%20al%2090.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A:\D\Users\APUERTA\AppData\Local\Microsoft\Windows\Temporary%20Internet%20Files\Content.IE5\ZU94A6L0\Users\user\Desktop\Users\Pc\Desktop\PERFIL%20HUANTA\HUANTA%20Excel.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A:\Volumes\KARINA\documentos\usb%20miriam%2015.04.15\Documentos%20Oficina%20Tecnica%20enviados%202004.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G:\Mi%20unidad\B+S%20ARQ.%20&#169;\1.%20PROYECTOS\5.%20IPC\2.%20REVISIONES%20INDIVIDUALES\1.%20IPC%201%20CER%20ATE%20SJL\3.%20TEL&#201;SFORO%20CATACORA\VERSI&#211;N%20JER\PROGRAMA%20ARQUITECT&#211;NICO_IE%20TEL&#201;SFORO%20CATACORA_CURRIE_BROWN%20(seg&#250;n%20modalidad%20J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Doble Entrada-MINSA"/>
      <sheetName val="2 Estand Servicio y Población"/>
      <sheetName val="3 Cartera y Población"/>
      <sheetName val="4 Poblacion Demandante Efectiva"/>
      <sheetName val="5 Poblacion-Area Influencia"/>
      <sheetName val="6 Produccion-Estadísticas"/>
      <sheetName val="7 Morbilidad"/>
      <sheetName val="8 Morbilidad General"/>
      <sheetName val="9 Estandares-Sector Salud"/>
      <sheetName val="10 P1"/>
      <sheetName val="11 P2"/>
      <sheetName val="12 P3"/>
      <sheetName val="13 Consolidado-Atenciones"/>
      <sheetName val="14 Consolidado-Atendidos"/>
      <sheetName val="15 Servicios Variacion"/>
      <sheetName val="16 Oferta "/>
      <sheetName val="17 Oferta Optimizada"/>
      <sheetName val="18 Balance O-D"/>
      <sheetName val="19 PMF"/>
      <sheetName val="17 Parámetros RRHH"/>
      <sheetName val="18 RRHH"/>
      <sheetName val="Recursos Humanos"/>
      <sheetName val="Conceptos"/>
      <sheetName val="7422CW00"/>
      <sheetName val="STRSUMM0"/>
      <sheetName val="Sheet1"/>
      <sheetName val="F-05"/>
      <sheetName val="Com-102"/>
      <sheetName val="sensibilidad propoli"/>
      <sheetName val="Calendario"/>
      <sheetName val="Pto_Itemizado_S10"/>
      <sheetName val="POB07"/>
      <sheetName val="RESUMEN"/>
      <sheetName val="Input"/>
      <sheetName val="HHspo"/>
      <sheetName val="Informacion"/>
      <sheetName val="EST_MOD"/>
      <sheetName val="Detail"/>
      <sheetName val="Rendimientos"/>
      <sheetName val="B.VARIABLES"/>
      <sheetName val="Listas"/>
      <sheetName val="datos"/>
      <sheetName val="Ratios"/>
    </sheetNames>
    <sheetDataSet>
      <sheetData sheetId="0">
        <row r="11">
          <cell r="B11">
            <v>27000</v>
          </cell>
        </row>
      </sheetData>
      <sheetData sheetId="1">
        <row r="11">
          <cell r="B11">
            <v>27000</v>
          </cell>
        </row>
      </sheetData>
      <sheetData sheetId="2">
        <row r="11">
          <cell r="B11">
            <v>27000</v>
          </cell>
        </row>
      </sheetData>
      <sheetData sheetId="3">
        <row r="11">
          <cell r="B11">
            <v>27000</v>
          </cell>
        </row>
        <row r="12">
          <cell r="B12">
            <v>47000</v>
          </cell>
        </row>
      </sheetData>
      <sheetData sheetId="4">
        <row r="11">
          <cell r="B11">
            <v>27000</v>
          </cell>
        </row>
      </sheetData>
      <sheetData sheetId="5">
        <row r="11">
          <cell r="B11">
            <v>27000</v>
          </cell>
        </row>
      </sheetData>
      <sheetData sheetId="6">
        <row r="11">
          <cell r="B11">
            <v>27000</v>
          </cell>
        </row>
      </sheetData>
      <sheetData sheetId="7">
        <row r="11">
          <cell r="B11">
            <v>27000</v>
          </cell>
        </row>
      </sheetData>
      <sheetData sheetId="8">
        <row r="11">
          <cell r="B11">
            <v>27000</v>
          </cell>
        </row>
      </sheetData>
      <sheetData sheetId="9">
        <row r="11">
          <cell r="B11">
            <v>27000</v>
          </cell>
        </row>
      </sheetData>
      <sheetData sheetId="10">
        <row r="11">
          <cell r="B11">
            <v>27000</v>
          </cell>
        </row>
      </sheetData>
      <sheetData sheetId="11">
        <row r="11">
          <cell r="B11">
            <v>27000</v>
          </cell>
        </row>
        <row r="103">
          <cell r="C103">
            <v>435.19736104069034</v>
          </cell>
        </row>
      </sheetData>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06"/>
      <sheetName val="JUN07"/>
      <sheetName val="POB07"/>
      <sheetName val="PUNTUAL DPTO07"/>
      <sheetName val="ESTI"/>
      <sheetName val="P2"/>
      <sheetName val="P3"/>
      <sheetName val="P3Z"/>
      <sheetName val="provajus"/>
      <sheetName val="dis"/>
      <sheetName val="dis cal"/>
      <sheetName val="v3r"/>
      <sheetName val="disajus"/>
      <sheetName val="valor dist"/>
      <sheetName val="RESUMEN"/>
      <sheetName val="7422CW00"/>
      <sheetName val="sensibilidad.proliv"/>
      <sheetName val="FINAL"/>
      <sheetName val="EP1"/>
      <sheetName val="Calcul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422CW00"/>
      <sheetName val="STRSUMM0"/>
      <sheetName val="VACST"/>
      <sheetName val="Dmda."/>
      <sheetName val="Bech_Lab"/>
      <sheetName val="EP1"/>
      <sheetName val="RO2655"/>
      <sheetName val="Sens.agu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1"/>
      <sheetName val="POB10"/>
      <sheetName val="P3Z"/>
      <sheetName val="provajus"/>
      <sheetName val="EDAD"/>
      <sheetName val="P2"/>
      <sheetName val="P3"/>
      <sheetName val="dis"/>
      <sheetName val="dis cal"/>
      <sheetName val="v3r"/>
      <sheetName val="disajus"/>
      <sheetName val="F-05"/>
      <sheetName val="sensibilidad.proliv"/>
      <sheetName val="FINAL"/>
      <sheetName val="Población por edades"/>
      <sheetName val="Bech_Lab"/>
      <sheetName val="Metrado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Cuadro Doble Entrada-MINSA"/>
      <sheetName val="2 Estand Servicio y Población"/>
      <sheetName val="3 Cartera y Población"/>
      <sheetName val="4.- Seguro MINSA-Otros"/>
      <sheetName val="5 Poblacion Demandante Efectiva"/>
      <sheetName val="6 Poblacion-Area Influencia"/>
      <sheetName val="7 Produccion-Estadísticas"/>
      <sheetName val="8 Estandares-Sector Salud"/>
      <sheetName val="9 Espejo Estadística"/>
      <sheetName val="10 P1"/>
      <sheetName val="11 P2"/>
      <sheetName val="12 P3"/>
      <sheetName val="19 PMF"/>
      <sheetName val="PMF"/>
      <sheetName val="13 Atendidos-Consolidado"/>
      <sheetName val="14 Atenciones-Consolidado"/>
      <sheetName val="15 Servicios Variacion"/>
      <sheetName val="16 Oferta "/>
      <sheetName val="17 Oferta Optimizada"/>
      <sheetName val="18 Balance O-D"/>
      <sheetName val="Fuente Estadística"/>
      <sheetName val="Borrar 0"/>
      <sheetName val="Borrar 1"/>
      <sheetName val="Borrar 2"/>
      <sheetName val="Borrar 3"/>
      <sheetName val="Borrar 4"/>
      <sheetName val="Hoja1"/>
      <sheetName val="POB07"/>
      <sheetName val="WAGERATE BY CRAFT"/>
      <sheetName val="LIMA-CANTA"/>
      <sheetName val="4 Poblacion Demandante Efectiva"/>
      <sheetName val="F-05"/>
      <sheetName val="7422CW00"/>
      <sheetName val="INDICES"/>
      <sheetName val="FINAL"/>
      <sheetName val="A.SENSIBILIDAD"/>
      <sheetName val="FLUJOS"/>
      <sheetName val="Forrado"/>
      <sheetName val="HHspo"/>
      <sheetName val="Informacion"/>
      <sheetName val="CALENDARIO"/>
      <sheetName val="Rendimientos"/>
      <sheetName val="PGR - PPTO"/>
      <sheetName val="Hoja91"/>
      <sheetName val="Infra"/>
      <sheetName val="p1"/>
    </sheetNames>
    <sheetDataSet>
      <sheetData sheetId="0">
        <row r="10">
          <cell r="B10">
            <v>7322</v>
          </cell>
        </row>
      </sheetData>
      <sheetData sheetId="1">
        <row r="10">
          <cell r="B10">
            <v>7322</v>
          </cell>
        </row>
      </sheetData>
      <sheetData sheetId="2">
        <row r="10">
          <cell r="B10">
            <v>7322</v>
          </cell>
        </row>
      </sheetData>
      <sheetData sheetId="3">
        <row r="10">
          <cell r="B10">
            <v>7322</v>
          </cell>
        </row>
      </sheetData>
      <sheetData sheetId="4">
        <row r="10">
          <cell r="B10">
            <v>7322</v>
          </cell>
        </row>
        <row r="11">
          <cell r="B11">
            <v>58641.780000000006</v>
          </cell>
        </row>
        <row r="12">
          <cell r="B12">
            <v>145185.78</v>
          </cell>
        </row>
      </sheetData>
      <sheetData sheetId="5">
        <row r="10">
          <cell r="B10">
            <v>7322</v>
          </cell>
        </row>
      </sheetData>
      <sheetData sheetId="6">
        <row r="10">
          <cell r="B10">
            <v>7322</v>
          </cell>
        </row>
      </sheetData>
      <sheetData sheetId="7">
        <row r="10">
          <cell r="B10">
            <v>7322</v>
          </cell>
        </row>
      </sheetData>
      <sheetData sheetId="8">
        <row r="10">
          <cell r="B10">
            <v>7322</v>
          </cell>
        </row>
      </sheetData>
      <sheetData sheetId="9">
        <row r="10">
          <cell r="B10">
            <v>7322</v>
          </cell>
        </row>
      </sheetData>
      <sheetData sheetId="10">
        <row r="10">
          <cell r="B10">
            <v>7322</v>
          </cell>
        </row>
      </sheetData>
      <sheetData sheetId="11">
        <row r="10">
          <cell r="B10">
            <v>7322</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10"/>
      <sheetName val="EDAD"/>
      <sheetName val="EP1"/>
      <sheetName val="P2"/>
      <sheetName val="P3"/>
      <sheetName val="P3Z"/>
      <sheetName val="provajus"/>
      <sheetName val="dis"/>
      <sheetName val="dis cal"/>
      <sheetName val="v3r"/>
      <sheetName val="disajus"/>
      <sheetName val="POB07"/>
      <sheetName val="Sensibilidad"/>
      <sheetName val="FINAL"/>
      <sheetName val="Estimate"/>
      <sheetName val="PTO_ARES"/>
      <sheetName val="Hoja1"/>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 Weeks"/>
      <sheetName val="Payroll Costs SF"/>
      <sheetName val="Detailed Est. Worksheet"/>
      <sheetName val="ODCs"/>
      <sheetName val="Trips"/>
      <sheetName val="Daily"/>
      <sheetName val="CN No. 2 Subconsultants"/>
      <sheetName val="Escalation Calc"/>
      <sheetName val="CN No. 3 Summary Rev 1"/>
      <sheetName val="C.O. 3 Cost to Go from 23 Aug"/>
      <sheetName val="Bech_Lab"/>
      <sheetName val="Direct_Lbr"/>
      <sheetName val="Sheet1"/>
      <sheetName val="WAGERATE BY CRAFT"/>
      <sheetName val="Rates"/>
      <sheetName val="Detail"/>
      <sheetName val="#REF"/>
      <sheetName val="A"/>
      <sheetName val="B"/>
      <sheetName val="Service Est &amp; GM Analysis"/>
      <sheetName val="WAGERATEBYCRAFT"/>
      <sheetName val="_REF"/>
      <sheetName val="POB07"/>
      <sheetName val="SENSIBILIDAD"/>
      <sheetName val="Estimate"/>
      <sheetName val="RESUMEN POR COMPONENTE"/>
      <sheetName val="4 Poblacion Demandante Efectiva"/>
      <sheetName val="12 P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n Cant10"/>
      <sheetName val="Proc_Cant10"/>
      <sheetName val="Gran 0+235"/>
      <sheetName val="Proct 0+235"/>
      <sheetName val="Limit_0+235"/>
      <sheetName val="Gran _ACC_A"/>
      <sheetName val="Proc_ACC_A"/>
      <sheetName val="Limit_ACC_A"/>
    </sheetNames>
    <sheetDataSet>
      <sheetData sheetId="0"/>
      <sheetData sheetId="1"/>
      <sheetData sheetId="2"/>
      <sheetData sheetId="3"/>
      <sheetData sheetId="4"/>
      <sheetData sheetId="5"/>
      <sheetData sheetId="6"/>
      <sheetData sheetId="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MA-CANTA"/>
      <sheetName val="RESUMEN-EXPLANACION"/>
      <sheetName val="Graph1"/>
      <sheetName val="Graph2"/>
      <sheetName val="Graph3"/>
      <sheetName val="Graph4"/>
      <sheetName val="Graph5"/>
      <sheetName val="Graph6"/>
      <sheetName val="Graph7"/>
      <sheetName val="Graph8"/>
      <sheetName val="Graph9"/>
      <sheetName val="Graph10"/>
      <sheetName val="Graph11"/>
      <sheetName val="Graph12"/>
      <sheetName val="Graph13"/>
      <sheetName val="Graph14"/>
      <sheetName val="Graph15"/>
      <sheetName val="Graph16"/>
      <sheetName val="Graph17"/>
      <sheetName val="Graph18"/>
      <sheetName val="Graph19"/>
      <sheetName val="Graph20"/>
      <sheetName val="Graph21"/>
      <sheetName val="Graph22"/>
      <sheetName val="Graph23"/>
      <sheetName val="Graph24"/>
      <sheetName val="Graph25"/>
      <sheetName val="Graph26"/>
      <sheetName val="Graph27)"/>
      <sheetName val="Graph28"/>
      <sheetName val="Graph29"/>
      <sheetName val="Graph30"/>
      <sheetName val="Graph31"/>
      <sheetName val="Graph32"/>
      <sheetName val="Graph33"/>
      <sheetName val="Graph34"/>
      <sheetName val="Graph35"/>
      <sheetName val="Graph36"/>
      <sheetName val="Graph37"/>
      <sheetName val="Graph38"/>
      <sheetName val="Graph39 "/>
      <sheetName val="Graph40"/>
      <sheetName val="Graph41"/>
      <sheetName val="Graph42"/>
      <sheetName val="Graph43"/>
      <sheetName val="Graph44"/>
      <sheetName val="Graph45"/>
      <sheetName val="Graph46"/>
      <sheetName val="Graph47"/>
      <sheetName val="Graph48"/>
      <sheetName val="Graph49"/>
      <sheetName val="Graph50"/>
      <sheetName val="Graph51"/>
      <sheetName val="Graph52"/>
      <sheetName val="Graph53"/>
      <sheetName val="Graph54"/>
      <sheetName val="Graph55"/>
      <sheetName val="Graph56"/>
      <sheetName val="Graph57"/>
      <sheetName val="Graph58"/>
      <sheetName val="Graph59"/>
      <sheetName val="Graph60"/>
      <sheetName val="Graph61"/>
      <sheetName val="Graph62"/>
      <sheetName val="Graph63"/>
      <sheetName val="Graph64"/>
      <sheetName val="Graph65"/>
      <sheetName val="Graph66"/>
      <sheetName val="Graph67"/>
      <sheetName val="Graph68"/>
      <sheetName val="Graph69"/>
      <sheetName val="Graph70"/>
      <sheetName val="Graph71"/>
      <sheetName val="Graph72"/>
      <sheetName val="Graph73"/>
      <sheetName val="Graph74"/>
      <sheetName val="Graph75"/>
      <sheetName val="Graph76"/>
      <sheetName val="Graph77"/>
      <sheetName val="Graph78"/>
      <sheetName val="Graph79"/>
      <sheetName val="Graph80"/>
      <sheetName val="Graph81"/>
      <sheetName val="D"/>
      <sheetName val="E"/>
      <sheetName val="SECCIONES"/>
      <sheetName val="F"/>
      <sheetName val="F-1"/>
      <sheetName val="G"/>
      <sheetName val="G-1"/>
      <sheetName val="H"/>
      <sheetName val="H-1"/>
      <sheetName val="I"/>
      <sheetName val="I-1"/>
      <sheetName val="J"/>
      <sheetName val="K"/>
      <sheetName val="L"/>
      <sheetName val="M"/>
      <sheetName val="N"/>
      <sheetName val="O"/>
      <sheetName val="P"/>
      <sheetName val="Q"/>
      <sheetName val="R"/>
      <sheetName val="Presenta1"/>
      <sheetName val="RES"/>
      <sheetName val="EVAL"/>
      <sheetName val="Sheet2"/>
      <sheetName val="F-05"/>
      <sheetName val="9 Capex"/>
      <sheetName val="Imprimacion_Planilla"/>
      <sheetName val="GG-Ofertado-P4 Maz"/>
      <sheetName val="RES,MET,ADI1"/>
      <sheetName val="datos base"/>
      <sheetName val="DATOS UNOE"/>
      <sheetName val="Producción"/>
      <sheetName val="GENERAL"/>
      <sheetName val="Tabla"/>
      <sheetName val="Datos"/>
      <sheetName val="Fierro-C1"/>
      <sheetName val="Sust.205ABC-VE"/>
      <sheetName val="Sust.205ABC-VP"/>
      <sheetName val="Resum 205ABC 700FG 907.A.2.2"/>
      <sheetName val="Restricciones y Compromisos"/>
      <sheetName val="Metrados  Val."/>
      <sheetName val="GyP total"/>
      <sheetName val="RefG"/>
      <sheetName val="IRR sponsor"/>
      <sheetName val="Data"/>
      <sheetName val="Limit_ACC_A"/>
      <sheetName val="Deduccion Reajuste"/>
      <sheetName val="RES-PINTADO"/>
      <sheetName val="Graph39_"/>
      <sheetName val="GG-Ofertado-P4_Maz"/>
      <sheetName val="9_Capex"/>
      <sheetName val="GyP_total"/>
      <sheetName val="IRR_sponsor"/>
      <sheetName val="Metrados__Val_"/>
      <sheetName val="datos_base"/>
      <sheetName val="DATOS_UNOE"/>
      <sheetName val="Sust_205ABC-VE"/>
      <sheetName val="Sust_205ABC-VP"/>
      <sheetName val="Resum_205ABC_700FG_907_A_2_2"/>
      <sheetName val="Restricciones_y_Compromisos"/>
      <sheetName val="REFERENCIAS"/>
      <sheetName val="PER,COM.PRO.ADI1"/>
      <sheetName val="Planilla Base y Subbase"/>
      <sheetName val="RESUMEN"/>
      <sheetName val="Resumen anual"/>
      <sheetName val="EXP"/>
      <sheetName val="200"/>
      <sheetName val="CIERRE"/>
      <sheetName val="EP1"/>
      <sheetName val="Sheet1"/>
      <sheetName val="POB10"/>
      <sheetName val="P3Z"/>
      <sheetName val="provajus"/>
      <sheetName val="Sens.agua"/>
      <sheetName val="ARQ"/>
      <sheetName val="P2"/>
      <sheetName val="P3"/>
      <sheetName val="Risk"/>
      <sheetName val="POB07"/>
      <sheetName val="resultado"/>
      <sheetName val="MFT TOC"/>
      <sheetName val="Datos - F1,F2"/>
      <sheetName val="Piso Tecnico"/>
      <sheetName val="Quantity"/>
      <sheetName val="Presupuesto"/>
      <sheetName val="Analisis"/>
      <sheetName val="Insumos"/>
      <sheetName val="Rangos"/>
      <sheetName val="FórmulaPolinómica"/>
      <sheetName val="Hoja1"/>
      <sheetName val="CAPATAZ"/>
      <sheetName val="Deduccion_Reajuste"/>
      <sheetName val="PARTIDAS"/>
      <sheetName val="Model"/>
      <sheetName val="Avance Resumen"/>
      <sheetName val="EXPLAN. DESVIOS"/>
      <sheetName val="CLASIF. MAT. DESVIOS"/>
      <sheetName val="CLASIF. MATERIAL"/>
      <sheetName val="EXPLAN. VIA PRINCIPAL"/>
      <sheetName val="Planificacion"/>
      <sheetName val="borrador"/>
      <sheetName val="FLUOR-AAQSA"/>
      <sheetName val="Hoja3"/>
      <sheetName val="PLANEADO"/>
      <sheetName val="Minuta 029"/>
      <sheetName val="2.- Información gral contrato"/>
      <sheetName val="Macro1"/>
      <sheetName val="Hoja2"/>
      <sheetName val="AUSEN99"/>
      <sheetName val="Graph39_1"/>
      <sheetName val="9_Capex1"/>
      <sheetName val="GG-Ofertado-P4_Maz1"/>
      <sheetName val="datos_base1"/>
      <sheetName val="DATOS_UNOE1"/>
      <sheetName val="Sust_205ABC-VE1"/>
      <sheetName val="Sust_205ABC-VP1"/>
      <sheetName val="Resum_205ABC_700FG_907_A_2_21"/>
      <sheetName val="GyP_total1"/>
      <sheetName val="IRR_sponsor1"/>
      <sheetName val="Metrados__Val_1"/>
      <sheetName val="Restricciones_y_Compromisos1"/>
      <sheetName val="PER,COM_PRO_ADI1"/>
      <sheetName val="Planilla_Base_y_Subbase"/>
      <sheetName val="Graph39_2"/>
      <sheetName val="9_Capex2"/>
      <sheetName val="GG-Ofertado-P4_Maz2"/>
      <sheetName val="datos_base2"/>
      <sheetName val="DATOS_UNOE2"/>
      <sheetName val="Sust_205ABC-VE2"/>
      <sheetName val="Sust_205ABC-VP2"/>
      <sheetName val="Resum_205ABC_700FG_907_A_2_22"/>
      <sheetName val="GyP_total2"/>
      <sheetName val="IRR_sponsor2"/>
      <sheetName val="Metrados__Val_2"/>
      <sheetName val="Deduccion_Reajuste1"/>
      <sheetName val="Restricciones_y_Compromisos2"/>
      <sheetName val="PER,COM_PRO_ADI11"/>
      <sheetName val="Planilla_Base_y_Subbase1"/>
      <sheetName val="Deduccion_Reajuste2"/>
      <sheetName val="Resumen_anual"/>
      <sheetName val="Graph39_3"/>
      <sheetName val="9_Capex3"/>
      <sheetName val="GG-Ofertado-P4_Maz3"/>
      <sheetName val="datos_base3"/>
      <sheetName val="DATOS_UNOE3"/>
      <sheetName val="Sust_205ABC-VE3"/>
      <sheetName val="Sust_205ABC-VP3"/>
      <sheetName val="Resum_205ABC_700FG_907_A_2_23"/>
      <sheetName val="GyP_total3"/>
      <sheetName val="IRR_sponsor3"/>
      <sheetName val="Metrados__Val_3"/>
      <sheetName val="Deduccion_Reajuste3"/>
      <sheetName val="Restricciones_y_Compromisos3"/>
      <sheetName val="PER,COM_PRO_ADI12"/>
      <sheetName val="Planilla_Base_y_Subbase2"/>
      <sheetName val="Resumen_anual1"/>
      <sheetName val="Graph39_4"/>
      <sheetName val="9_Capex4"/>
      <sheetName val="GG-Ofertado-P4_Maz4"/>
      <sheetName val="datos_base4"/>
      <sheetName val="DATOS_UNOE4"/>
      <sheetName val="Sust_205ABC-VE4"/>
      <sheetName val="Sust_205ABC-VP4"/>
      <sheetName val="Resum_205ABC_700FG_907_A_2_24"/>
      <sheetName val="GyP_total4"/>
      <sheetName val="IRR_sponsor4"/>
      <sheetName val="Metrados__Val_4"/>
      <sheetName val="Deduccion_Reajuste4"/>
      <sheetName val="Restricciones_y_Compromisos4"/>
      <sheetName val="PER,COM_PRO_ADI13"/>
      <sheetName val="Planilla_Base_y_Subbase3"/>
      <sheetName val="Resumen_anual2"/>
      <sheetName val="Graph39_5"/>
      <sheetName val="9_Capex5"/>
      <sheetName val="GG-Ofertado-P4_Maz5"/>
      <sheetName val="datos_base5"/>
      <sheetName val="DATOS_UNOE5"/>
      <sheetName val="Sust_205ABC-VE5"/>
      <sheetName val="Sust_205ABC-VP5"/>
      <sheetName val="Resum_205ABC_700FG_907_A_2_25"/>
      <sheetName val="GyP_total5"/>
      <sheetName val="IRR_sponsor5"/>
      <sheetName val="Metrados__Val_5"/>
      <sheetName val="Deduccion_Reajuste5"/>
      <sheetName val="Restricciones_y_Compromisos5"/>
      <sheetName val="PER,COM_PRO_ADI14"/>
      <sheetName val="Planilla_Base_y_Subbase4"/>
      <sheetName val="Resumen_anual3"/>
      <sheetName val="Tablas"/>
      <sheetName val="Mat prod"/>
      <sheetName val="MO"/>
      <sheetName val="Eq Producción"/>
      <sheetName val="GG Obreros"/>
      <sheetName val="Mat apoyo"/>
      <sheetName val="Eq Apoyo"/>
      <sheetName val="Emp"/>
      <sheetName val="GG"/>
      <sheetName val="ROxRUBROS"/>
      <sheetName val="Mod Directo"/>
      <sheetName val="Modelo Ind"/>
      <sheetName val="Hoja4"/>
      <sheetName val="COS"/>
      <sheetName val="COS 1"/>
      <sheetName val="3W. FORESCAST"/>
      <sheetName val="PAC"/>
      <sheetName val="3W "/>
      <sheetName val="HITOS"/>
      <sheetName val="REPROGRACION"/>
      <sheetName val="CURVA S"/>
      <sheetName val="% lc2"/>
      <sheetName val="HIST. PERS"/>
      <sheetName val="HIST. EQUIP"/>
      <sheetName val="Plan de Fases-Subfases"/>
      <sheetName val="TC"/>
      <sheetName val="EQ INGR-EGR"/>
      <sheetName val="MOD INGR-EGR"/>
      <sheetName val="PIP"/>
      <sheetName val="A"/>
      <sheetName val="Piso_Tecnico"/>
      <sheetName val="Avance_Resumen"/>
      <sheetName val="EXPLAN__DESVIOS"/>
      <sheetName val="CLASIF__MAT__DESVIOS"/>
      <sheetName val="CLASIF__MATERIAL"/>
      <sheetName val="EXPLAN__VIA_PRINCIPAL"/>
      <sheetName val="MFT_TOC"/>
      <sheetName val="Plan_de_Fases-Subfases"/>
      <sheetName val="Datos_-_F1,F2"/>
      <sheetName val="PTO_ARES"/>
      <sheetName val="Calendario"/>
      <sheetName val="Pto_Itemizado_S10"/>
      <sheetName val="Engineering"/>
      <sheetName val="Procurement Data"/>
      <sheetName val="Liebman 134"/>
      <sheetName val="2. CURVAS"/>
      <sheetName val="CANTA"/>
      <sheetName val="Cierre (20%)"/>
      <sheetName val="Resumen GG"/>
      <sheetName val="GG Totales"/>
      <sheetName val="Recursos"/>
      <sheetName val="12Gar&amp;Seg"/>
      <sheetName val="Equip Seguridad"/>
      <sheetName val="Flujo"/>
      <sheetName val="Flujo (20%)"/>
      <sheetName val="Contingencias"/>
      <sheetName val="Caratula"/>
      <sheetName val="Indice"/>
      <sheetName val="1.-Flash Report"/>
      <sheetName val="3.- Dotación de personal"/>
      <sheetName val="4.- Histograma M.O. Dir."/>
      <sheetName val="5.- Histograma M.O. Indirec."/>
      <sheetName val="6.- Distribucion Equipos y Maq"/>
      <sheetName val="7.- Itemizado Forecast 1"/>
      <sheetName val="6.- Itemizado Control de Avance"/>
      <sheetName val="Contractor ANNEX_12"/>
      <sheetName val="8.- Curva S Forecast 02"/>
      <sheetName val="09-Rendimientos"/>
      <sheetName val="Modifica Curva S"/>
      <sheetName val="9- Reporte de Materiales"/>
      <sheetName val="10.-Cuadro Procura"/>
      <sheetName val="11.- Control de Ingenieria"/>
      <sheetName val="12.- Control Procura "/>
      <sheetName val="13.- Commodities 22.9kV"/>
      <sheetName val="13.- Commodities 60 kV"/>
      <sheetName val="LA"/>
      <sheetName val="MILES"/>
      <sheetName val="DIFERENCIA LB0-FC01"/>
      <sheetName val="Val Nº11"/>
      <sheetName val="CAOV_Met"/>
      <sheetName val="Adel-Materiales"/>
      <sheetName val="Polinom01"/>
      <sheetName val="Reajuste"/>
      <sheetName val="VARIABLES"/>
      <sheetName val="VALORIZACION 10"/>
      <sheetName val="RES.MET"/>
      <sheetName val="1000.A_REPL"/>
      <sheetName val="1000.B_REPL"/>
      <sheetName val="1000.C_REPL"/>
      <sheetName val="1000.A_PROY"/>
      <sheetName val="1000.B_PROY"/>
      <sheetName val="1000.C_PROY"/>
      <sheetName val="Precios Adicionales-Argos"/>
      <sheetName val="ADICIONALES"/>
      <sheetName val="MASTER MH"/>
      <sheetName val="actividades"/>
      <sheetName val="MASTER EQUIPOS"/>
      <sheetName val="AUX"/>
      <sheetName val="ARCILLAS"/>
      <sheetName val="RDP"/>
      <sheetName val="HM"/>
      <sheetName val="HM_EQ"/>
      <sheetName val="HM_EQ_ENVIO"/>
      <sheetName val="DISTRIBUCION"/>
      <sheetName val="HM_500-VALIDAR CON EQ"/>
      <sheetName val="C.V. OMYA"/>
      <sheetName val="ADICIONALES_ARGOS"/>
      <sheetName val="PROD_ANEXO 1"/>
      <sheetName val="KPI_ANEXO_2_CICLO"/>
      <sheetName val="PROD_ANEXO 2"/>
      <sheetName val="PROD_ANEXO 3"/>
      <sheetName val="PROD_OMYA"/>
      <sheetName val="Help_KPI_OMYA"/>
      <sheetName val="ADICIONALES_OMYA"/>
      <sheetName val="KPI_ANEXO_1"/>
      <sheetName val="KPI_OMYA_DSC-R"/>
      <sheetName val="RESUMEN_SEMANAL"/>
      <sheetName val="Plan-Mensual"/>
      <sheetName val="Pavimentos"/>
      <sheetName val="PLANILLA-MET"/>
      <sheetName val="Tipo de Cambio"/>
      <sheetName val="FlujoTJ"/>
      <sheetName val="08"/>
      <sheetName val="01"/>
      <sheetName val="Anx 1 Nota 4"/>
      <sheetName val="Graph39_6"/>
      <sheetName val="9_Capex6"/>
      <sheetName val="GG-Ofertado-P4_Maz6"/>
      <sheetName val="GyP_total6"/>
      <sheetName val="IRR_sponsor6"/>
      <sheetName val="Metrados__Val_6"/>
      <sheetName val="datos_base6"/>
      <sheetName val="DATOS_UNOE6"/>
      <sheetName val="Sust_205ABC-VE6"/>
      <sheetName val="Sust_205ABC-VP6"/>
      <sheetName val="Resum_205ABC_700FG_907_A_2_26"/>
      <sheetName val="Restricciones_y_Compromisos6"/>
      <sheetName val="Deduccion_Reajuste6"/>
      <sheetName val="Resumen_anual4"/>
      <sheetName val="PER,COM_PRO_ADI15"/>
      <sheetName val="Planilla_Base_y_Subbase5"/>
      <sheetName val="Piso_Tecnico1"/>
      <sheetName val="MFT_TOC1"/>
      <sheetName val="Datos_-_F1,F21"/>
      <sheetName val="Avance_Resumen1"/>
      <sheetName val="EXPLAN__DESVIOS1"/>
      <sheetName val="CLASIF__MAT__DESVIOS1"/>
      <sheetName val="CLASIF__MATERIAL1"/>
      <sheetName val="EXPLAN__VIA_PRINCIPAL1"/>
      <sheetName val="Minuta_029"/>
      <sheetName val="2_-_Información_gral_contrato"/>
      <sheetName val="Plan_de_Fases-Subfases1"/>
      <sheetName val="EQ_INGR-EGR"/>
      <sheetName val="MOD_INGR-EGR"/>
      <sheetName val="Mat_prod"/>
      <sheetName val="Eq_Producción"/>
      <sheetName val="GG_Obreros"/>
      <sheetName val="Mat_apoyo"/>
      <sheetName val="Eq_Apoyo"/>
      <sheetName val="Mod_Directo"/>
      <sheetName val="Modelo_Ind"/>
      <sheetName val="COS_1"/>
      <sheetName val="Procurement_Data"/>
      <sheetName val="3W__FORESCAST"/>
      <sheetName val="3W_"/>
      <sheetName val="CURVA_S"/>
      <sheetName val="%_lc2"/>
      <sheetName val="HIST__PERS"/>
      <sheetName val="HIST__EQUIP"/>
      <sheetName val="1_-Flash_Report"/>
      <sheetName val="3_-_Dotación_de_personal"/>
      <sheetName val="4_-_Histograma_M_O__Dir_"/>
      <sheetName val="5_-_Histograma_M_O__Indirec_"/>
      <sheetName val="6_-_Distribucion_Equipos_y_Maq"/>
      <sheetName val="7_-_Itemizado_Forecast_1"/>
      <sheetName val="6_-_Itemizado_Control_de_Avance"/>
      <sheetName val="Contractor_ANNEX_12"/>
      <sheetName val="8_-_Curva_S_Forecast_02"/>
      <sheetName val="Modifica_Curva_S"/>
      <sheetName val="9-_Reporte_de_Materiales"/>
      <sheetName val="10_-Cuadro_Procura"/>
      <sheetName val="11_-_Control_de_Ingenieria"/>
      <sheetName val="12_-_Control_Procura_"/>
      <sheetName val="13_-_Commodities_22_9kV"/>
      <sheetName val="13_-_Commodities_60_kV"/>
      <sheetName val="DIFERENCIA_LB0-FC01"/>
      <sheetName val="Cierre_(20%)"/>
      <sheetName val="Resumen_GG"/>
      <sheetName val="GG_Totales"/>
      <sheetName val="Equip_Seguridad"/>
      <sheetName val="Flujo_(20%)"/>
      <sheetName val="2__CURVAS"/>
      <sheetName val="RES_MET"/>
      <sheetName val="1000_A_REPL"/>
      <sheetName val="1000_B_REPL"/>
      <sheetName val="1000_C_REPL"/>
      <sheetName val="1000_A_PROY"/>
      <sheetName val="1000_B_PROY"/>
      <sheetName val="1000_C_PROY"/>
      <sheetName val="Liebman_134"/>
      <sheetName val="VALORIZACION_10"/>
      <sheetName val="Tipo_de_Cambio"/>
      <sheetName val="Val_Nº11"/>
      <sheetName val="07"/>
      <sheetName val="Esc"/>
      <sheetName val="054"/>
      <sheetName val="3.INPUT ACT"/>
      <sheetName val="Mov. Tierras"/>
      <sheetName val="CONTROL VOLQUETES2"/>
      <sheetName val="FORMATO CONTROL OK"/>
      <sheetName val="HOJA DE DATOS"/>
      <sheetName val="Main"/>
      <sheetName val="MONTAJE TUBERIA Y SOPORTES"/>
      <sheetName val="Producción (Marz-20) (2)"/>
      <sheetName val="NO IMPRIMIR"/>
      <sheetName val="Cantidad"/>
      <sheetName val="Jorge1"/>
      <sheetName val="Jorge2"/>
      <sheetName val="DATOS 3"/>
      <sheetName val="MONTAJE_TUBERIA_Y_SOPORTES"/>
      <sheetName val="Anx_1_Nota_4"/>
      <sheetName val="F-002"/>
      <sheetName val="Desv.P.Puentes"/>
      <sheetName val="O. Preliminares"/>
      <sheetName val="Mivimiento de Tierras"/>
      <sheetName val="Estribos"/>
      <sheetName val="Estribos Acero (Proy)"/>
      <sheetName val="Fe° C. Estribo"/>
      <sheetName val="Losa de Concreto Armado"/>
      <sheetName val="Losa de Concreto Armado Acero"/>
      <sheetName val="Fe° C. Losa"/>
      <sheetName val="Vereda de Concreto Armado"/>
      <sheetName val="Losa de Aproximacion"/>
      <sheetName val="O. de Protección y Encauzamient"/>
      <sheetName val="Transporte"/>
      <sheetName val="Varios"/>
      <sheetName val="509-509A TMC36&quot;"/>
      <sheetName val="510 TMC36&quot;"/>
      <sheetName val="10241EQLIST"/>
      <sheetName val="3_INPUT_ACT"/>
      <sheetName val="Carátula"/>
      <sheetName val="Contenido"/>
      <sheetName val="Resumen Ejecutivo"/>
      <sheetName val="Proyectos PIA"/>
      <sheetName val="1. Contratos"/>
      <sheetName val="2. Gestión Cronogramas"/>
      <sheetName val="2.1 Curva S - Proyectos"/>
      <sheetName val="4. Estado Construcción"/>
      <sheetName val="3. Gestion Adquisiciones"/>
      <sheetName val="4.1 Estado de RFI´s"/>
      <sheetName val="4.2 Estado Valorizaciones"/>
      <sheetName val=" 4.3 Sol. de Cambio"/>
      <sheetName val="5. Estado Ingeniería "/>
      <sheetName val="6. Gestion Riesgos"/>
      <sheetName val="7. Gestión Comunicaciones"/>
      <sheetName val="8. Acreditaciones"/>
      <sheetName val="9.1 Panel de Control"/>
      <sheetName val="Graph39_7"/>
      <sheetName val="GG-Ofertado-P4_Maz7"/>
      <sheetName val="datos_base7"/>
      <sheetName val="DATOS_UNOE7"/>
      <sheetName val="9_Capex7"/>
      <sheetName val="GyP_total7"/>
      <sheetName val="IRR_sponsor7"/>
      <sheetName val="Sust_205ABC-VE7"/>
      <sheetName val="Sust_205ABC-VP7"/>
      <sheetName val="Resum_205ABC_700FG_907_A_2_27"/>
      <sheetName val="Deduccion_Reajuste7"/>
      <sheetName val="Restricciones_y_Compromisos7"/>
      <sheetName val="PER,COM_PRO_ADI16"/>
      <sheetName val="Planilla_Base_y_Subbase6"/>
      <sheetName val="Metrados__Val_7"/>
      <sheetName val="EXPLAN__DESVIOS2"/>
      <sheetName val="CLASIF__MAT__DESVIOS2"/>
      <sheetName val="CLASIF__MATERIAL2"/>
      <sheetName val="EXPLAN__VIA_PRINCIPAL2"/>
      <sheetName val="Resumen_anual5"/>
      <sheetName val="Piso_Tecnico2"/>
      <sheetName val="Avance_Resumen2"/>
      <sheetName val="RES_MET1"/>
      <sheetName val="1000_A_REPL1"/>
      <sheetName val="1000_B_REPL1"/>
      <sheetName val="1000_C_REPL1"/>
      <sheetName val="1000_A_PROY1"/>
      <sheetName val="1000_B_PROY1"/>
      <sheetName val="1000_C_PROY1"/>
      <sheetName val="MFT_TOC2"/>
      <sheetName val="Plan_de_Fases-Subfases2"/>
      <sheetName val="Datos_-_F1,F22"/>
      <sheetName val="Minuta_0291"/>
      <sheetName val="2_-_Información_gral_contrato1"/>
      <sheetName val="EQ_INGR-EGR1"/>
      <sheetName val="MOD_INGR-EGR1"/>
      <sheetName val="Procurement_Data1"/>
      <sheetName val="Mat_prod1"/>
      <sheetName val="Eq_Producción1"/>
      <sheetName val="GG_Obreros1"/>
      <sheetName val="Mat_apoyo1"/>
      <sheetName val="Eq_Apoyo1"/>
      <sheetName val="Mod_Directo1"/>
      <sheetName val="Modelo_Ind1"/>
      <sheetName val="COS_11"/>
      <sheetName val="3W__FORESCAST1"/>
      <sheetName val="3W_1"/>
      <sheetName val="CURVA_S1"/>
      <sheetName val="%_lc21"/>
      <sheetName val="HIST__PERS1"/>
      <sheetName val="HIST__EQUIP1"/>
      <sheetName val="2__CURVAS1"/>
      <sheetName val="Cierre_(20%)1"/>
      <sheetName val="Resumen_GG1"/>
      <sheetName val="GG_Totales1"/>
      <sheetName val="Equip_Seguridad1"/>
      <sheetName val="Flujo_(20%)1"/>
      <sheetName val="VALORIZACION_101"/>
      <sheetName val="1_-Flash_Report1"/>
      <sheetName val="3_-_Dotación_de_personal1"/>
      <sheetName val="4_-_Histograma_M_O__Dir_1"/>
      <sheetName val="5_-_Histograma_M_O__Indirec_1"/>
      <sheetName val="6_-_Distribucion_Equipos_y_Maq1"/>
      <sheetName val="7_-_Itemizado_Forecast_11"/>
      <sheetName val="6_-_Itemizado_Control_de_Avanc1"/>
      <sheetName val="Contractor_ANNEX_121"/>
      <sheetName val="8_-_Curva_S_Forecast_021"/>
      <sheetName val="Modifica_Curva_S1"/>
      <sheetName val="9-_Reporte_de_Materiales1"/>
      <sheetName val="10_-Cuadro_Procura1"/>
      <sheetName val="11_-_Control_de_Ingenieria1"/>
      <sheetName val="12_-_Control_Procura_1"/>
      <sheetName val="13_-_Commodities_22_9kV1"/>
      <sheetName val="13_-_Commodities_60_kV1"/>
      <sheetName val="DIFERENCIA_LB0-FC011"/>
      <sheetName val="SERVICIOS A OBRA 195"/>
      <sheetName val="BASE_INST"/>
      <sheetName val="BASE_CONEX."/>
      <sheetName val="INST. BANDEJA"/>
      <sheetName val="RES. TENDIDO"/>
      <sheetName val="RES. PEINADO"/>
      <sheetName val="RES.RETIRO"/>
      <sheetName val="RES.CONEX."/>
      <sheetName val="SOMBRILLA"/>
      <sheetName val="Sem."/>
      <sheetName val="RES. CONEXIONADO"/>
      <sheetName val="MONTAJE DE SOMBRILLA"/>
      <sheetName val="WBS"/>
      <sheetName val="Liebman_1341"/>
      <sheetName val="Val_Nº111"/>
      <sheetName val="Tipo_de_Cambio1"/>
      <sheetName val="Precios_Adicionales-Argos"/>
      <sheetName val="MASTER_MH"/>
      <sheetName val="MASTER_EQUIPOS"/>
      <sheetName val="HM_500-VALIDAR_CON_EQ"/>
      <sheetName val="C_V__OMYA"/>
      <sheetName val="PROD_ANEXO_1"/>
      <sheetName val="PROD_ANEXO_2"/>
      <sheetName val="PROD_ANEXO_3"/>
      <sheetName val="Mov__Tierras"/>
      <sheetName val="CONTROL_VOLQUETES2"/>
      <sheetName val="FORMATO_CONTROL_OK"/>
      <sheetName val="HOJA_DE_DATOS"/>
      <sheetName val="Separador"/>
      <sheetName val="Explanaciones"/>
      <sheetName val="Explanaciones TRAMO 5"/>
      <sheetName val="Explanaciones TRAMO 6"/>
      <sheetName val="Explanaciones EJE 1 - 3"/>
      <sheetName val="Explanaciones EJE 1 - 4"/>
      <sheetName val="Explanaciones EJE 2 - 5"/>
      <sheetName val="Explanaciones EJE 2 - 6.1"/>
      <sheetName val="Explanaciones EJE 3 - 7"/>
      <sheetName val="Explanaciones EJE 3 - 8"/>
      <sheetName val="Graph39_10"/>
      <sheetName val="GG-Ofertado-P4_Maz10"/>
      <sheetName val="9_Capex10"/>
      <sheetName val="datos_base10"/>
      <sheetName val="DATOS_UNOE10"/>
      <sheetName val="Metrados__Val_10"/>
      <sheetName val="GyP_total10"/>
      <sheetName val="IRR_sponsor10"/>
      <sheetName val="Restricciones_y_Compromisos10"/>
      <sheetName val="Resumen_anual8"/>
      <sheetName val="PER,COM_PRO_ADI19"/>
      <sheetName val="Planilla_Base_y_Subbase9"/>
      <sheetName val="Sust_205ABC-VE10"/>
      <sheetName val="Sust_205ABC-VP10"/>
      <sheetName val="Resum_205ABC_700FG_907_A_2_210"/>
      <sheetName val="Deduccion_Reajuste10"/>
      <sheetName val="Piso_Tecnico5"/>
      <sheetName val="MFT_TOC5"/>
      <sheetName val="EXPLAN__DESVIOS5"/>
      <sheetName val="CLASIF__MAT__DESVIOS5"/>
      <sheetName val="CLASIF__MATERIAL5"/>
      <sheetName val="EXPLAN__VIA_PRINCIPAL5"/>
      <sheetName val="RES_MET4"/>
      <sheetName val="1000_A_REPL4"/>
      <sheetName val="1000_B_REPL4"/>
      <sheetName val="1000_C_REPL4"/>
      <sheetName val="1000_A_PROY4"/>
      <sheetName val="1000_B_PROY4"/>
      <sheetName val="1000_C_PROY4"/>
      <sheetName val="Avance_Resumen5"/>
      <sheetName val="Datos_-_F1,F25"/>
      <sheetName val="Minuta_0294"/>
      <sheetName val="2_-_Información_gral_contrato4"/>
      <sheetName val="EQ_INGR-EGR4"/>
      <sheetName val="MOD_INGR-EGR4"/>
      <sheetName val="Plan_de_Fases-Subfases5"/>
      <sheetName val="Mat_prod4"/>
      <sheetName val="Eq_Producción4"/>
      <sheetName val="GG_Obreros4"/>
      <sheetName val="Mat_apoyo4"/>
      <sheetName val="Eq_Apoyo4"/>
      <sheetName val="Mod_Directo4"/>
      <sheetName val="Modelo_Ind4"/>
      <sheetName val="COS_14"/>
      <sheetName val="Procurement_Data4"/>
      <sheetName val="3W__FORESCAST4"/>
      <sheetName val="3W_4"/>
      <sheetName val="CURVA_S4"/>
      <sheetName val="%_lc24"/>
      <sheetName val="HIST__PERS4"/>
      <sheetName val="HIST__EQUIP4"/>
      <sheetName val="Cierre_(20%)4"/>
      <sheetName val="Resumen_GG4"/>
      <sheetName val="GG_Totales4"/>
      <sheetName val="Equip_Seguridad4"/>
      <sheetName val="Flujo_(20%)4"/>
      <sheetName val="1_-Flash_Report4"/>
      <sheetName val="3_-_Dotación_de_personal4"/>
      <sheetName val="4_-_Histograma_M_O__Dir_4"/>
      <sheetName val="5_-_Histograma_M_O__Indirec_4"/>
      <sheetName val="6_-_Distribucion_Equipos_y_Maq4"/>
      <sheetName val="7_-_Itemizado_Forecast_14"/>
      <sheetName val="6_-_Itemizado_Control_de_Avanc4"/>
      <sheetName val="Contractor_ANNEX_124"/>
      <sheetName val="8_-_Curva_S_Forecast_024"/>
      <sheetName val="Modifica_Curva_S4"/>
      <sheetName val="9-_Reporte_de_Materiales4"/>
      <sheetName val="10_-Cuadro_Procura4"/>
      <sheetName val="11_-_Control_de_Ingenieria4"/>
      <sheetName val="12_-_Control_Procura_4"/>
      <sheetName val="13_-_Commodities_22_9kV4"/>
      <sheetName val="13_-_Commodities_60_kV4"/>
      <sheetName val="DIFERENCIA_LB0-FC014"/>
      <sheetName val="2__CURVAS4"/>
      <sheetName val="Graph39_8"/>
      <sheetName val="GG-Ofertado-P4_Maz8"/>
      <sheetName val="9_Capex8"/>
      <sheetName val="datos_base8"/>
      <sheetName val="DATOS_UNOE8"/>
      <sheetName val="Metrados__Val_8"/>
      <sheetName val="GyP_total8"/>
      <sheetName val="IRR_sponsor8"/>
      <sheetName val="Restricciones_y_Compromisos8"/>
      <sheetName val="Resumen_anual6"/>
      <sheetName val="PER,COM_PRO_ADI17"/>
      <sheetName val="Planilla_Base_y_Subbase7"/>
      <sheetName val="Sust_205ABC-VE8"/>
      <sheetName val="Sust_205ABC-VP8"/>
      <sheetName val="Resum_205ABC_700FG_907_A_2_28"/>
      <sheetName val="Deduccion_Reajuste8"/>
      <sheetName val="Piso_Tecnico3"/>
      <sheetName val="MFT_TOC3"/>
      <sheetName val="EXPLAN__DESVIOS3"/>
      <sheetName val="CLASIF__MAT__DESVIOS3"/>
      <sheetName val="CLASIF__MATERIAL3"/>
      <sheetName val="EXPLAN__VIA_PRINCIPAL3"/>
      <sheetName val="RES_MET2"/>
      <sheetName val="1000_A_REPL2"/>
      <sheetName val="1000_B_REPL2"/>
      <sheetName val="1000_C_REPL2"/>
      <sheetName val="1000_A_PROY2"/>
      <sheetName val="1000_B_PROY2"/>
      <sheetName val="1000_C_PROY2"/>
      <sheetName val="Avance_Resumen3"/>
      <sheetName val="Datos_-_F1,F23"/>
      <sheetName val="Minuta_0292"/>
      <sheetName val="2_-_Información_gral_contrato2"/>
      <sheetName val="EQ_INGR-EGR2"/>
      <sheetName val="MOD_INGR-EGR2"/>
      <sheetName val="Plan_de_Fases-Subfases3"/>
      <sheetName val="Mat_prod2"/>
      <sheetName val="Eq_Producción2"/>
      <sheetName val="GG_Obreros2"/>
      <sheetName val="Mat_apoyo2"/>
      <sheetName val="Eq_Apoyo2"/>
      <sheetName val="Mod_Directo2"/>
      <sheetName val="Modelo_Ind2"/>
      <sheetName val="COS_12"/>
      <sheetName val="Procurement_Data2"/>
      <sheetName val="3W__FORESCAST2"/>
      <sheetName val="3W_2"/>
      <sheetName val="CURVA_S2"/>
      <sheetName val="%_lc22"/>
      <sheetName val="HIST__PERS2"/>
      <sheetName val="HIST__EQUIP2"/>
      <sheetName val="Cierre_(20%)2"/>
      <sheetName val="Resumen_GG2"/>
      <sheetName val="GG_Totales2"/>
      <sheetName val="Equip_Seguridad2"/>
      <sheetName val="Flujo_(20%)2"/>
      <sheetName val="1_-Flash_Report2"/>
      <sheetName val="3_-_Dotación_de_personal2"/>
      <sheetName val="4_-_Histograma_M_O__Dir_2"/>
      <sheetName val="5_-_Histograma_M_O__Indirec_2"/>
      <sheetName val="6_-_Distribucion_Equipos_y_Maq2"/>
      <sheetName val="7_-_Itemizado_Forecast_12"/>
      <sheetName val="6_-_Itemizado_Control_de_Avanc2"/>
      <sheetName val="Contractor_ANNEX_122"/>
      <sheetName val="8_-_Curva_S_Forecast_022"/>
      <sheetName val="Modifica_Curva_S2"/>
      <sheetName val="9-_Reporte_de_Materiales2"/>
      <sheetName val="10_-Cuadro_Procura2"/>
      <sheetName val="11_-_Control_de_Ingenieria2"/>
      <sheetName val="12_-_Control_Procura_2"/>
      <sheetName val="13_-_Commodities_22_9kV2"/>
      <sheetName val="13_-_Commodities_60_kV2"/>
      <sheetName val="DIFERENCIA_LB0-FC012"/>
      <sheetName val="2__CURVAS2"/>
      <sheetName val="Graph39_9"/>
      <sheetName val="GG-Ofertado-P4_Maz9"/>
      <sheetName val="9_Capex9"/>
      <sheetName val="datos_base9"/>
      <sheetName val="DATOS_UNOE9"/>
      <sheetName val="Metrados__Val_9"/>
      <sheetName val="GyP_total9"/>
      <sheetName val="IRR_sponsor9"/>
      <sheetName val="Restricciones_y_Compromisos9"/>
      <sheetName val="Resumen_anual7"/>
      <sheetName val="PER,COM_PRO_ADI18"/>
      <sheetName val="Planilla_Base_y_Subbase8"/>
      <sheetName val="Sust_205ABC-VE9"/>
      <sheetName val="Sust_205ABC-VP9"/>
      <sheetName val="Resum_205ABC_700FG_907_A_2_29"/>
      <sheetName val="Deduccion_Reajuste9"/>
      <sheetName val="Piso_Tecnico4"/>
      <sheetName val="MFT_TOC4"/>
      <sheetName val="EXPLAN__DESVIOS4"/>
      <sheetName val="CLASIF__MAT__DESVIOS4"/>
      <sheetName val="CLASIF__MATERIAL4"/>
      <sheetName val="EXPLAN__VIA_PRINCIPAL4"/>
      <sheetName val="RES_MET3"/>
      <sheetName val="1000_A_REPL3"/>
      <sheetName val="1000_B_REPL3"/>
      <sheetName val="1000_C_REPL3"/>
      <sheetName val="1000_A_PROY3"/>
      <sheetName val="1000_B_PROY3"/>
      <sheetName val="1000_C_PROY3"/>
      <sheetName val="Avance_Resumen4"/>
      <sheetName val="Datos_-_F1,F24"/>
      <sheetName val="Minuta_0293"/>
      <sheetName val="2_-_Información_gral_contrato3"/>
      <sheetName val="EQ_INGR-EGR3"/>
      <sheetName val="MOD_INGR-EGR3"/>
      <sheetName val="Plan_de_Fases-Subfases4"/>
      <sheetName val="Mat_prod3"/>
      <sheetName val="Eq_Producción3"/>
      <sheetName val="GG_Obreros3"/>
      <sheetName val="Mat_apoyo3"/>
      <sheetName val="Eq_Apoyo3"/>
      <sheetName val="Mod_Directo3"/>
      <sheetName val="Modelo_Ind3"/>
      <sheetName val="COS_13"/>
      <sheetName val="Procurement_Data3"/>
      <sheetName val="3W__FORESCAST3"/>
      <sheetName val="3W_3"/>
      <sheetName val="CURVA_S3"/>
      <sheetName val="%_lc23"/>
      <sheetName val="HIST__PERS3"/>
      <sheetName val="HIST__EQUIP3"/>
      <sheetName val="Cierre_(20%)3"/>
      <sheetName val="Resumen_GG3"/>
      <sheetName val="GG_Totales3"/>
      <sheetName val="Equip_Seguridad3"/>
      <sheetName val="Flujo_(20%)3"/>
      <sheetName val="1_-Flash_Report3"/>
      <sheetName val="3_-_Dotación_de_personal3"/>
      <sheetName val="4_-_Histograma_M_O__Dir_3"/>
      <sheetName val="5_-_Histograma_M_O__Indirec_3"/>
      <sheetName val="6_-_Distribucion_Equipos_y_Maq3"/>
      <sheetName val="7_-_Itemizado_Forecast_13"/>
      <sheetName val="6_-_Itemizado_Control_de_Avanc3"/>
      <sheetName val="Contractor_ANNEX_123"/>
      <sheetName val="8_-_Curva_S_Forecast_023"/>
      <sheetName val="Modifica_Curva_S3"/>
      <sheetName val="9-_Reporte_de_Materiales3"/>
      <sheetName val="10_-Cuadro_Procura3"/>
      <sheetName val="11_-_Control_de_Ingenieria3"/>
      <sheetName val="12_-_Control_Procura_3"/>
      <sheetName val="13_-_Commodities_22_9kV3"/>
      <sheetName val="13_-_Commodities_60_kV3"/>
      <sheetName val="DIFERENCIA_LB0-FC013"/>
      <sheetName val="2__CURVAS3"/>
      <sheetName val="Graph39_11"/>
      <sheetName val="GG-Ofertado-P4_Maz11"/>
      <sheetName val="9_Capex11"/>
      <sheetName val="datos_base11"/>
      <sheetName val="DATOS_UNOE11"/>
      <sheetName val="Metrados__Val_11"/>
      <sheetName val="GyP_total11"/>
      <sheetName val="IRR_sponsor11"/>
      <sheetName val="Restricciones_y_Compromisos11"/>
      <sheetName val="Resumen_anual9"/>
      <sheetName val="PER,COM_PRO_ADI110"/>
      <sheetName val="Planilla_Base_y_Subbase10"/>
      <sheetName val="Sust_205ABC-VE11"/>
      <sheetName val="Sust_205ABC-VP11"/>
      <sheetName val="Resum_205ABC_700FG_907_A_2_211"/>
      <sheetName val="Deduccion_Reajuste11"/>
      <sheetName val="Piso_Tecnico6"/>
      <sheetName val="MFT_TOC6"/>
      <sheetName val="EXPLAN__DESVIOS6"/>
      <sheetName val="CLASIF__MAT__DESVIOS6"/>
      <sheetName val="CLASIF__MATERIAL6"/>
      <sheetName val="EXPLAN__VIA_PRINCIPAL6"/>
      <sheetName val="RES_MET5"/>
      <sheetName val="1000_A_REPL5"/>
      <sheetName val="1000_B_REPL5"/>
      <sheetName val="1000_C_REPL5"/>
      <sheetName val="1000_A_PROY5"/>
      <sheetName val="1000_B_PROY5"/>
      <sheetName val="1000_C_PROY5"/>
      <sheetName val="Avance_Resumen6"/>
      <sheetName val="Datos_-_F1,F26"/>
      <sheetName val="Minuta_0295"/>
      <sheetName val="2_-_Información_gral_contrato5"/>
      <sheetName val="EQ_INGR-EGR5"/>
      <sheetName val="MOD_INGR-EGR5"/>
      <sheetName val="Plan_de_Fases-Subfases6"/>
      <sheetName val="Mat_prod5"/>
      <sheetName val="Eq_Producción5"/>
      <sheetName val="GG_Obreros5"/>
      <sheetName val="Mat_apoyo5"/>
      <sheetName val="Eq_Apoyo5"/>
      <sheetName val="Mod_Directo5"/>
      <sheetName val="Modelo_Ind5"/>
      <sheetName val="COS_15"/>
      <sheetName val="Procurement_Data5"/>
      <sheetName val="3W__FORESCAST5"/>
      <sheetName val="3W_5"/>
      <sheetName val="CURVA_S5"/>
      <sheetName val="%_lc25"/>
      <sheetName val="HIST__PERS5"/>
      <sheetName val="HIST__EQUIP5"/>
      <sheetName val="Cierre_(20%)5"/>
      <sheetName val="Resumen_GG5"/>
      <sheetName val="GG_Totales5"/>
      <sheetName val="Equip_Seguridad5"/>
      <sheetName val="Flujo_(20%)5"/>
      <sheetName val="1_-Flash_Report5"/>
      <sheetName val="3_-_Dotación_de_personal5"/>
      <sheetName val="4_-_Histograma_M_O__Dir_5"/>
      <sheetName val="5_-_Histograma_M_O__Indirec_5"/>
      <sheetName val="6_-_Distribucion_Equipos_y_Maq5"/>
      <sheetName val="7_-_Itemizado_Forecast_15"/>
      <sheetName val="6_-_Itemizado_Control_de_Avanc5"/>
      <sheetName val="Contractor_ANNEX_125"/>
      <sheetName val="8_-_Curva_S_Forecast_025"/>
      <sheetName val="Modifica_Curva_S5"/>
      <sheetName val="9-_Reporte_de_Materiales5"/>
      <sheetName val="10_-Cuadro_Procura5"/>
      <sheetName val="11_-_Control_de_Ingenieria5"/>
      <sheetName val="12_-_Control_Procura_5"/>
      <sheetName val="13_-_Commodities_22_9kV5"/>
      <sheetName val="13_-_Commodities_60_kV5"/>
      <sheetName val="DIFERENCIA_LB0-FC015"/>
      <sheetName val="2__CURVAS5"/>
      <sheetName val="Graph39_12"/>
      <sheetName val="GG-Ofertado-P4_Maz12"/>
      <sheetName val="9_Capex12"/>
      <sheetName val="datos_base12"/>
      <sheetName val="DATOS_UNOE12"/>
      <sheetName val="Metrados__Val_12"/>
      <sheetName val="GyP_total12"/>
      <sheetName val="IRR_sponsor12"/>
      <sheetName val="Restricciones_y_Compromisos12"/>
      <sheetName val="Resumen_anual10"/>
      <sheetName val="PER,COM_PRO_ADI111"/>
      <sheetName val="Planilla_Base_y_Subbase11"/>
      <sheetName val="Sust_205ABC-VE12"/>
      <sheetName val="Sust_205ABC-VP12"/>
      <sheetName val="Resum_205ABC_700FG_907_A_2_212"/>
      <sheetName val="Deduccion_Reajuste12"/>
      <sheetName val="Piso_Tecnico7"/>
      <sheetName val="MFT_TOC7"/>
      <sheetName val="EXPLAN__DESVIOS7"/>
      <sheetName val="CLASIF__MAT__DESVIOS7"/>
      <sheetName val="CLASIF__MATERIAL7"/>
      <sheetName val="EXPLAN__VIA_PRINCIPAL7"/>
      <sheetName val="RES_MET6"/>
      <sheetName val="1000_A_REPL6"/>
      <sheetName val="1000_B_REPL6"/>
      <sheetName val="1000_C_REPL6"/>
      <sheetName val="1000_A_PROY6"/>
      <sheetName val="1000_B_PROY6"/>
      <sheetName val="1000_C_PROY6"/>
      <sheetName val="Avance_Resumen7"/>
      <sheetName val="Datos_-_F1,F27"/>
      <sheetName val="Minuta_0296"/>
      <sheetName val="2_-_Información_gral_contrato6"/>
      <sheetName val="EQ_INGR-EGR6"/>
      <sheetName val="MOD_INGR-EGR6"/>
      <sheetName val="Plan_de_Fases-Subfases7"/>
      <sheetName val="Mat_prod6"/>
      <sheetName val="Eq_Producción6"/>
      <sheetName val="GG_Obreros6"/>
      <sheetName val="Mat_apoyo6"/>
      <sheetName val="Eq_Apoyo6"/>
      <sheetName val="Mod_Directo6"/>
      <sheetName val="Modelo_Ind6"/>
      <sheetName val="COS_16"/>
      <sheetName val="Procurement_Data6"/>
      <sheetName val="3W__FORESCAST6"/>
      <sheetName val="3W_6"/>
      <sheetName val="CURVA_S6"/>
      <sheetName val="%_lc26"/>
      <sheetName val="HIST__PERS6"/>
      <sheetName val="HIST__EQUIP6"/>
      <sheetName val="Cierre_(20%)6"/>
      <sheetName val="Resumen_GG6"/>
      <sheetName val="GG_Totales6"/>
      <sheetName val="Equip_Seguridad6"/>
      <sheetName val="Flujo_(20%)6"/>
      <sheetName val="1_-Flash_Report6"/>
      <sheetName val="3_-_Dotación_de_personal6"/>
      <sheetName val="4_-_Histograma_M_O__Dir_6"/>
      <sheetName val="5_-_Histograma_M_O__Indirec_6"/>
      <sheetName val="6_-_Distribucion_Equipos_y_Maq6"/>
      <sheetName val="7_-_Itemizado_Forecast_16"/>
      <sheetName val="6_-_Itemizado_Control_de_Avanc6"/>
      <sheetName val="Contractor_ANNEX_126"/>
      <sheetName val="8_-_Curva_S_Forecast_026"/>
      <sheetName val="Modifica_Curva_S6"/>
      <sheetName val="9-_Reporte_de_Materiales6"/>
      <sheetName val="10_-Cuadro_Procura6"/>
      <sheetName val="11_-_Control_de_Ingenieria6"/>
      <sheetName val="12_-_Control_Procura_6"/>
      <sheetName val="13_-_Commodities_22_9kV6"/>
      <sheetName val="13_-_Commodities_60_kV6"/>
      <sheetName val="DIFERENCIA_LB0-FC016"/>
      <sheetName val="2__CURVAS6"/>
      <sheetName val="Graph39_13"/>
      <sheetName val="GG-Ofertado-P4_Maz13"/>
      <sheetName val="9_Capex13"/>
      <sheetName val="datos_base13"/>
      <sheetName val="DATOS_UNOE13"/>
      <sheetName val="Metrados__Val_13"/>
      <sheetName val="GyP_total13"/>
      <sheetName val="IRR_sponsor13"/>
      <sheetName val="Restricciones_y_Compromisos13"/>
      <sheetName val="Resumen_anual11"/>
      <sheetName val="PER,COM_PRO_ADI112"/>
      <sheetName val="Planilla_Base_y_Subbase12"/>
      <sheetName val="Sust_205ABC-VE13"/>
      <sheetName val="Sust_205ABC-VP13"/>
      <sheetName val="Resum_205ABC_700FG_907_A_2_213"/>
      <sheetName val="Deduccion_Reajuste13"/>
      <sheetName val="Piso_Tecnico8"/>
      <sheetName val="MFT_TOC8"/>
      <sheetName val="EXPLAN__DESVIOS8"/>
      <sheetName val="CLASIF__MAT__DESVIOS8"/>
      <sheetName val="CLASIF__MATERIAL8"/>
      <sheetName val="EXPLAN__VIA_PRINCIPAL8"/>
      <sheetName val="RES_MET7"/>
      <sheetName val="1000_A_REPL7"/>
      <sheetName val="1000_B_REPL7"/>
      <sheetName val="1000_C_REPL7"/>
      <sheetName val="1000_A_PROY7"/>
      <sheetName val="1000_B_PROY7"/>
      <sheetName val="1000_C_PROY7"/>
      <sheetName val="Avance_Resumen8"/>
      <sheetName val="Datos_-_F1,F28"/>
      <sheetName val="Minuta_0297"/>
      <sheetName val="2_-_Información_gral_contrato7"/>
      <sheetName val="EQ_INGR-EGR7"/>
      <sheetName val="MOD_INGR-EGR7"/>
      <sheetName val="Plan_de_Fases-Subfases8"/>
      <sheetName val="Mat_prod7"/>
      <sheetName val="Eq_Producción7"/>
      <sheetName val="GG_Obreros7"/>
      <sheetName val="Mat_apoyo7"/>
      <sheetName val="Eq_Apoyo7"/>
      <sheetName val="Mod_Directo7"/>
      <sheetName val="Modelo_Ind7"/>
      <sheetName val="COS_17"/>
      <sheetName val="Procurement_Data7"/>
      <sheetName val="3W__FORESCAST7"/>
      <sheetName val="3W_7"/>
      <sheetName val="CURVA_S7"/>
      <sheetName val="%_lc27"/>
      <sheetName val="HIST__PERS7"/>
      <sheetName val="HIST__EQUIP7"/>
      <sheetName val="Cierre_(20%)7"/>
      <sheetName val="Resumen_GG7"/>
      <sheetName val="GG_Totales7"/>
      <sheetName val="Equip_Seguridad7"/>
      <sheetName val="Flujo_(20%)7"/>
      <sheetName val="1_-Flash_Report7"/>
      <sheetName val="3_-_Dotación_de_personal7"/>
      <sheetName val="4_-_Histograma_M_O__Dir_7"/>
      <sheetName val="5_-_Histograma_M_O__Indirec_7"/>
      <sheetName val="6_-_Distribucion_Equipos_y_Maq7"/>
      <sheetName val="7_-_Itemizado_Forecast_17"/>
      <sheetName val="6_-_Itemizado_Control_de_Avanc7"/>
      <sheetName val="Contractor_ANNEX_127"/>
      <sheetName val="8_-_Curva_S_Forecast_027"/>
      <sheetName val="Modifica_Curva_S7"/>
      <sheetName val="9-_Reporte_de_Materiales7"/>
      <sheetName val="10_-Cuadro_Procura7"/>
      <sheetName val="11_-_Control_de_Ingenieria7"/>
      <sheetName val="12_-_Control_Procura_7"/>
      <sheetName val="13_-_Commodities_22_9kV7"/>
      <sheetName val="13_-_Commodities_60_kV7"/>
      <sheetName val="DIFERENCIA_LB0-FC017"/>
      <sheetName val="2__CURVAS7"/>
      <sheetName val="Graph39_14"/>
      <sheetName val="GG-Ofertado-P4_Maz14"/>
      <sheetName val="9_Capex14"/>
      <sheetName val="datos_base14"/>
      <sheetName val="DATOS_UNOE14"/>
      <sheetName val="Metrados__Val_14"/>
      <sheetName val="GyP_total14"/>
      <sheetName val="IRR_sponsor14"/>
      <sheetName val="Restricciones_y_Compromisos14"/>
      <sheetName val="Resumen_anual12"/>
      <sheetName val="PER,COM_PRO_ADI113"/>
      <sheetName val="Planilla_Base_y_Subbase13"/>
      <sheetName val="Sust_205ABC-VE14"/>
      <sheetName val="Sust_205ABC-VP14"/>
      <sheetName val="Resum_205ABC_700FG_907_A_2_214"/>
      <sheetName val="Deduccion_Reajuste14"/>
      <sheetName val="Piso_Tecnico9"/>
      <sheetName val="MFT_TOC9"/>
      <sheetName val="EXPLAN__DESVIOS9"/>
      <sheetName val="CLASIF__MAT__DESVIOS9"/>
      <sheetName val="CLASIF__MATERIAL9"/>
      <sheetName val="EXPLAN__VIA_PRINCIPAL9"/>
      <sheetName val="RES_MET8"/>
      <sheetName val="1000_A_REPL8"/>
      <sheetName val="1000_B_REPL8"/>
      <sheetName val="1000_C_REPL8"/>
      <sheetName val="1000_A_PROY8"/>
      <sheetName val="1000_B_PROY8"/>
      <sheetName val="1000_C_PROY8"/>
      <sheetName val="Avance_Resumen9"/>
      <sheetName val="Datos_-_F1,F29"/>
      <sheetName val="Minuta_0298"/>
      <sheetName val="2_-_Información_gral_contrato8"/>
      <sheetName val="EQ_INGR-EGR8"/>
      <sheetName val="MOD_INGR-EGR8"/>
      <sheetName val="Plan_de_Fases-Subfases9"/>
      <sheetName val="Mat_prod8"/>
      <sheetName val="Eq_Producción8"/>
      <sheetName val="GG_Obreros8"/>
      <sheetName val="Mat_apoyo8"/>
      <sheetName val="Eq_Apoyo8"/>
      <sheetName val="Mod_Directo8"/>
      <sheetName val="Modelo_Ind8"/>
      <sheetName val="COS_18"/>
      <sheetName val="Procurement_Data8"/>
      <sheetName val="3W__FORESCAST8"/>
      <sheetName val="3W_8"/>
      <sheetName val="CURVA_S8"/>
      <sheetName val="%_lc28"/>
      <sheetName val="HIST__PERS8"/>
      <sheetName val="HIST__EQUIP8"/>
      <sheetName val="Cierre_(20%)8"/>
      <sheetName val="Resumen_GG8"/>
      <sheetName val="GG_Totales8"/>
      <sheetName val="Equip_Seguridad8"/>
      <sheetName val="Flujo_(20%)8"/>
      <sheetName val="1_-Flash_Report8"/>
      <sheetName val="3_-_Dotación_de_personal8"/>
      <sheetName val="4_-_Histograma_M_O__Dir_8"/>
      <sheetName val="5_-_Histograma_M_O__Indirec_8"/>
      <sheetName val="6_-_Distribucion_Equipos_y_Maq8"/>
      <sheetName val="7_-_Itemizado_Forecast_18"/>
      <sheetName val="6_-_Itemizado_Control_de_Avanc8"/>
      <sheetName val="Contractor_ANNEX_128"/>
      <sheetName val="8_-_Curva_S_Forecast_028"/>
      <sheetName val="Modifica_Curva_S8"/>
      <sheetName val="9-_Reporte_de_Materiales8"/>
      <sheetName val="10_-Cuadro_Procura8"/>
      <sheetName val="11_-_Control_de_Ingenieria8"/>
      <sheetName val="12_-_Control_Procura_8"/>
      <sheetName val="13_-_Commodities_22_9kV8"/>
      <sheetName val="13_-_Commodities_60_kV8"/>
      <sheetName val="DIFERENCIA_LB0-FC018"/>
      <sheetName val="2__CURVAS8"/>
      <sheetName val="2019"/>
      <sheetName val="2020"/>
      <sheetName val="Panel de Control"/>
      <sheetName val="Nudo 1"/>
      <sheetName val="50+360"/>
      <sheetName val="AD.05 7+300-52+920"/>
      <sheetName val="contraseccion"/>
      <sheetName val="EXP 0-52+920"/>
      <sheetName val="MejorAM"/>
      <sheetName val="Exp. Técnico 7+300-52+920"/>
      <sheetName val="Resumen derrumbes"/>
      <sheetName val="CPV_MGMG"/>
      <sheetName val="CNC"/>
      <sheetName val="BASE_CONEX_"/>
      <sheetName val="INST__BANDEJA"/>
      <sheetName val="RES__TENDIDO"/>
      <sheetName val="RES__PEINADO"/>
      <sheetName val="RES_RETIRO"/>
      <sheetName val="RES_CONEX_"/>
      <sheetName val="Sem_"/>
      <sheetName val="RES__CONEXIONADO"/>
      <sheetName val="MONTAJE_DE_SOMBRILLA"/>
      <sheetName val="NO_IMPRIMIR"/>
      <sheetName val="Desv_P_Puentes"/>
      <sheetName val="O__Preliminares"/>
      <sheetName val="Mivimiento_de_Tierras"/>
      <sheetName val="Estribos_Acero_(Proy)"/>
      <sheetName val="Fe°_C__Estribo"/>
      <sheetName val="Losa_de_Concreto_Armado"/>
      <sheetName val="Losa_de_Concreto_Armado_Acero"/>
      <sheetName val="Fe°_C__Losa"/>
      <sheetName val="Vereda_de_Concreto_Armado"/>
      <sheetName val="Losa_de_Aproximacion"/>
      <sheetName val="O__de_Protección_y_Encauzamient"/>
      <sheetName val="Explanaciones_TRAMO_5"/>
      <sheetName val="Explanaciones_TRAMO_6"/>
      <sheetName val="Explanaciones_EJE_1_-_3"/>
      <sheetName val="Explanaciones_EJE_1_-_4"/>
      <sheetName val="Explanaciones_EJE_2_-_5"/>
      <sheetName val="Explanaciones_EJE_2_-_6_1"/>
      <sheetName val="Explanaciones_EJE_3_-_7"/>
      <sheetName val="Explanaciones_EJE_3_-_8"/>
      <sheetName val="PUNIT"/>
      <sheetName val="EXP-EXPEDIENTE"/>
      <sheetName val="ANALISIS ALQUILER FERREYROS"/>
      <sheetName val="BD vidaUtil"/>
      <sheetName val="VALORIZACION_102"/>
      <sheetName val="3_INPUT_ACT1"/>
      <sheetName val="509-509A_TMC36&quot;"/>
      <sheetName val="510_TMC36&quot;"/>
      <sheetName val="Anx_1_Nota_41"/>
      <sheetName val="MONTAJE_TUBERIA_Y_SOPORTES1"/>
      <sheetName val="SERVICIOS_A_OBRA_195"/>
      <sheetName val="AD_05_7+300-52+920"/>
      <sheetName val="EXP_0-52+920"/>
      <sheetName val="Exp__Técnico_7+300-52+920"/>
      <sheetName val="Resumen_derrumbes"/>
      <sheetName val="MATER_CONCENTR_CBV99"/>
      <sheetName val="COSTO-MANO-OBRA-_CBV99"/>
      <sheetName val="MATER_CBV2000"/>
      <sheetName val="DISTR.MANT.ELECTRICA"/>
      <sheetName val="DOTACION_CBV99"/>
      <sheetName val="consolid-dossier (IAS) (2)"/>
      <sheetName val="Apus"/>
      <sheetName val="BD CONFIABILIDAD"/>
      <sheetName val="encofrado y concreto muros"/>
      <sheetName val="Acero muros"/>
      <sheetName val="Muros metrados"/>
      <sheetName val="encofrado y concreto cimentacio"/>
      <sheetName val="Acero cimentaciones"/>
      <sheetName val="metrado cimentaciones"/>
      <sheetName val="encofrado y concreto columnas"/>
      <sheetName val="columnas"/>
      <sheetName val="VALORIZACION_104"/>
      <sheetName val="VALORIZACION_103"/>
      <sheetName val="VALORIZACION_105"/>
      <sheetName val="VALORIZACION_106"/>
      <sheetName val="VALORIZACION_107"/>
      <sheetName val="VALORIZACION_108"/>
      <sheetName val="Attach 4-18"/>
      <sheetName val="Lista"/>
      <sheetName val="Parametr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ow r="9">
          <cell r="H9">
            <v>0.90469999999999995</v>
          </cell>
        </row>
      </sheetData>
      <sheetData sheetId="132">
        <row r="9">
          <cell r="H9">
            <v>0.90469999999999995</v>
          </cell>
        </row>
      </sheetData>
      <sheetData sheetId="133">
        <row r="9">
          <cell r="H9">
            <v>0.90469999999999995</v>
          </cell>
        </row>
      </sheetData>
      <sheetData sheetId="134">
        <row r="9">
          <cell r="H9">
            <v>0.90469999999999995</v>
          </cell>
        </row>
      </sheetData>
      <sheetData sheetId="135">
        <row r="9">
          <cell r="H9">
            <v>0.90469999999999995</v>
          </cell>
        </row>
      </sheetData>
      <sheetData sheetId="136">
        <row r="9">
          <cell r="H9">
            <v>0.90469999999999995</v>
          </cell>
        </row>
      </sheetData>
      <sheetData sheetId="137">
        <row r="9">
          <cell r="H9">
            <v>0.90469999999999995</v>
          </cell>
        </row>
      </sheetData>
      <sheetData sheetId="138">
        <row r="9">
          <cell r="H9">
            <v>0.90469999999999995</v>
          </cell>
        </row>
      </sheetData>
      <sheetData sheetId="139">
        <row r="9">
          <cell r="H9">
            <v>0.90469999999999995</v>
          </cell>
        </row>
      </sheetData>
      <sheetData sheetId="140">
        <row r="9">
          <cell r="H9">
            <v>0.90469999999999995</v>
          </cell>
        </row>
      </sheetData>
      <sheetData sheetId="141">
        <row r="9">
          <cell r="H9">
            <v>0.90469999999999995</v>
          </cell>
        </row>
      </sheetData>
      <sheetData sheetId="142">
        <row r="9">
          <cell r="H9">
            <v>0.90469999999999995</v>
          </cell>
        </row>
      </sheetData>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ow r="9">
          <cell r="H9">
            <v>0.90469999999999995</v>
          </cell>
        </row>
      </sheetData>
      <sheetData sheetId="166" refreshError="1"/>
      <sheetData sheetId="167" refreshError="1"/>
      <sheetData sheetId="168">
        <row r="9">
          <cell r="H9">
            <v>0.90469999999999995</v>
          </cell>
        </row>
      </sheetData>
      <sheetData sheetId="169" refreshError="1"/>
      <sheetData sheetId="170" refreshError="1"/>
      <sheetData sheetId="171" refreshError="1"/>
      <sheetData sheetId="172" refreshError="1"/>
      <sheetData sheetId="173" refreshError="1"/>
      <sheetData sheetId="174">
        <row r="9">
          <cell r="H9">
            <v>0.90469999999999995</v>
          </cell>
        </row>
      </sheetData>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ow r="9">
          <cell r="H9">
            <v>0.90469999999999995</v>
          </cell>
        </row>
      </sheetData>
      <sheetData sheetId="188">
        <row r="9">
          <cell r="H9">
            <v>0.90469999999999995</v>
          </cell>
        </row>
      </sheetData>
      <sheetData sheetId="189" refreshError="1"/>
      <sheetData sheetId="190" refreshError="1"/>
      <sheetData sheetId="191" refreshError="1"/>
      <sheetData sheetId="192">
        <row r="9">
          <cell r="H9">
            <v>0.90469999999999995</v>
          </cell>
        </row>
      </sheetData>
      <sheetData sheetId="193">
        <row r="9">
          <cell r="H9">
            <v>0.90469999999999995</v>
          </cell>
        </row>
      </sheetData>
      <sheetData sheetId="194">
        <row r="9">
          <cell r="H9">
            <v>0.90469999999999995</v>
          </cell>
        </row>
      </sheetData>
      <sheetData sheetId="195">
        <row r="9">
          <cell r="H9">
            <v>0.90469999999999995</v>
          </cell>
        </row>
      </sheetData>
      <sheetData sheetId="196">
        <row r="9">
          <cell r="H9">
            <v>0.90469999999999995</v>
          </cell>
        </row>
      </sheetData>
      <sheetData sheetId="197">
        <row r="9">
          <cell r="H9">
            <v>0.90469999999999995</v>
          </cell>
        </row>
      </sheetData>
      <sheetData sheetId="198">
        <row r="9">
          <cell r="H9">
            <v>0.90469999999999995</v>
          </cell>
        </row>
      </sheetData>
      <sheetData sheetId="199">
        <row r="9">
          <cell r="H9">
            <v>0.90469999999999995</v>
          </cell>
        </row>
      </sheetData>
      <sheetData sheetId="200">
        <row r="9">
          <cell r="H9">
            <v>0.90469999999999995</v>
          </cell>
        </row>
      </sheetData>
      <sheetData sheetId="201">
        <row r="9">
          <cell r="H9">
            <v>0.90469999999999995</v>
          </cell>
        </row>
      </sheetData>
      <sheetData sheetId="202">
        <row r="9">
          <cell r="H9">
            <v>0.90469999999999995</v>
          </cell>
        </row>
      </sheetData>
      <sheetData sheetId="203">
        <row r="9">
          <cell r="H9">
            <v>0.90469999999999995</v>
          </cell>
        </row>
      </sheetData>
      <sheetData sheetId="204">
        <row r="9">
          <cell r="H9">
            <v>0.90469999999999995</v>
          </cell>
        </row>
      </sheetData>
      <sheetData sheetId="205">
        <row r="9">
          <cell r="H9">
            <v>0.90469999999999995</v>
          </cell>
        </row>
      </sheetData>
      <sheetData sheetId="206">
        <row r="9">
          <cell r="H9">
            <v>0.90469999999999995</v>
          </cell>
        </row>
      </sheetData>
      <sheetData sheetId="207">
        <row r="9">
          <cell r="H9">
            <v>0.90469999999999995</v>
          </cell>
        </row>
      </sheetData>
      <sheetData sheetId="208">
        <row r="9">
          <cell r="H9">
            <v>0.90469999999999995</v>
          </cell>
        </row>
      </sheetData>
      <sheetData sheetId="209">
        <row r="9">
          <cell r="H9">
            <v>0.90469999999999995</v>
          </cell>
        </row>
      </sheetData>
      <sheetData sheetId="210">
        <row r="9">
          <cell r="H9">
            <v>0.90469999999999995</v>
          </cell>
        </row>
      </sheetData>
      <sheetData sheetId="211">
        <row r="9">
          <cell r="H9">
            <v>0.90469999999999995</v>
          </cell>
        </row>
      </sheetData>
      <sheetData sheetId="212">
        <row r="9">
          <cell r="H9">
            <v>0.90469999999999995</v>
          </cell>
        </row>
      </sheetData>
      <sheetData sheetId="213">
        <row r="9">
          <cell r="H9">
            <v>0.90469999999999995</v>
          </cell>
        </row>
      </sheetData>
      <sheetData sheetId="214">
        <row r="9">
          <cell r="H9">
            <v>0.90469999999999995</v>
          </cell>
        </row>
      </sheetData>
      <sheetData sheetId="215">
        <row r="9">
          <cell r="H9">
            <v>0.90469999999999995</v>
          </cell>
        </row>
      </sheetData>
      <sheetData sheetId="216">
        <row r="9">
          <cell r="H9">
            <v>0.90469999999999995</v>
          </cell>
        </row>
      </sheetData>
      <sheetData sheetId="217">
        <row r="9">
          <cell r="H9">
            <v>0.90469999999999995</v>
          </cell>
        </row>
      </sheetData>
      <sheetData sheetId="218">
        <row r="9">
          <cell r="H9">
            <v>0.90469999999999995</v>
          </cell>
        </row>
      </sheetData>
      <sheetData sheetId="219">
        <row r="9">
          <cell r="H9">
            <v>0.90469999999999995</v>
          </cell>
        </row>
      </sheetData>
      <sheetData sheetId="220">
        <row r="9">
          <cell r="H9">
            <v>0.90469999999999995</v>
          </cell>
        </row>
      </sheetData>
      <sheetData sheetId="221" refreshError="1"/>
      <sheetData sheetId="222" refreshError="1"/>
      <sheetData sheetId="223">
        <row r="9">
          <cell r="H9">
            <v>0.90469999999999995</v>
          </cell>
        </row>
      </sheetData>
      <sheetData sheetId="224">
        <row r="9">
          <cell r="H9">
            <v>0.90469999999999995</v>
          </cell>
        </row>
      </sheetData>
      <sheetData sheetId="225">
        <row r="9">
          <cell r="H9">
            <v>0.90469999999999995</v>
          </cell>
        </row>
      </sheetData>
      <sheetData sheetId="226">
        <row r="9">
          <cell r="H9">
            <v>0.90469999999999995</v>
          </cell>
        </row>
      </sheetData>
      <sheetData sheetId="227">
        <row r="9">
          <cell r="H9">
            <v>0.90469999999999995</v>
          </cell>
        </row>
      </sheetData>
      <sheetData sheetId="228">
        <row r="9">
          <cell r="H9">
            <v>0.90469999999999995</v>
          </cell>
        </row>
      </sheetData>
      <sheetData sheetId="229">
        <row r="9">
          <cell r="H9">
            <v>0.90469999999999995</v>
          </cell>
        </row>
      </sheetData>
      <sheetData sheetId="230">
        <row r="9">
          <cell r="H9">
            <v>0.90469999999999995</v>
          </cell>
        </row>
      </sheetData>
      <sheetData sheetId="231">
        <row r="9">
          <cell r="H9">
            <v>0.90469999999999995</v>
          </cell>
        </row>
      </sheetData>
      <sheetData sheetId="232">
        <row r="9">
          <cell r="H9">
            <v>0.90469999999999995</v>
          </cell>
        </row>
      </sheetData>
      <sheetData sheetId="233">
        <row r="9">
          <cell r="H9">
            <v>0.90469999999999995</v>
          </cell>
        </row>
      </sheetData>
      <sheetData sheetId="234">
        <row r="9">
          <cell r="H9">
            <v>0.90469999999999995</v>
          </cell>
        </row>
      </sheetData>
      <sheetData sheetId="235">
        <row r="9">
          <cell r="H9">
            <v>0.90469999999999995</v>
          </cell>
        </row>
      </sheetData>
      <sheetData sheetId="236">
        <row r="9">
          <cell r="H9">
            <v>0.90469999999999995</v>
          </cell>
        </row>
      </sheetData>
      <sheetData sheetId="237">
        <row r="9">
          <cell r="H9">
            <v>0.90469999999999995</v>
          </cell>
        </row>
      </sheetData>
      <sheetData sheetId="238">
        <row r="9">
          <cell r="H9">
            <v>0.90469999999999995</v>
          </cell>
        </row>
      </sheetData>
      <sheetData sheetId="239">
        <row r="9">
          <cell r="H9">
            <v>0.90469999999999995</v>
          </cell>
        </row>
      </sheetData>
      <sheetData sheetId="240">
        <row r="9">
          <cell r="H9">
            <v>0.90469999999999995</v>
          </cell>
        </row>
      </sheetData>
      <sheetData sheetId="241">
        <row r="9">
          <cell r="H9">
            <v>0.90469999999999995</v>
          </cell>
        </row>
      </sheetData>
      <sheetData sheetId="242">
        <row r="9">
          <cell r="H9">
            <v>0.90469999999999995</v>
          </cell>
        </row>
      </sheetData>
      <sheetData sheetId="243">
        <row r="9">
          <cell r="H9">
            <v>0.90469999999999995</v>
          </cell>
        </row>
      </sheetData>
      <sheetData sheetId="244">
        <row r="9">
          <cell r="H9">
            <v>0.90469999999999995</v>
          </cell>
        </row>
      </sheetData>
      <sheetData sheetId="245">
        <row r="9">
          <cell r="H9">
            <v>0.90469999999999995</v>
          </cell>
        </row>
      </sheetData>
      <sheetData sheetId="246">
        <row r="9">
          <cell r="H9">
            <v>0.90469999999999995</v>
          </cell>
        </row>
      </sheetData>
      <sheetData sheetId="247">
        <row r="9">
          <cell r="H9">
            <v>0.90469999999999995</v>
          </cell>
        </row>
      </sheetData>
      <sheetData sheetId="248">
        <row r="9">
          <cell r="H9">
            <v>0.90469999999999995</v>
          </cell>
        </row>
      </sheetData>
      <sheetData sheetId="249">
        <row r="9">
          <cell r="H9">
            <v>0.90469999999999995</v>
          </cell>
        </row>
      </sheetData>
      <sheetData sheetId="250">
        <row r="9">
          <cell r="H9">
            <v>0.90469999999999995</v>
          </cell>
        </row>
      </sheetData>
      <sheetData sheetId="251">
        <row r="9">
          <cell r="H9">
            <v>0.90469999999999995</v>
          </cell>
        </row>
      </sheetData>
      <sheetData sheetId="252">
        <row r="9">
          <cell r="H9">
            <v>0.90469999999999995</v>
          </cell>
        </row>
      </sheetData>
      <sheetData sheetId="253">
        <row r="9">
          <cell r="H9">
            <v>0.90469999999999995</v>
          </cell>
        </row>
      </sheetData>
      <sheetData sheetId="254">
        <row r="9">
          <cell r="H9">
            <v>0.90469999999999995</v>
          </cell>
        </row>
      </sheetData>
      <sheetData sheetId="255">
        <row r="9">
          <cell r="H9">
            <v>0.90469999999999995</v>
          </cell>
        </row>
      </sheetData>
      <sheetData sheetId="256">
        <row r="9">
          <cell r="H9">
            <v>0.90469999999999995</v>
          </cell>
        </row>
      </sheetData>
      <sheetData sheetId="257">
        <row r="9">
          <cell r="H9">
            <v>0.90469999999999995</v>
          </cell>
        </row>
      </sheetData>
      <sheetData sheetId="258">
        <row r="9">
          <cell r="H9">
            <v>0.90469999999999995</v>
          </cell>
        </row>
      </sheetData>
      <sheetData sheetId="259">
        <row r="9">
          <cell r="H9">
            <v>0.90469999999999995</v>
          </cell>
        </row>
      </sheetData>
      <sheetData sheetId="260">
        <row r="9">
          <cell r="H9">
            <v>0.90469999999999995</v>
          </cell>
        </row>
      </sheetData>
      <sheetData sheetId="261">
        <row r="9">
          <cell r="H9">
            <v>0.90469999999999995</v>
          </cell>
        </row>
      </sheetData>
      <sheetData sheetId="262">
        <row r="9">
          <cell r="H9">
            <v>0.90469999999999995</v>
          </cell>
        </row>
      </sheetData>
      <sheetData sheetId="263">
        <row r="9">
          <cell r="H9">
            <v>0.90469999999999995</v>
          </cell>
        </row>
      </sheetData>
      <sheetData sheetId="264">
        <row r="9">
          <cell r="H9">
            <v>0.90469999999999995</v>
          </cell>
        </row>
      </sheetData>
      <sheetData sheetId="265">
        <row r="9">
          <cell r="H9">
            <v>0.90469999999999995</v>
          </cell>
        </row>
      </sheetData>
      <sheetData sheetId="266">
        <row r="9">
          <cell r="H9">
            <v>0.90469999999999995</v>
          </cell>
        </row>
      </sheetData>
      <sheetData sheetId="267">
        <row r="9">
          <cell r="H9">
            <v>0.90469999999999995</v>
          </cell>
        </row>
      </sheetData>
      <sheetData sheetId="268">
        <row r="9">
          <cell r="H9">
            <v>0.90469999999999995</v>
          </cell>
        </row>
      </sheetData>
      <sheetData sheetId="269">
        <row r="9">
          <cell r="H9">
            <v>0.90469999999999995</v>
          </cell>
        </row>
      </sheetData>
      <sheetData sheetId="270">
        <row r="9">
          <cell r="H9">
            <v>0.90469999999999995</v>
          </cell>
        </row>
      </sheetData>
      <sheetData sheetId="271" refreshError="1"/>
      <sheetData sheetId="272">
        <row r="9">
          <cell r="H9">
            <v>0.90469999999999995</v>
          </cell>
        </row>
      </sheetData>
      <sheetData sheetId="273">
        <row r="9">
          <cell r="H9">
            <v>0.90469999999999995</v>
          </cell>
        </row>
      </sheetData>
      <sheetData sheetId="274">
        <row r="9">
          <cell r="H9">
            <v>0.90469999999999995</v>
          </cell>
        </row>
      </sheetData>
      <sheetData sheetId="275">
        <row r="9">
          <cell r="H9">
            <v>0.90469999999999995</v>
          </cell>
        </row>
      </sheetData>
      <sheetData sheetId="276">
        <row r="9">
          <cell r="H9">
            <v>0.90469999999999995</v>
          </cell>
        </row>
      </sheetData>
      <sheetData sheetId="277">
        <row r="9">
          <cell r="H9">
            <v>0.90469999999999995</v>
          </cell>
        </row>
      </sheetData>
      <sheetData sheetId="278">
        <row r="9">
          <cell r="H9">
            <v>0.90469999999999995</v>
          </cell>
        </row>
      </sheetData>
      <sheetData sheetId="279"/>
      <sheetData sheetId="280">
        <row r="9">
          <cell r="H9">
            <v>0.90469999999999995</v>
          </cell>
        </row>
      </sheetData>
      <sheetData sheetId="281">
        <row r="9">
          <cell r="H9">
            <v>0.90469999999999995</v>
          </cell>
        </row>
      </sheetData>
      <sheetData sheetId="282">
        <row r="9">
          <cell r="H9">
            <v>0.90469999999999995</v>
          </cell>
        </row>
      </sheetData>
      <sheetData sheetId="283">
        <row r="9">
          <cell r="H9">
            <v>0.90469999999999995</v>
          </cell>
        </row>
      </sheetData>
      <sheetData sheetId="284">
        <row r="9">
          <cell r="H9">
            <v>0.90469999999999995</v>
          </cell>
        </row>
      </sheetData>
      <sheetData sheetId="285">
        <row r="9">
          <cell r="H9">
            <v>0.90469999999999995</v>
          </cell>
        </row>
      </sheetData>
      <sheetData sheetId="286">
        <row r="9">
          <cell r="H9">
            <v>0.90469999999999995</v>
          </cell>
        </row>
      </sheetData>
      <sheetData sheetId="287">
        <row r="9">
          <cell r="H9">
            <v>0.90469999999999995</v>
          </cell>
        </row>
      </sheetData>
      <sheetData sheetId="288">
        <row r="9">
          <cell r="H9">
            <v>0.90469999999999995</v>
          </cell>
        </row>
      </sheetData>
      <sheetData sheetId="289"/>
      <sheetData sheetId="290"/>
      <sheetData sheetId="291">
        <row r="9">
          <cell r="H9">
            <v>0.90469999999999995</v>
          </cell>
        </row>
      </sheetData>
      <sheetData sheetId="292"/>
      <sheetData sheetId="293"/>
      <sheetData sheetId="294"/>
      <sheetData sheetId="295" refreshError="1"/>
      <sheetData sheetId="296" refreshError="1"/>
      <sheetData sheetId="297" refreshError="1"/>
      <sheetData sheetId="298" refreshError="1"/>
      <sheetData sheetId="299" refreshError="1"/>
      <sheetData sheetId="300" refreshError="1"/>
      <sheetData sheetId="301"/>
      <sheetData sheetId="302">
        <row r="9">
          <cell r="H9">
            <v>0.90469999999999995</v>
          </cell>
        </row>
      </sheetData>
      <sheetData sheetId="303">
        <row r="9">
          <cell r="H9">
            <v>0.90469999999999995</v>
          </cell>
        </row>
      </sheetData>
      <sheetData sheetId="304"/>
      <sheetData sheetId="305"/>
      <sheetData sheetId="306">
        <row r="9">
          <cell r="H9">
            <v>0.90469999999999995</v>
          </cell>
        </row>
      </sheetData>
      <sheetData sheetId="307"/>
      <sheetData sheetId="308">
        <row r="9">
          <cell r="H9">
            <v>0.90469999999999995</v>
          </cell>
        </row>
      </sheetData>
      <sheetData sheetId="309">
        <row r="9">
          <cell r="H9">
            <v>0.90469999999999995</v>
          </cell>
        </row>
      </sheetData>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ow r="9">
          <cell r="H9">
            <v>0.90469999999999995</v>
          </cell>
        </row>
      </sheetData>
      <sheetData sheetId="319">
        <row r="9">
          <cell r="H9">
            <v>0.90469999999999995</v>
          </cell>
        </row>
      </sheetData>
      <sheetData sheetId="320">
        <row r="9">
          <cell r="H9">
            <v>0.90469999999999995</v>
          </cell>
        </row>
      </sheetData>
      <sheetData sheetId="321">
        <row r="9">
          <cell r="H9">
            <v>0.90469999999999995</v>
          </cell>
        </row>
      </sheetData>
      <sheetData sheetId="322">
        <row r="9">
          <cell r="H9">
            <v>0.90469999999999995</v>
          </cell>
        </row>
      </sheetData>
      <sheetData sheetId="323">
        <row r="9">
          <cell r="H9">
            <v>0.90469999999999995</v>
          </cell>
        </row>
      </sheetData>
      <sheetData sheetId="324">
        <row r="9">
          <cell r="H9">
            <v>0.90469999999999995</v>
          </cell>
        </row>
      </sheetData>
      <sheetData sheetId="325">
        <row r="9">
          <cell r="H9">
            <v>0.90469999999999995</v>
          </cell>
        </row>
      </sheetData>
      <sheetData sheetId="326">
        <row r="9">
          <cell r="H9">
            <v>0.90469999999999995</v>
          </cell>
        </row>
      </sheetData>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row r="9">
          <cell r="H9">
            <v>0.90469999999999995</v>
          </cell>
        </row>
      </sheetData>
      <sheetData sheetId="430">
        <row r="9">
          <cell r="H9">
            <v>0.90469999999999995</v>
          </cell>
        </row>
      </sheetData>
      <sheetData sheetId="431"/>
      <sheetData sheetId="432">
        <row r="9">
          <cell r="H9">
            <v>0.90469999999999995</v>
          </cell>
        </row>
      </sheetData>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refreshError="1"/>
      <sheetData sheetId="475" refreshError="1"/>
      <sheetData sheetId="476" refreshError="1"/>
      <sheetData sheetId="477" refreshError="1"/>
      <sheetData sheetId="478"/>
      <sheetData sheetId="479"/>
      <sheetData sheetId="480"/>
      <sheetData sheetId="481" refreshError="1"/>
      <sheetData sheetId="482" refreshError="1"/>
      <sheetData sheetId="483" refreshError="1"/>
      <sheetData sheetId="484" refreshError="1"/>
      <sheetData sheetId="485" refreshError="1"/>
      <sheetData sheetId="486"/>
      <sheetData sheetId="487"/>
      <sheetData sheetId="488"/>
      <sheetData sheetId="489"/>
      <sheetData sheetId="490"/>
      <sheetData sheetId="491"/>
      <sheetData sheetId="492" refreshError="1"/>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refreshError="1"/>
      <sheetData sheetId="508" refreshError="1"/>
      <sheetData sheetId="509" refreshError="1"/>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row r="9">
          <cell r="H9">
            <v>0.90469999999999995</v>
          </cell>
        </row>
      </sheetData>
      <sheetData sheetId="549"/>
      <sheetData sheetId="550"/>
      <sheetData sheetId="551"/>
      <sheetData sheetId="552"/>
      <sheetData sheetId="553"/>
      <sheetData sheetId="554"/>
      <sheetData sheetId="555"/>
      <sheetData sheetId="556"/>
      <sheetData sheetId="557"/>
      <sheetData sheetId="558"/>
      <sheetData sheetId="559"/>
      <sheetData sheetId="560">
        <row r="9">
          <cell r="H9">
            <v>0.90469999999999995</v>
          </cell>
        </row>
      </sheetData>
      <sheetData sheetId="561">
        <row r="9">
          <cell r="H9">
            <v>0.90469999999999995</v>
          </cell>
        </row>
      </sheetData>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ow r="9">
          <cell r="H9">
            <v>0.90469999999999995</v>
          </cell>
        </row>
      </sheetData>
      <sheetData sheetId="581">
        <row r="9">
          <cell r="H9">
            <v>0.90469999999999995</v>
          </cell>
        </row>
      </sheetData>
      <sheetData sheetId="582">
        <row r="9">
          <cell r="H9">
            <v>0.90469999999999995</v>
          </cell>
        </row>
      </sheetData>
      <sheetData sheetId="583"/>
      <sheetData sheetId="584">
        <row r="9">
          <cell r="H9">
            <v>0.90469999999999995</v>
          </cell>
        </row>
      </sheetData>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efreshError="1"/>
      <sheetData sheetId="604"/>
      <sheetData sheetId="605"/>
      <sheetData sheetId="606"/>
      <sheetData sheetId="607"/>
      <sheetData sheetId="608"/>
      <sheetData sheetId="609"/>
      <sheetData sheetId="610"/>
      <sheetData sheetId="611"/>
      <sheetData sheetId="612"/>
      <sheetData sheetId="613"/>
      <sheetData sheetId="614"/>
      <sheetData sheetId="615" refreshError="1"/>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ENSIBILIDAD"/>
      <sheetName val="FLUJOS"/>
      <sheetName val="EJECUT-FORMUL"/>
      <sheetName val="ANALIS.INVOLUC"/>
      <sheetName val="DEMANDA"/>
      <sheetName val="OFERTA"/>
      <sheetName val="BALANCE"/>
      <sheetName val="RIESG.DISEÑO"/>
      <sheetName val="Hoja2"/>
      <sheetName val="Hoja1"/>
      <sheetName val="IMPACT.AMBIENT"/>
      <sheetName val="CRON.IMPLE"/>
      <sheetName val="MARC.LOG"/>
      <sheetName val="12 P3"/>
      <sheetName val="5 Poblacion Demandante Efectiva"/>
      <sheetName val="Sens.agua"/>
      <sheetName val="Z-4"/>
      <sheetName val="P2"/>
      <sheetName val="Minsa_Estandares- Fuente "/>
      <sheetName val="P3"/>
      <sheetName val="P1"/>
      <sheetName val="Valorización"/>
      <sheetName val="pu Estructura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06"/>
      <sheetName val="JUN07"/>
      <sheetName val="POB07"/>
      <sheetName val="PUNTUAL DPTO07"/>
      <sheetName val="ESTI"/>
      <sheetName val="P2"/>
      <sheetName val="P3"/>
      <sheetName val="P3Z"/>
      <sheetName val="provajus"/>
      <sheetName val="dis"/>
      <sheetName val="dis cal"/>
      <sheetName val="v3r"/>
      <sheetName val="disajus"/>
      <sheetName val="valor dist"/>
      <sheetName val="EP1"/>
      <sheetName val="Relacion de INSUMOS"/>
      <sheetName val="Presenta1"/>
      <sheetName val="Equipo"/>
      <sheetName val="Vehículo"/>
      <sheetName val="Gtos Gen"/>
      <sheetName val="Materiales"/>
      <sheetName val="Subcontratos"/>
      <sheetName val="F-05"/>
      <sheetName val="CI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10"/>
      <sheetName val="EDAD"/>
      <sheetName val="EP1"/>
      <sheetName val="P2"/>
      <sheetName val="P3"/>
      <sheetName val="P3Z"/>
      <sheetName val="provajus"/>
      <sheetName val="dis"/>
      <sheetName val="dis cal"/>
      <sheetName val="v3r"/>
      <sheetName val="disajus"/>
      <sheetName val="Sheet1"/>
      <sheetName val="PPTOALT1"/>
      <sheetName val="Estadística"/>
      <sheetName val="VACST"/>
      <sheetName val="Dmda."/>
      <sheetName val="Pob. DIRESA 2013"/>
      <sheetName val="FINAL"/>
      <sheetName val="p1"/>
      <sheetName val="Encofrado BVR Unispan"/>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por edades"/>
      <sheetName val="Alum. Matr.1990-2002"/>
      <sheetName val="Matr. Inst. Públ. y Priv. 2003"/>
      <sheetName val="Matr. Inst. Públ.2003"/>
      <sheetName val="Proyección Pobl. 1998-2005"/>
      <sheetName val="POB07"/>
      <sheetName val="Limit_ACC_A"/>
      <sheetName val="PPTOALT1"/>
      <sheetName val="RESUMEN"/>
      <sheetName val="Sensib. IE-VACSN"/>
      <sheetName val="Requerimiento"/>
      <sheetName val="Demanda"/>
      <sheetName val="MAESTRO DE CLAVES FIN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ooting Design"/>
      <sheetName val="Limit_ACC_A"/>
      <sheetName val="EST_MOD"/>
      <sheetName val="ESTRUCTURAS MOD"/>
      <sheetName val="Sensib. IE-VACSN"/>
      <sheetName val="A"/>
      <sheetName val="B"/>
      <sheetName val="DATOS"/>
      <sheetName val="RESUMEN POR COMPONENTE"/>
      <sheetName val="POLINOMICA"/>
      <sheetName val="sensibilidad propoli"/>
      <sheetName val="CFA"/>
      <sheetName val="POB07"/>
      <sheetName val="LIMA-CANTA"/>
      <sheetName val="MANO"/>
      <sheetName val="Solicitu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EPC)"/>
      <sheetName val="Summary (Total)"/>
      <sheetName val="Civil Directs_TOTAL"/>
      <sheetName val="Mech Directs_TOTAL"/>
      <sheetName val="Elec Directs_TOTAL"/>
      <sheetName val="Indirects"/>
      <sheetName val="Closing Costs"/>
      <sheetName val="Escalation &amp; Buyout"/>
      <sheetName val="Risk"/>
      <sheetName val="Insurance and Bonds"/>
      <sheetName val="Detail of Indirects"/>
      <sheetName val="SUPERVISION"/>
      <sheetName val="Project vehicles"/>
      <sheetName val="Admin Expenses"/>
      <sheetName val="Safety,security"/>
      <sheetName val="offices,yards"/>
      <sheetName val="office expenses"/>
      <sheetName val="Small tools"/>
      <sheetName val="Camp"/>
      <sheetName val="Support facilities"/>
      <sheetName val="final clean up"/>
      <sheetName val="equipment"/>
      <sheetName val="technical services"/>
      <sheetName val="Subsistence"/>
      <sheetName val="design office"/>
      <sheetName val="design office distribs"/>
      <sheetName val="Supervision office distribs"/>
      <sheetName val="Operations costs"/>
      <sheetName val="Employ Require"/>
      <sheetName val="leyenda de Rubros"/>
      <sheetName val="SALUD"/>
      <sheetName val="EDUCACION"/>
      <sheetName val="Limit_ACC_A"/>
      <sheetName val="A.SENSIBILIDAD"/>
      <sheetName val="FLUJOS"/>
      <sheetName val="12 P3"/>
      <sheetName val="5 Poblacion Demandante Efectiva"/>
      <sheetName val="LIMA-CANTA"/>
      <sheetName val="POB07"/>
      <sheetName val="Areas&amp;Funciones"/>
      <sheetName val="Costo Directo"/>
      <sheetName val="EP1"/>
      <sheetName val="Sheet1"/>
      <sheetName val="A"/>
      <sheetName val="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BECHTEL WATER - CONTINGENCY/ RISK SUMMARY FORM</v>
          </cell>
        </row>
        <row r="3">
          <cell r="A3" t="str">
            <v>PROJECT TITLE         : SULAIBIYA WASTEWATER PROJECT</v>
          </cell>
          <cell r="I3" t="str">
            <v xml:space="preserve"> BASE ESTIMATE</v>
          </cell>
          <cell r="J3">
            <v>76000000</v>
          </cell>
        </row>
        <row r="4">
          <cell r="A4" t="str">
            <v>PROJECT NUMBER     :</v>
          </cell>
          <cell r="I4" t="str">
            <v>BASE ESTIMATE ACCURACY</v>
          </cell>
          <cell r="J4">
            <v>9.9965242237267424E-2</v>
          </cell>
        </row>
        <row r="6">
          <cell r="E6" t="str">
            <v xml:space="preserve"> Cost Impacts (KWD '000s)</v>
          </cell>
        </row>
        <row r="7">
          <cell r="A7" t="str">
            <v>ID No</v>
          </cell>
          <cell r="B7" t="str">
            <v>Risk description</v>
          </cell>
          <cell r="C7" t="str">
            <v>Risk Owner (JV/SPC)</v>
          </cell>
          <cell r="D7" t="str">
            <v>Probability of Occurrence</v>
          </cell>
          <cell r="E7" t="str">
            <v>Optimistic</v>
          </cell>
          <cell r="F7" t="str">
            <v>Most Likely</v>
          </cell>
          <cell r="G7" t="str">
            <v>Pessimistic</v>
          </cell>
          <cell r="H7" t="str">
            <v>EV (KWD '000s)</v>
          </cell>
          <cell r="I7" t="str">
            <v>60% Value (KWD '000s)</v>
          </cell>
          <cell r="J7" t="str">
            <v>Has risk occurred? (3)</v>
          </cell>
          <cell r="K7" t="str">
            <v>Can risk no longer occur? (3)</v>
          </cell>
        </row>
        <row r="8">
          <cell r="A8" t="str">
            <v>CONTINGENCY</v>
          </cell>
        </row>
        <row r="9">
          <cell r="B9" t="str">
            <v>General</v>
          </cell>
        </row>
        <row r="10">
          <cell r="A10">
            <v>1</v>
          </cell>
          <cell r="B10" t="str">
            <v xml:space="preserve">DESIGN DEVELOPMENT - 5% of Civil /Mech/Elec; 3% of Pipeline </v>
          </cell>
          <cell r="C10" t="str">
            <v>JV</v>
          </cell>
          <cell r="D10">
            <v>0.5</v>
          </cell>
          <cell r="F10">
            <v>2006</v>
          </cell>
          <cell r="H10">
            <v>1003</v>
          </cell>
          <cell r="I10">
            <v>1353.1306427574586</v>
          </cell>
        </row>
        <row r="11">
          <cell r="A11">
            <v>2</v>
          </cell>
          <cell r="B11" t="str">
            <v>SHIPPING / TRANSPORT DIFFICULTIES</v>
          </cell>
          <cell r="C11" t="str">
            <v>JV</v>
          </cell>
          <cell r="D11">
            <v>0.3</v>
          </cell>
          <cell r="F11">
            <v>250</v>
          </cell>
          <cell r="H11">
            <v>75</v>
          </cell>
          <cell r="I11">
            <v>101.18125444347895</v>
          </cell>
        </row>
        <row r="12">
          <cell r="A12">
            <v>3</v>
          </cell>
          <cell r="B12" t="str">
            <v>LOGISTICS / DELAYS OF WATER TESTING STRUCTURES &amp; PIPELINE</v>
          </cell>
          <cell r="C12" t="str">
            <v>JV</v>
          </cell>
          <cell r="D12">
            <v>0.5</v>
          </cell>
          <cell r="F12">
            <v>100</v>
          </cell>
          <cell r="H12">
            <v>50</v>
          </cell>
          <cell r="I12">
            <v>67.454169628985966</v>
          </cell>
        </row>
        <row r="13">
          <cell r="C13" t="str">
            <v>JV</v>
          </cell>
          <cell r="H13">
            <v>0</v>
          </cell>
          <cell r="I13">
            <v>0</v>
          </cell>
        </row>
        <row r="14">
          <cell r="C14" t="str">
            <v>JV</v>
          </cell>
          <cell r="H14">
            <v>0</v>
          </cell>
          <cell r="I14">
            <v>0</v>
          </cell>
        </row>
        <row r="16">
          <cell r="G16" t="str">
            <v>Sub-Total Contingency Impacts</v>
          </cell>
          <cell r="H16">
            <v>1128</v>
          </cell>
          <cell r="I16">
            <v>1521.7660668299234</v>
          </cell>
          <cell r="J16">
            <v>0.29702188166521842</v>
          </cell>
          <cell r="K16" t="str">
            <v>of total</v>
          </cell>
        </row>
        <row r="17">
          <cell r="A17" t="str">
            <v>RISKS</v>
          </cell>
        </row>
        <row r="18">
          <cell r="A18" t="str">
            <v>A) JV WORKS SITE</v>
          </cell>
        </row>
        <row r="19">
          <cell r="B19" t="str">
            <v>Pipeline</v>
          </cell>
        </row>
        <row r="20">
          <cell r="A20">
            <v>1</v>
          </cell>
          <cell r="B20" t="str">
            <v>ADDITIONAL OXYGEN INJECTION UNIT REQUIRED</v>
          </cell>
          <cell r="C20" t="str">
            <v>JV</v>
          </cell>
          <cell r="D20">
            <v>0.3</v>
          </cell>
          <cell r="F20">
            <v>350</v>
          </cell>
          <cell r="H20">
            <v>105</v>
          </cell>
          <cell r="I20">
            <v>141.65375622087055</v>
          </cell>
        </row>
        <row r="21">
          <cell r="A21">
            <v>2</v>
          </cell>
          <cell r="B21" t="str">
            <v>ADDITIONAL SURGE CONTROL REQUIRED</v>
          </cell>
          <cell r="C21" t="str">
            <v>JV</v>
          </cell>
          <cell r="D21">
            <v>0.3</v>
          </cell>
          <cell r="F21">
            <v>100</v>
          </cell>
          <cell r="H21">
            <v>30</v>
          </cell>
          <cell r="I21">
            <v>40.472501777391578</v>
          </cell>
        </row>
        <row r="22">
          <cell r="A22">
            <v>3</v>
          </cell>
          <cell r="B22" t="str">
            <v>UNFORESEEN SERVICE CROSSINGS</v>
          </cell>
          <cell r="C22" t="str">
            <v>JV</v>
          </cell>
          <cell r="D22">
            <v>0.3</v>
          </cell>
          <cell r="F22">
            <v>200</v>
          </cell>
          <cell r="H22">
            <v>60</v>
          </cell>
          <cell r="I22">
            <v>80.945003554783156</v>
          </cell>
        </row>
        <row r="23">
          <cell r="A23">
            <v>4</v>
          </cell>
          <cell r="B23" t="str">
            <v>HARD DIG IN PIPELINE EXCAVATIONS</v>
          </cell>
          <cell r="C23" t="str">
            <v>JV</v>
          </cell>
          <cell r="D23">
            <v>0.4</v>
          </cell>
          <cell r="F23">
            <v>200</v>
          </cell>
          <cell r="H23">
            <v>80</v>
          </cell>
          <cell r="I23">
            <v>107.92667140637755</v>
          </cell>
        </row>
        <row r="24">
          <cell r="A24">
            <v>5</v>
          </cell>
          <cell r="B24" t="str">
            <v>LATE ARRIVAL OF PIPE MATERIALS FROM SUPPLIER</v>
          </cell>
          <cell r="C24" t="str">
            <v>JV</v>
          </cell>
          <cell r="D24">
            <v>0.1</v>
          </cell>
          <cell r="F24">
            <v>500</v>
          </cell>
          <cell r="H24">
            <v>50</v>
          </cell>
          <cell r="I24">
            <v>67.454169628985966</v>
          </cell>
        </row>
        <row r="25">
          <cell r="A25">
            <v>6</v>
          </cell>
          <cell r="B25" t="str">
            <v>ADDITIONAL MICROTUNNELLING COSTS</v>
          </cell>
          <cell r="C25" t="str">
            <v>JV</v>
          </cell>
          <cell r="D25">
            <v>0.2</v>
          </cell>
          <cell r="F25">
            <v>130</v>
          </cell>
          <cell r="H25">
            <v>26</v>
          </cell>
          <cell r="I25">
            <v>35.076168207072705</v>
          </cell>
        </row>
        <row r="26">
          <cell r="A26">
            <v>7</v>
          </cell>
          <cell r="B26" t="str">
            <v>ADDITIONAL ALLOWANCE FOR WORKING UNDERNEATH PYLONS</v>
          </cell>
          <cell r="C26" t="str">
            <v>JV</v>
          </cell>
          <cell r="D26">
            <v>0.2</v>
          </cell>
          <cell r="F26">
            <v>100</v>
          </cell>
          <cell r="H26">
            <v>20</v>
          </cell>
          <cell r="I26">
            <v>26.981667851594388</v>
          </cell>
        </row>
        <row r="27">
          <cell r="A27">
            <v>8</v>
          </cell>
          <cell r="B27" t="str">
            <v>ODOUR CONTROL ON AIR VALVES REQUIRED</v>
          </cell>
          <cell r="C27" t="str">
            <v>JV</v>
          </cell>
          <cell r="D27">
            <v>0.3</v>
          </cell>
          <cell r="F27">
            <v>50</v>
          </cell>
          <cell r="H27">
            <v>15</v>
          </cell>
          <cell r="I27">
            <v>20.236250888695789</v>
          </cell>
        </row>
        <row r="28">
          <cell r="B28" t="str">
            <v>Ardiya</v>
          </cell>
        </row>
        <row r="29">
          <cell r="A29">
            <v>9</v>
          </cell>
          <cell r="B29" t="str">
            <v>ADDITIONAL OVERPUMING REQUIRED DUE TO DIFFICULTIES WITH THE CONNECTIONS AT ARDIYA</v>
          </cell>
          <cell r="C29" t="str">
            <v>JV</v>
          </cell>
          <cell r="D29">
            <v>0.4</v>
          </cell>
          <cell r="F29">
            <v>100</v>
          </cell>
          <cell r="H29">
            <v>40</v>
          </cell>
          <cell r="I29">
            <v>53.963335703188775</v>
          </cell>
        </row>
        <row r="30">
          <cell r="A30" t="str">
            <v>9a</v>
          </cell>
          <cell r="B30" t="str">
            <v>DEALING WITH AC PIPES AT ARDIYA</v>
          </cell>
          <cell r="C30" t="str">
            <v>JV</v>
          </cell>
          <cell r="D30">
            <v>0.4</v>
          </cell>
          <cell r="F30">
            <v>20</v>
          </cell>
          <cell r="H30">
            <v>8</v>
          </cell>
          <cell r="I30">
            <v>10.792667140637755</v>
          </cell>
        </row>
        <row r="31">
          <cell r="B31" t="str">
            <v>Sulaibiya</v>
          </cell>
        </row>
        <row r="32">
          <cell r="A32">
            <v>10</v>
          </cell>
          <cell r="B32" t="str">
            <v>SEPTICITY / ODOUR RISKS</v>
          </cell>
          <cell r="C32" t="str">
            <v>JV</v>
          </cell>
          <cell r="D32">
            <v>0</v>
          </cell>
          <cell r="F32">
            <v>0</v>
          </cell>
          <cell r="H32">
            <v>0</v>
          </cell>
          <cell r="I32">
            <v>0</v>
          </cell>
        </row>
        <row r="33">
          <cell r="A33">
            <v>11</v>
          </cell>
          <cell r="B33" t="str">
            <v>CONCRETE &amp; LINING REPAIRS</v>
          </cell>
          <cell r="C33" t="str">
            <v>JV</v>
          </cell>
          <cell r="D33">
            <v>0.5</v>
          </cell>
          <cell r="F33">
            <v>20</v>
          </cell>
          <cell r="H33">
            <v>10</v>
          </cell>
          <cell r="I33">
            <v>13.490833925797194</v>
          </cell>
        </row>
        <row r="34">
          <cell r="B34" t="str">
            <v>General</v>
          </cell>
        </row>
        <row r="35">
          <cell r="A35">
            <v>12</v>
          </cell>
          <cell r="B35" t="str">
            <v>DESIGN OVERRUN DUE TO INTERFACE PROBLEMS</v>
          </cell>
          <cell r="C35" t="str">
            <v>JV</v>
          </cell>
          <cell r="D35">
            <v>0.3</v>
          </cell>
          <cell r="F35">
            <v>50</v>
          </cell>
          <cell r="H35">
            <v>15</v>
          </cell>
          <cell r="I35">
            <v>20.236250888695789</v>
          </cell>
        </row>
        <row r="36">
          <cell r="A36">
            <v>13</v>
          </cell>
          <cell r="B36" t="str">
            <v>ALLOWANCES FOR LOCAL PERMITTING</v>
          </cell>
          <cell r="C36" t="str">
            <v>JV</v>
          </cell>
          <cell r="D36">
            <v>0.5</v>
          </cell>
          <cell r="F36">
            <v>50</v>
          </cell>
          <cell r="H36">
            <v>25</v>
          </cell>
          <cell r="I36">
            <v>33.727084814492983</v>
          </cell>
        </row>
        <row r="37">
          <cell r="A37">
            <v>14</v>
          </cell>
          <cell r="B37" t="str">
            <v>HIGHWAY REPAIRS</v>
          </cell>
          <cell r="C37" t="str">
            <v>JV</v>
          </cell>
          <cell r="D37">
            <v>0.6</v>
          </cell>
          <cell r="F37">
            <v>50</v>
          </cell>
          <cell r="H37">
            <v>30</v>
          </cell>
          <cell r="I37">
            <v>40.472501777391578</v>
          </cell>
        </row>
        <row r="38">
          <cell r="A38">
            <v>15</v>
          </cell>
          <cell r="B38" t="str">
            <v>COMMISSIONING DELAYS - 2 Months</v>
          </cell>
          <cell r="C38" t="str">
            <v>JV</v>
          </cell>
          <cell r="D38">
            <v>0.5</v>
          </cell>
          <cell r="F38">
            <v>50</v>
          </cell>
          <cell r="H38">
            <v>25</v>
          </cell>
          <cell r="I38">
            <v>33.727084814492983</v>
          </cell>
        </row>
        <row r="39">
          <cell r="A39">
            <v>16</v>
          </cell>
          <cell r="B39" t="str">
            <v>DELAYS TO CONSTRUCTION - 2 Months</v>
          </cell>
          <cell r="C39" t="str">
            <v>JV</v>
          </cell>
          <cell r="D39">
            <v>0.5</v>
          </cell>
          <cell r="F39">
            <v>330</v>
          </cell>
          <cell r="H39">
            <v>165</v>
          </cell>
          <cell r="I39">
            <v>222.59875977565369</v>
          </cell>
        </row>
        <row r="40">
          <cell r="A40">
            <v>17</v>
          </cell>
          <cell r="B40" t="str">
            <v>ADDITIONAL INSURANCE CLAIM EXCESSES</v>
          </cell>
          <cell r="C40" t="str">
            <v>JV</v>
          </cell>
          <cell r="D40">
            <v>0.3</v>
          </cell>
          <cell r="F40">
            <v>125</v>
          </cell>
          <cell r="H40">
            <v>37.5</v>
          </cell>
          <cell r="I40">
            <v>50.590627221739474</v>
          </cell>
        </row>
        <row r="41">
          <cell r="A41">
            <v>18</v>
          </cell>
          <cell r="B41" t="str">
            <v>ADDITIONAL TRAVEL TO KUWAIT</v>
          </cell>
          <cell r="C41" t="str">
            <v>JV</v>
          </cell>
          <cell r="D41">
            <v>0.4</v>
          </cell>
          <cell r="F41">
            <v>25</v>
          </cell>
          <cell r="H41">
            <v>10</v>
          </cell>
          <cell r="I41">
            <v>13.490833925797194</v>
          </cell>
        </row>
        <row r="42">
          <cell r="A42">
            <v>19</v>
          </cell>
          <cell r="B42" t="str">
            <v>LIQUATED DAMAGES</v>
          </cell>
          <cell r="C42" t="str">
            <v>JV</v>
          </cell>
          <cell r="D42">
            <v>0.3</v>
          </cell>
          <cell r="F42">
            <v>1080</v>
          </cell>
          <cell r="H42">
            <v>324</v>
          </cell>
          <cell r="I42">
            <v>437.10301919582906</v>
          </cell>
        </row>
        <row r="43">
          <cell r="A43">
            <v>20</v>
          </cell>
          <cell r="B43" t="str">
            <v>ADDITIONAL DOLLAR PURCHASES - CURRENCY FLUCTUATIONS</v>
          </cell>
          <cell r="C43" t="str">
            <v>JV</v>
          </cell>
          <cell r="D43">
            <v>0.3</v>
          </cell>
          <cell r="F43">
            <v>50</v>
          </cell>
          <cell r="H43">
            <v>15</v>
          </cell>
          <cell r="I43">
            <v>20.236250888695789</v>
          </cell>
        </row>
        <row r="44">
          <cell r="A44">
            <v>21</v>
          </cell>
          <cell r="B44" t="str">
            <v>ADDITIONAL SUBCONTRACTS</v>
          </cell>
          <cell r="C44" t="str">
            <v>JV</v>
          </cell>
          <cell r="D44">
            <v>0</v>
          </cell>
          <cell r="F44">
            <v>0</v>
          </cell>
          <cell r="H44">
            <v>0</v>
          </cell>
          <cell r="I44">
            <v>0</v>
          </cell>
        </row>
        <row r="45">
          <cell r="A45">
            <v>22</v>
          </cell>
          <cell r="B45" t="str">
            <v>INCREASE 10% UPLIFT FOR SUPERVISION STAFF TO 25%</v>
          </cell>
          <cell r="C45" t="str">
            <v>JV</v>
          </cell>
          <cell r="D45">
            <v>0.5</v>
          </cell>
          <cell r="F45">
            <v>60</v>
          </cell>
          <cell r="H45">
            <v>30</v>
          </cell>
          <cell r="I45">
            <v>40.472501777391578</v>
          </cell>
        </row>
        <row r="46">
          <cell r="A46">
            <v>23</v>
          </cell>
          <cell r="B46" t="str">
            <v>INCREASE IN PIPE PRICES FROM ZINZING</v>
          </cell>
          <cell r="C46" t="str">
            <v>JV</v>
          </cell>
          <cell r="D46">
            <v>0.7</v>
          </cell>
          <cell r="F46">
            <v>1256</v>
          </cell>
          <cell r="H46">
            <v>879.2</v>
          </cell>
          <cell r="I46">
            <v>1186.1141187560891</v>
          </cell>
        </row>
        <row r="47">
          <cell r="A47">
            <v>24</v>
          </cell>
          <cell r="B47" t="str">
            <v>BOD RISK</v>
          </cell>
          <cell r="C47" t="str">
            <v>JV</v>
          </cell>
          <cell r="D47">
            <v>0.2</v>
          </cell>
          <cell r="F47">
            <v>1600</v>
          </cell>
          <cell r="H47">
            <v>320</v>
          </cell>
          <cell r="I47">
            <v>431.7066856255102</v>
          </cell>
        </row>
        <row r="48">
          <cell r="A48">
            <v>25</v>
          </cell>
          <cell r="B48" t="str">
            <v>BOMB REMOVAL</v>
          </cell>
          <cell r="C48" t="str">
            <v>JV</v>
          </cell>
          <cell r="D48">
            <v>0</v>
          </cell>
          <cell r="F48">
            <v>0</v>
          </cell>
          <cell r="H48">
            <v>0</v>
          </cell>
          <cell r="I48">
            <v>0</v>
          </cell>
        </row>
        <row r="49">
          <cell r="A49">
            <v>26</v>
          </cell>
          <cell r="B49" t="str">
            <v>DAMAGE CAUSED DUE TO STORMS</v>
          </cell>
          <cell r="C49" t="str">
            <v>JV</v>
          </cell>
          <cell r="D49">
            <v>0</v>
          </cell>
          <cell r="F49">
            <v>0</v>
          </cell>
          <cell r="H49">
            <v>0</v>
          </cell>
          <cell r="I49">
            <v>0</v>
          </cell>
        </row>
        <row r="52">
          <cell r="H52">
            <v>0</v>
          </cell>
          <cell r="I52">
            <v>0</v>
          </cell>
        </row>
        <row r="53">
          <cell r="A53">
            <v>15</v>
          </cell>
          <cell r="C53" t="str">
            <v>JV</v>
          </cell>
          <cell r="H53">
            <v>0</v>
          </cell>
          <cell r="I53">
            <v>0</v>
          </cell>
        </row>
        <row r="54">
          <cell r="A54">
            <v>16</v>
          </cell>
          <cell r="C54" t="str">
            <v>JV</v>
          </cell>
          <cell r="H54">
            <v>0</v>
          </cell>
          <cell r="I54">
            <v>0</v>
          </cell>
        </row>
        <row r="55">
          <cell r="A55">
            <v>17</v>
          </cell>
          <cell r="C55" t="str">
            <v>JV</v>
          </cell>
          <cell r="H55">
            <v>0</v>
          </cell>
          <cell r="I55">
            <v>0</v>
          </cell>
        </row>
        <row r="56">
          <cell r="A56">
            <v>18</v>
          </cell>
          <cell r="C56" t="str">
            <v>JV</v>
          </cell>
          <cell r="H56">
            <v>0</v>
          </cell>
          <cell r="I56">
            <v>0</v>
          </cell>
        </row>
        <row r="57">
          <cell r="A57">
            <v>19</v>
          </cell>
          <cell r="C57" t="str">
            <v>JV</v>
          </cell>
          <cell r="H57">
            <v>0</v>
          </cell>
          <cell r="I57">
            <v>0</v>
          </cell>
        </row>
        <row r="58">
          <cell r="A58">
            <v>20</v>
          </cell>
          <cell r="C58" t="str">
            <v>JV</v>
          </cell>
          <cell r="H58">
            <v>0</v>
          </cell>
          <cell r="I58">
            <v>0</v>
          </cell>
        </row>
        <row r="59">
          <cell r="A59">
            <v>21</v>
          </cell>
          <cell r="C59" t="str">
            <v>JV</v>
          </cell>
          <cell r="H59">
            <v>0</v>
          </cell>
          <cell r="I59">
            <v>0</v>
          </cell>
        </row>
        <row r="60">
          <cell r="A60">
            <v>22</v>
          </cell>
          <cell r="C60" t="str">
            <v>JV</v>
          </cell>
          <cell r="H60">
            <v>0</v>
          </cell>
          <cell r="I60">
            <v>0</v>
          </cell>
        </row>
        <row r="61">
          <cell r="A61">
            <v>23</v>
          </cell>
          <cell r="C61" t="str">
            <v>JV</v>
          </cell>
          <cell r="H61">
            <v>0</v>
          </cell>
          <cell r="I61">
            <v>0</v>
          </cell>
        </row>
        <row r="62">
          <cell r="A62">
            <v>24</v>
          </cell>
          <cell r="C62" t="str">
            <v>JV</v>
          </cell>
          <cell r="H62">
            <v>0</v>
          </cell>
          <cell r="I62">
            <v>0</v>
          </cell>
        </row>
        <row r="63">
          <cell r="G63" t="str">
            <v>Sub-Total JV Site Works Impacts</v>
          </cell>
          <cell r="H63">
            <v>2319.6999999999998</v>
          </cell>
          <cell r="I63">
            <v>3129.4687457671748</v>
          </cell>
          <cell r="J63">
            <v>0.61081707349185033</v>
          </cell>
          <cell r="K63" t="str">
            <v>of total</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ENSIBILIDAD"/>
      <sheetName val="FLUJOS"/>
      <sheetName val="LIMA-CANTA"/>
      <sheetName val="Detail"/>
      <sheetName val="Sensib. IE-VACSN"/>
      <sheetName val="RES F1"/>
      <sheetName val="POSESIÓ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
      <sheetName val="EP1"/>
      <sheetName val="Areas&amp;Funciones"/>
      <sheetName val="Costo Directo"/>
      <sheetName val="A.SENSIBILIDAD"/>
      <sheetName val="FLUJOS"/>
      <sheetName val="LIMA-CANTA"/>
      <sheetName val="Rendimientos"/>
      <sheetName val="F-05"/>
      <sheetName val="POB07"/>
      <sheetName val="PUNTUAL DPTO07"/>
      <sheetName val="WAGERATE BY CRAFT"/>
      <sheetName val="DOBLE H1-Z4"/>
      <sheetName val="RESUMEN"/>
      <sheetName val="Encofrado BVR Unispan"/>
      <sheetName val="Hoja1"/>
      <sheetName val="CIEDANOS"/>
      <sheetName val="cie10"/>
      <sheetName val="Detail"/>
      <sheetName val="FINAL"/>
      <sheetName val="Z-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
      <sheetName val="Población por edades"/>
      <sheetName val="Sheet1"/>
      <sheetName val="Listas"/>
      <sheetName val="A.SENSIBILIDAD"/>
      <sheetName val="FLUJOS"/>
      <sheetName val="Rendimientos"/>
      <sheetName val="F-05"/>
      <sheetName val="INFORM."/>
      <sheetName val="STRSUMM0"/>
      <sheetName val="Direct_Lbr"/>
      <sheetName val="RESUMEN"/>
      <sheetName val="Hoja1"/>
      <sheetName val="Encofrado BVR Unispan"/>
      <sheetName val="GENERAL"/>
      <sheetName val="LIMA-CAN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RREYROS NOV-99"/>
      <sheetName val="ANALISIS ALQUILER FERREYROS"/>
      <sheetName val="P.U. Est"/>
      <sheetName val="P.U. arq"/>
      <sheetName val="#REF"/>
      <sheetName val="FERREYROS_NOV-99"/>
      <sheetName val="ANALISIS_ALQUILER_FERREYROS"/>
      <sheetName val="Inst_Index"/>
      <sheetName val="Parametros"/>
      <sheetName val="P_U__Est"/>
      <sheetName val="P_U__arq"/>
      <sheetName val="#¡REF"/>
      <sheetName val="SE_Chimbote1"/>
      <sheetName val="SE_Piura_Oeste"/>
      <sheetName val="SE_Santa_Rosa"/>
      <sheetName val="SE_San_Juan"/>
      <sheetName val="SE_Independencia"/>
      <sheetName val="SE_Ica"/>
      <sheetName val="SE_Chiclayo_Oeste"/>
      <sheetName val="SE_Trujillo_Norte"/>
      <sheetName val="SE_Paramonga_Nueva"/>
      <sheetName val="SE_Chavarria"/>
      <sheetName val="FERREYROS_NOV-991"/>
      <sheetName val="ANALISIS_ALQUILER_FERREYROS1"/>
      <sheetName val="Presupuesto"/>
      <sheetName val="ALTERNATIVA EQUIPOS"/>
      <sheetName val="Presup"/>
      <sheetName val="P13 Tabiqueria y Albañileria"/>
      <sheetName val="POSESIÓN 2002"/>
      <sheetName val="POSESIÓN_2002"/>
      <sheetName val="Sheet1"/>
      <sheetName val="A"/>
      <sheetName val="B"/>
      <sheetName val="POB07"/>
      <sheetName val="A.SENSIBILIDAD"/>
      <sheetName val="FLUJOS"/>
      <sheetName val="Hoja1"/>
      <sheetName val="HHspo"/>
      <sheetName val="puni"/>
      <sheetName val="7422CW00"/>
      <sheetName val="datos base"/>
      <sheetName val="MAESTRO DE CLAVES FINAL"/>
      <sheetName val="RESUMEN"/>
      <sheetName val="Encofrado BVR Unispan"/>
      <sheetName val="N°1"/>
      <sheetName val="CIEDANOS"/>
      <sheetName val="PTO_ARES"/>
      <sheetName val="F-05"/>
    </sheetNames>
    <sheetDataSet>
      <sheetData sheetId="0"/>
      <sheetData sheetId="1">
        <row r="3">
          <cell r="D3" t="str">
            <v>5HM00950</v>
          </cell>
          <cell r="E3">
            <v>36224</v>
          </cell>
          <cell r="H3">
            <v>36250</v>
          </cell>
          <cell r="I3">
            <v>27</v>
          </cell>
          <cell r="J3">
            <v>30</v>
          </cell>
          <cell r="K3">
            <v>36280</v>
          </cell>
          <cell r="L3">
            <v>0</v>
          </cell>
          <cell r="M3">
            <v>0</v>
          </cell>
          <cell r="N3">
            <v>4819959</v>
          </cell>
          <cell r="O3">
            <v>36337</v>
          </cell>
          <cell r="P3">
            <v>3</v>
          </cell>
          <cell r="Q3">
            <v>24</v>
          </cell>
          <cell r="R3">
            <v>120000</v>
          </cell>
          <cell r="S3">
            <v>0</v>
          </cell>
          <cell r="T3">
            <v>0</v>
          </cell>
          <cell r="U3">
            <v>178517</v>
          </cell>
          <cell r="V3">
            <v>2416.4</v>
          </cell>
          <cell r="W3">
            <v>11750.815999999995</v>
          </cell>
          <cell r="X3">
            <v>76259.945762711854</v>
          </cell>
          <cell r="Y3">
            <v>13073.133559322032</v>
          </cell>
          <cell r="Z3">
            <v>45.084745762711862</v>
          </cell>
          <cell r="AA3">
            <v>165665</v>
          </cell>
          <cell r="AB3">
            <v>64319.81711186441</v>
          </cell>
          <cell r="AC3">
            <v>101345.18288813559</v>
          </cell>
          <cell r="AD3">
            <v>178517</v>
          </cell>
          <cell r="AE3">
            <v>64319.81711186441</v>
          </cell>
          <cell r="AF3">
            <v>114197.18288813559</v>
          </cell>
          <cell r="AG3" t="str">
            <v xml:space="preserve"> </v>
          </cell>
          <cell r="AI3">
            <v>9958.3186440677928</v>
          </cell>
          <cell r="AJ3">
            <v>11232.714124293791</v>
          </cell>
          <cell r="AK3">
            <v>11414.255367231637</v>
          </cell>
          <cell r="AL3">
            <v>7458.2192090395492</v>
          </cell>
          <cell r="AM3">
            <v>8826.3909604519758</v>
          </cell>
          <cell r="AN3">
            <v>6720.0316384180824</v>
          </cell>
          <cell r="AO3">
            <v>7362.639548022591</v>
          </cell>
          <cell r="AP3">
            <v>3021.2790960452107</v>
          </cell>
          <cell r="AR3">
            <v>65993.848587570625</v>
          </cell>
          <cell r="AS3">
            <v>47515.570983050849</v>
          </cell>
        </row>
        <row r="4">
          <cell r="D4" t="str">
            <v>5HM01300</v>
          </cell>
          <cell r="E4">
            <v>36239</v>
          </cell>
          <cell r="H4">
            <v>36250</v>
          </cell>
          <cell r="I4">
            <v>12</v>
          </cell>
          <cell r="J4">
            <v>30</v>
          </cell>
          <cell r="K4">
            <v>36280</v>
          </cell>
          <cell r="L4">
            <v>0</v>
          </cell>
          <cell r="M4">
            <v>0</v>
          </cell>
          <cell r="N4">
            <v>2142204</v>
          </cell>
          <cell r="O4">
            <v>36322</v>
          </cell>
          <cell r="P4">
            <v>1</v>
          </cell>
          <cell r="Q4">
            <v>11</v>
          </cell>
          <cell r="R4">
            <v>150000</v>
          </cell>
          <cell r="S4">
            <v>0</v>
          </cell>
          <cell r="T4">
            <v>0</v>
          </cell>
          <cell r="U4">
            <v>178517</v>
          </cell>
          <cell r="V4">
            <v>987.2</v>
          </cell>
          <cell r="W4">
            <v>6088.9173333333329</v>
          </cell>
          <cell r="X4">
            <v>31155.362711864404</v>
          </cell>
          <cell r="Y4">
            <v>5340.9193220338984</v>
          </cell>
          <cell r="Z4">
            <v>45.084745762711862</v>
          </cell>
          <cell r="AA4">
            <v>165665</v>
          </cell>
          <cell r="AB4">
            <v>26277.323064406781</v>
          </cell>
          <cell r="AC4">
            <v>139387.67693559322</v>
          </cell>
          <cell r="AD4">
            <v>178517</v>
          </cell>
          <cell r="AE4">
            <v>26277.323064406781</v>
          </cell>
          <cell r="AF4">
            <v>152239.67693559322</v>
          </cell>
          <cell r="AG4" t="str">
            <v xml:space="preserve"> </v>
          </cell>
          <cell r="AI4">
            <v>5160.0994350282481</v>
          </cell>
          <cell r="AJ4">
            <v>14767.959322033901</v>
          </cell>
          <cell r="AK4">
            <v>12059.868926553674</v>
          </cell>
          <cell r="AL4">
            <v>13777.297175141239</v>
          </cell>
          <cell r="AM4">
            <v>6168.1943502824915</v>
          </cell>
          <cell r="AN4">
            <v>7623.5299435028182</v>
          </cell>
          <cell r="AO4">
            <v>4241.5728813559372</v>
          </cell>
          <cell r="AP4">
            <v>0</v>
          </cell>
          <cell r="AR4">
            <v>63798.52203389832</v>
          </cell>
          <cell r="AS4">
            <v>45934.935864406791</v>
          </cell>
        </row>
        <row r="5">
          <cell r="D5" t="str">
            <v>5HM01360</v>
          </cell>
          <cell r="E5">
            <v>36197</v>
          </cell>
          <cell r="F5">
            <v>28</v>
          </cell>
          <cell r="G5">
            <v>28</v>
          </cell>
          <cell r="H5">
            <v>36250</v>
          </cell>
          <cell r="I5">
            <v>54</v>
          </cell>
          <cell r="J5">
            <v>30</v>
          </cell>
          <cell r="L5">
            <v>4998476</v>
          </cell>
          <cell r="M5">
            <v>4998476</v>
          </cell>
          <cell r="N5">
            <v>9639918</v>
          </cell>
          <cell r="O5">
            <v>140</v>
          </cell>
          <cell r="P5">
            <v>0</v>
          </cell>
          <cell r="Q5">
            <v>54</v>
          </cell>
          <cell r="R5">
            <v>178517</v>
          </cell>
          <cell r="S5">
            <v>178517</v>
          </cell>
          <cell r="T5">
            <v>178517</v>
          </cell>
          <cell r="U5">
            <v>178517</v>
          </cell>
          <cell r="V5">
            <v>8.9</v>
          </cell>
          <cell r="W5">
            <v>16015.328000000001</v>
          </cell>
          <cell r="X5">
            <v>280.87796610169488</v>
          </cell>
          <cell r="Y5">
            <v>48.150508474576263</v>
          </cell>
          <cell r="Z5">
            <v>45.084745762711862</v>
          </cell>
          <cell r="AA5">
            <v>165665</v>
          </cell>
          <cell r="AB5">
            <v>236.90050169491528</v>
          </cell>
          <cell r="AC5">
            <v>165428.09949830509</v>
          </cell>
          <cell r="AD5">
            <v>178517</v>
          </cell>
          <cell r="AE5">
            <v>236.90050169491528</v>
          </cell>
          <cell r="AF5">
            <v>178280.09949830509</v>
          </cell>
          <cell r="AG5">
            <v>8303.4067796610179</v>
          </cell>
          <cell r="AH5">
            <v>9630.1016949152545</v>
          </cell>
          <cell r="AI5">
            <v>13572.311864406782</v>
          </cell>
          <cell r="AJ5">
            <v>11563.936723163844</v>
          </cell>
          <cell r="AK5">
            <v>12456.013559322037</v>
          </cell>
          <cell r="AL5">
            <v>8484.3480225988696</v>
          </cell>
          <cell r="AM5">
            <v>11390.811299435032</v>
          </cell>
          <cell r="AN5">
            <v>6551.1141242937838</v>
          </cell>
          <cell r="AO5">
            <v>6409.8485875706201</v>
          </cell>
          <cell r="AP5">
            <v>5535.8056497175176</v>
          </cell>
          <cell r="AQ5">
            <v>10129.64</v>
          </cell>
          <cell r="AR5">
            <v>104027.33830508476</v>
          </cell>
          <cell r="AS5">
            <v>74899.683579661025</v>
          </cell>
        </row>
        <row r="6">
          <cell r="D6" t="str">
            <v>7WN00453</v>
          </cell>
          <cell r="E6">
            <v>36223</v>
          </cell>
          <cell r="I6">
            <v>25</v>
          </cell>
          <cell r="J6">
            <v>30</v>
          </cell>
          <cell r="L6">
            <v>0</v>
          </cell>
          <cell r="M6">
            <v>0</v>
          </cell>
          <cell r="N6">
            <v>2197500</v>
          </cell>
          <cell r="O6">
            <v>55</v>
          </cell>
          <cell r="Q6">
            <v>36182</v>
          </cell>
          <cell r="R6">
            <v>87900</v>
          </cell>
          <cell r="S6">
            <v>0</v>
          </cell>
          <cell r="T6">
            <v>0</v>
          </cell>
          <cell r="U6">
            <v>87900</v>
          </cell>
          <cell r="V6">
            <v>6.7</v>
          </cell>
          <cell r="W6">
            <v>4207</v>
          </cell>
          <cell r="X6">
            <v>94.396186440677965</v>
          </cell>
          <cell r="Y6">
            <v>16.182203389830509</v>
          </cell>
          <cell r="Z6">
            <v>20.127118644067799</v>
          </cell>
          <cell r="AA6">
            <v>64490</v>
          </cell>
          <cell r="AB6">
            <v>79.616440677966125</v>
          </cell>
          <cell r="AC6">
            <v>64410.383559322036</v>
          </cell>
          <cell r="AD6">
            <v>82210</v>
          </cell>
          <cell r="AE6">
            <v>79.616440677966125</v>
          </cell>
          <cell r="AF6">
            <v>82130.383559322028</v>
          </cell>
          <cell r="AI6">
            <v>2389.2231638418084</v>
          </cell>
          <cell r="AJ6">
            <v>1595.6779661016951</v>
          </cell>
          <cell r="AK6">
            <v>2078.4604519774011</v>
          </cell>
          <cell r="AL6">
            <v>3757.5988700564976</v>
          </cell>
          <cell r="AM6">
            <v>3783.898305084746</v>
          </cell>
          <cell r="AN6">
            <v>2656.7796610169494</v>
          </cell>
          <cell r="AO6">
            <v>3086.158192090395</v>
          </cell>
          <cell r="AP6">
            <v>4274.5974576271183</v>
          </cell>
          <cell r="AQ6">
            <v>4194.09</v>
          </cell>
          <cell r="AR6">
            <v>27816.484067796609</v>
          </cell>
          <cell r="AS6">
            <v>20027.868528813557</v>
          </cell>
        </row>
        <row r="7">
          <cell r="D7" t="str">
            <v>7EJ07634</v>
          </cell>
          <cell r="E7">
            <v>36241</v>
          </cell>
          <cell r="H7">
            <v>36250</v>
          </cell>
          <cell r="I7">
            <v>10</v>
          </cell>
          <cell r="J7">
            <v>30</v>
          </cell>
          <cell r="K7">
            <v>36280</v>
          </cell>
          <cell r="L7">
            <v>0</v>
          </cell>
          <cell r="M7">
            <v>0</v>
          </cell>
          <cell r="N7">
            <v>879000</v>
          </cell>
          <cell r="O7">
            <v>36320</v>
          </cell>
          <cell r="P7">
            <v>3</v>
          </cell>
          <cell r="Q7">
            <v>7</v>
          </cell>
          <cell r="R7">
            <v>60000</v>
          </cell>
          <cell r="S7">
            <v>0</v>
          </cell>
          <cell r="T7">
            <v>0</v>
          </cell>
          <cell r="U7">
            <v>87900</v>
          </cell>
          <cell r="V7">
            <v>3730</v>
          </cell>
          <cell r="W7">
            <v>1130.5</v>
          </cell>
          <cell r="X7">
            <v>52551.906779661025</v>
          </cell>
          <cell r="Y7">
            <v>9008.8983050847473</v>
          </cell>
          <cell r="Z7">
            <v>20.127118644067799</v>
          </cell>
          <cell r="AA7">
            <v>64490</v>
          </cell>
          <cell r="AB7">
            <v>44323.779661016953</v>
          </cell>
          <cell r="AC7">
            <v>20166.220338983047</v>
          </cell>
          <cell r="AD7">
            <v>100000</v>
          </cell>
          <cell r="AE7">
            <v>44323.779661016953</v>
          </cell>
          <cell r="AF7">
            <v>55676.220338983047</v>
          </cell>
          <cell r="AI7">
            <v>958.05084745762713</v>
          </cell>
          <cell r="AJ7">
            <v>2687.909604519773</v>
          </cell>
          <cell r="AK7">
            <v>2623.7711864406824</v>
          </cell>
          <cell r="AL7">
            <v>1713.7570621468917</v>
          </cell>
          <cell r="AM7">
            <v>1179.7175141242922</v>
          </cell>
          <cell r="AN7">
            <v>2656.7796610169494</v>
          </cell>
          <cell r="AO7">
            <v>1411.045197740116</v>
          </cell>
          <cell r="AP7">
            <v>3220.3389830508477</v>
          </cell>
          <cell r="AQ7">
            <v>1395.48</v>
          </cell>
          <cell r="AR7">
            <v>17846.85005649718</v>
          </cell>
          <cell r="AS7">
            <v>12849.732040677969</v>
          </cell>
        </row>
        <row r="8">
          <cell r="D8" t="str">
            <v>7EJ07711</v>
          </cell>
          <cell r="E8">
            <v>36182</v>
          </cell>
          <cell r="F8">
            <v>7</v>
          </cell>
          <cell r="G8">
            <v>28</v>
          </cell>
          <cell r="I8">
            <v>31</v>
          </cell>
          <cell r="J8">
            <v>30</v>
          </cell>
          <cell r="L8">
            <v>615300</v>
          </cell>
          <cell r="M8">
            <v>2461200</v>
          </cell>
          <cell r="N8">
            <v>2724900</v>
          </cell>
          <cell r="O8">
            <v>96</v>
          </cell>
          <cell r="Q8">
            <v>36182</v>
          </cell>
          <cell r="R8">
            <v>54329.01</v>
          </cell>
          <cell r="S8">
            <v>87900</v>
          </cell>
          <cell r="T8">
            <v>87900</v>
          </cell>
          <cell r="U8">
            <v>87900</v>
          </cell>
          <cell r="V8">
            <v>4144.3999999999996</v>
          </cell>
          <cell r="W8">
            <v>4207</v>
          </cell>
          <cell r="X8">
            <v>58390.381355932201</v>
          </cell>
          <cell r="Y8">
            <v>10009.77966101695</v>
          </cell>
          <cell r="Z8">
            <v>20.127118644067799</v>
          </cell>
          <cell r="AA8">
            <v>64490</v>
          </cell>
          <cell r="AB8">
            <v>49248.115932203393</v>
          </cell>
          <cell r="AC8">
            <v>15241.884067796607</v>
          </cell>
          <cell r="AD8">
            <v>100000</v>
          </cell>
          <cell r="AE8">
            <v>49248.115932203393</v>
          </cell>
          <cell r="AF8">
            <v>50751.884067796607</v>
          </cell>
          <cell r="AG8">
            <v>1067.5423728813589</v>
          </cell>
          <cell r="AH8">
            <v>2414.7175141242969</v>
          </cell>
          <cell r="AI8">
            <v>2720.6497175141199</v>
          </cell>
          <cell r="AJ8">
            <v>3459.9858757062175</v>
          </cell>
          <cell r="AK8">
            <v>5026.94915254237</v>
          </cell>
          <cell r="AL8">
            <v>3651.5960451977439</v>
          </cell>
          <cell r="AM8">
            <v>3973.6299435028218</v>
          </cell>
          <cell r="AN8">
            <v>2285.9039548022629</v>
          </cell>
          <cell r="AO8">
            <v>2441.2853107344604</v>
          </cell>
          <cell r="AP8">
            <v>3653.2062146892686</v>
          </cell>
          <cell r="AQ8">
            <v>1583.33</v>
          </cell>
          <cell r="AR8">
            <v>32278.796101694919</v>
          </cell>
          <cell r="AS8">
            <v>23240.733193220341</v>
          </cell>
        </row>
        <row r="9">
          <cell r="D9" t="str">
            <v>7EJ07725</v>
          </cell>
          <cell r="E9">
            <v>36164</v>
          </cell>
          <cell r="G9">
            <v>28</v>
          </cell>
          <cell r="H9">
            <v>36250</v>
          </cell>
          <cell r="I9">
            <v>87</v>
          </cell>
          <cell r="J9">
            <v>30</v>
          </cell>
          <cell r="K9">
            <v>36280</v>
          </cell>
          <cell r="L9">
            <v>0</v>
          </cell>
          <cell r="M9">
            <v>2461200</v>
          </cell>
          <cell r="N9">
            <v>7647300</v>
          </cell>
          <cell r="O9">
            <v>36425</v>
          </cell>
          <cell r="P9">
            <v>0</v>
          </cell>
          <cell r="Q9">
            <v>87</v>
          </cell>
          <cell r="R9">
            <v>64575</v>
          </cell>
          <cell r="S9">
            <v>0</v>
          </cell>
          <cell r="T9">
            <v>87900</v>
          </cell>
          <cell r="U9">
            <v>87900</v>
          </cell>
          <cell r="V9">
            <v>4291</v>
          </cell>
          <cell r="W9">
            <v>5126.2000000000035</v>
          </cell>
          <cell r="X9">
            <v>60455.826271186445</v>
          </cell>
          <cell r="Y9">
            <v>10363.855932203391</v>
          </cell>
          <cell r="Z9">
            <v>20.127118644067799</v>
          </cell>
          <cell r="AA9">
            <v>64490</v>
          </cell>
          <cell r="AB9">
            <v>50990.17118644069</v>
          </cell>
          <cell r="AC9">
            <v>13499.82881355931</v>
          </cell>
          <cell r="AD9">
            <v>100000</v>
          </cell>
          <cell r="AE9">
            <v>50990.17118644069</v>
          </cell>
          <cell r="AF9">
            <v>49009.82881355931</v>
          </cell>
          <cell r="AG9">
            <v>3359.8898305084749</v>
          </cell>
          <cell r="AH9">
            <v>3405.5508474576272</v>
          </cell>
          <cell r="AI9">
            <v>4344.2372881355968</v>
          </cell>
          <cell r="AJ9">
            <v>2146.8926553672318</v>
          </cell>
          <cell r="AK9">
            <v>2656.7796610169494</v>
          </cell>
          <cell r="AL9">
            <v>1757.231638418082</v>
          </cell>
          <cell r="AM9">
            <v>3796.242937853106</v>
          </cell>
          <cell r="AN9">
            <v>402.54237288135556</v>
          </cell>
          <cell r="AO9">
            <v>2263.0932203389862</v>
          </cell>
          <cell r="AP9">
            <v>1905.3672316384184</v>
          </cell>
          <cell r="AQ9">
            <v>3274.01</v>
          </cell>
          <cell r="AR9">
            <v>29311.837683615828</v>
          </cell>
          <cell r="AS9">
            <v>21104.523132203394</v>
          </cell>
        </row>
        <row r="10">
          <cell r="D10" t="str">
            <v>7EJ09367</v>
          </cell>
          <cell r="E10">
            <v>36164</v>
          </cell>
          <cell r="F10">
            <v>11</v>
          </cell>
          <cell r="G10">
            <v>28</v>
          </cell>
          <cell r="H10">
            <v>36250</v>
          </cell>
          <cell r="I10">
            <v>87</v>
          </cell>
          <cell r="J10">
            <v>30</v>
          </cell>
          <cell r="K10">
            <v>36280</v>
          </cell>
          <cell r="L10">
            <v>966900</v>
          </cell>
          <cell r="M10">
            <v>2461200</v>
          </cell>
          <cell r="N10">
            <v>7647300</v>
          </cell>
          <cell r="O10">
            <v>36436</v>
          </cell>
          <cell r="P10">
            <v>0</v>
          </cell>
          <cell r="Q10">
            <v>87</v>
          </cell>
          <cell r="R10">
            <v>64575</v>
          </cell>
          <cell r="S10">
            <v>87900</v>
          </cell>
          <cell r="T10">
            <v>87900</v>
          </cell>
          <cell r="U10">
            <v>87900</v>
          </cell>
          <cell r="V10">
            <v>2038.3</v>
          </cell>
          <cell r="W10">
            <v>6897</v>
          </cell>
          <cell r="X10">
            <v>28717.574152542376</v>
          </cell>
          <cell r="Y10">
            <v>4923.0127118644077</v>
          </cell>
          <cell r="Z10">
            <v>20.127118644067799</v>
          </cell>
          <cell r="AA10">
            <v>64490</v>
          </cell>
          <cell r="AB10">
            <v>24221.222542372889</v>
          </cell>
          <cell r="AC10">
            <v>40268.777457627111</v>
          </cell>
          <cell r="AD10">
            <v>100000</v>
          </cell>
          <cell r="AE10">
            <v>24221.222542372889</v>
          </cell>
          <cell r="AF10">
            <v>75778.777457627119</v>
          </cell>
          <cell r="AG10">
            <v>3451.398305084746</v>
          </cell>
          <cell r="AH10">
            <v>4685.593220338983</v>
          </cell>
          <cell r="AI10">
            <v>5844.9152542372885</v>
          </cell>
          <cell r="AJ10">
            <v>4538.5310734463292</v>
          </cell>
          <cell r="AK10">
            <v>4159.6045197740114</v>
          </cell>
          <cell r="AL10">
            <v>3961.2853107344663</v>
          </cell>
          <cell r="AM10">
            <v>2792.5706214689253</v>
          </cell>
          <cell r="AN10">
            <v>2603.9124293785303</v>
          </cell>
          <cell r="AO10">
            <v>2448.5310734463292</v>
          </cell>
          <cell r="AP10">
            <v>3032.4858757062148</v>
          </cell>
          <cell r="AQ10">
            <v>1090.6400000000001</v>
          </cell>
          <cell r="AR10">
            <v>38609.467683615825</v>
          </cell>
          <cell r="AS10">
            <v>27798.816732203391</v>
          </cell>
        </row>
        <row r="11">
          <cell r="D11" t="str">
            <v>7EJ07710</v>
          </cell>
          <cell r="E11">
            <v>36263</v>
          </cell>
          <cell r="J11">
            <v>18</v>
          </cell>
          <cell r="V11">
            <v>4386.8999999999996</v>
          </cell>
          <cell r="X11">
            <v>61806.95974576271</v>
          </cell>
          <cell r="Y11">
            <v>10595.478813559323</v>
          </cell>
          <cell r="Z11">
            <v>20.127118644067799</v>
          </cell>
          <cell r="AA11">
            <v>64490</v>
          </cell>
          <cell r="AB11">
            <v>52129.755762711873</v>
          </cell>
          <cell r="AC11">
            <v>12360.244237288127</v>
          </cell>
          <cell r="AD11">
            <v>100000</v>
          </cell>
          <cell r="AE11">
            <v>52129.755762711873</v>
          </cell>
          <cell r="AF11">
            <v>47870.244237288127</v>
          </cell>
          <cell r="AK11">
            <v>2832.2881355932223</v>
          </cell>
          <cell r="AL11">
            <v>997.23163841807764</v>
          </cell>
          <cell r="AM11">
            <v>2317.3022598870057</v>
          </cell>
          <cell r="AN11">
            <v>2468.9265536723165</v>
          </cell>
          <cell r="AO11">
            <v>1411.8502824858742</v>
          </cell>
          <cell r="AP11">
            <v>2656.7796610169494</v>
          </cell>
          <cell r="AQ11">
            <v>268.36</v>
          </cell>
          <cell r="AR11">
            <v>12952.738531073446</v>
          </cell>
          <cell r="AS11">
            <v>9325.9717423728816</v>
          </cell>
        </row>
        <row r="12">
          <cell r="D12" t="str">
            <v>2WN00181</v>
          </cell>
          <cell r="E12">
            <v>36164</v>
          </cell>
          <cell r="F12">
            <v>28</v>
          </cell>
          <cell r="G12">
            <v>28</v>
          </cell>
          <cell r="H12">
            <v>36250</v>
          </cell>
          <cell r="I12">
            <v>87</v>
          </cell>
          <cell r="J12">
            <v>30</v>
          </cell>
          <cell r="K12">
            <v>36280</v>
          </cell>
          <cell r="L12">
            <v>2581796</v>
          </cell>
          <cell r="M12">
            <v>2581796</v>
          </cell>
          <cell r="N12">
            <v>8022009</v>
          </cell>
          <cell r="O12">
            <v>36453</v>
          </cell>
          <cell r="P12">
            <v>0</v>
          </cell>
          <cell r="Q12">
            <v>87</v>
          </cell>
          <cell r="R12">
            <v>66427.320000000007</v>
          </cell>
          <cell r="S12">
            <v>92207</v>
          </cell>
          <cell r="T12">
            <v>92207</v>
          </cell>
          <cell r="U12">
            <v>92207</v>
          </cell>
          <cell r="V12">
            <v>177.7</v>
          </cell>
          <cell r="W12">
            <v>7911.6000000000013</v>
          </cell>
          <cell r="X12">
            <v>3004.3347457627115</v>
          </cell>
          <cell r="Y12">
            <v>515.02881355932209</v>
          </cell>
          <cell r="Z12">
            <v>24.152542372881356</v>
          </cell>
          <cell r="AA12">
            <v>92207</v>
          </cell>
          <cell r="AB12">
            <v>2533.9417627118646</v>
          </cell>
          <cell r="AC12">
            <v>89673.058237288133</v>
          </cell>
          <cell r="AD12">
            <v>92207</v>
          </cell>
          <cell r="AE12">
            <v>2533.9417627118646</v>
          </cell>
          <cell r="AF12">
            <v>89673.058237288133</v>
          </cell>
          <cell r="AG12">
            <v>4256.9661016949158</v>
          </cell>
          <cell r="AH12">
            <v>4250.8474576271192</v>
          </cell>
          <cell r="AI12">
            <v>6704.7457627118656</v>
          </cell>
          <cell r="AJ12">
            <v>6701.2033898305099</v>
          </cell>
          <cell r="AK12">
            <v>6440.0338983050879</v>
          </cell>
          <cell r="AL12">
            <v>4618.9322033898306</v>
          </cell>
          <cell r="AM12">
            <v>5784.6949152542384</v>
          </cell>
          <cell r="AN12">
            <v>3113.4237288135596</v>
          </cell>
          <cell r="AO12">
            <v>3019.7118644067814</v>
          </cell>
          <cell r="AP12">
            <v>2316.389830508474</v>
          </cell>
          <cell r="AQ12">
            <v>3252.54</v>
          </cell>
          <cell r="AR12">
            <v>50459.489152542381</v>
          </cell>
          <cell r="AS12">
            <v>36330.832189830515</v>
          </cell>
        </row>
        <row r="13">
          <cell r="D13" t="str">
            <v>2WN00231</v>
          </cell>
          <cell r="E13">
            <v>36164</v>
          </cell>
          <cell r="F13">
            <v>24</v>
          </cell>
          <cell r="G13">
            <v>28</v>
          </cell>
          <cell r="H13">
            <v>36250</v>
          </cell>
          <cell r="I13">
            <v>87</v>
          </cell>
          <cell r="J13">
            <v>30</v>
          </cell>
          <cell r="K13">
            <v>36280</v>
          </cell>
          <cell r="L13">
            <v>2212968</v>
          </cell>
          <cell r="M13">
            <v>2581796</v>
          </cell>
          <cell r="N13">
            <v>8022009</v>
          </cell>
          <cell r="O13">
            <v>36449</v>
          </cell>
          <cell r="P13">
            <v>0</v>
          </cell>
          <cell r="Q13">
            <v>87</v>
          </cell>
          <cell r="R13">
            <v>66338.350000000006</v>
          </cell>
          <cell r="S13">
            <v>92207</v>
          </cell>
          <cell r="T13">
            <v>92207</v>
          </cell>
          <cell r="U13">
            <v>92207</v>
          </cell>
          <cell r="V13">
            <v>710.1</v>
          </cell>
          <cell r="W13">
            <v>8113.3800000000019</v>
          </cell>
          <cell r="X13">
            <v>12005.504237288136</v>
          </cell>
          <cell r="Y13">
            <v>2058.0864406779665</v>
          </cell>
          <cell r="Z13">
            <v>24.152542372881356</v>
          </cell>
          <cell r="AA13">
            <v>92207</v>
          </cell>
          <cell r="AB13">
            <v>10125.785288135596</v>
          </cell>
          <cell r="AC13">
            <v>82081.214711864406</v>
          </cell>
          <cell r="AD13">
            <v>92207</v>
          </cell>
          <cell r="AE13">
            <v>10125.785288135596</v>
          </cell>
          <cell r="AF13">
            <v>82081.214711864406</v>
          </cell>
          <cell r="AG13">
            <v>3542.3728813559323</v>
          </cell>
          <cell r="AH13">
            <v>5216.9491525423728</v>
          </cell>
          <cell r="AI13">
            <v>6875.7457627118665</v>
          </cell>
          <cell r="AJ13">
            <v>6251</v>
          </cell>
          <cell r="AK13">
            <v>6325.0677966101694</v>
          </cell>
          <cell r="AL13">
            <v>4610.2372881355968</v>
          </cell>
          <cell r="AM13">
            <v>5799.1864406779659</v>
          </cell>
          <cell r="AN13">
            <v>3587.4576271186447</v>
          </cell>
          <cell r="AO13">
            <v>2579.4915254237289</v>
          </cell>
          <cell r="AP13">
            <v>4540.6779661016963</v>
          </cell>
          <cell r="AQ13">
            <v>4830.51</v>
          </cell>
          <cell r="AR13">
            <v>54158.696440677973</v>
          </cell>
          <cell r="AS13">
            <v>38994.261437288136</v>
          </cell>
        </row>
        <row r="14">
          <cell r="D14" t="str">
            <v>2WN00233</v>
          </cell>
          <cell r="E14">
            <v>36226</v>
          </cell>
          <cell r="H14">
            <v>36250</v>
          </cell>
          <cell r="I14">
            <v>25</v>
          </cell>
          <cell r="J14">
            <v>30</v>
          </cell>
          <cell r="K14">
            <v>36280</v>
          </cell>
          <cell r="L14">
            <v>0</v>
          </cell>
          <cell r="M14">
            <v>0</v>
          </cell>
          <cell r="N14">
            <v>2305175</v>
          </cell>
          <cell r="O14">
            <v>36335</v>
          </cell>
          <cell r="P14">
            <v>5</v>
          </cell>
          <cell r="Q14">
            <v>20</v>
          </cell>
          <cell r="R14">
            <v>60000</v>
          </cell>
          <cell r="S14">
            <v>0</v>
          </cell>
          <cell r="T14">
            <v>0</v>
          </cell>
          <cell r="U14">
            <v>92207</v>
          </cell>
          <cell r="V14">
            <v>1839.2</v>
          </cell>
          <cell r="W14">
            <v>3815.2000000000007</v>
          </cell>
          <cell r="X14">
            <v>31094.949152542376</v>
          </cell>
          <cell r="Y14">
            <v>5330.562711864407</v>
          </cell>
          <cell r="Z14">
            <v>24.152542372881356</v>
          </cell>
          <cell r="AA14">
            <v>92207</v>
          </cell>
          <cell r="AB14">
            <v>26226.368542372886</v>
          </cell>
          <cell r="AC14">
            <v>65980.631457627111</v>
          </cell>
          <cell r="AD14">
            <v>92207</v>
          </cell>
          <cell r="AE14">
            <v>26226.368542372886</v>
          </cell>
          <cell r="AF14">
            <v>65980.631457627111</v>
          </cell>
          <cell r="AI14">
            <v>3233.2203389830515</v>
          </cell>
          <cell r="AJ14">
            <v>4393.5084745762706</v>
          </cell>
          <cell r="AK14">
            <v>4991.5254237288145</v>
          </cell>
          <cell r="AL14">
            <v>4980.2542372881362</v>
          </cell>
          <cell r="AM14">
            <v>3188.1355932203401</v>
          </cell>
          <cell r="AN14">
            <v>1714.8305084745766</v>
          </cell>
          <cell r="AO14">
            <v>1395.0508474576284</v>
          </cell>
          <cell r="AP14">
            <v>3188.1355932203401</v>
          </cell>
          <cell r="AQ14">
            <v>4154.24</v>
          </cell>
          <cell r="AR14">
            <v>31238.901016949159</v>
          </cell>
          <cell r="AS14">
            <v>22492.008732203394</v>
          </cell>
        </row>
        <row r="15">
          <cell r="D15" t="str">
            <v>2WN00253</v>
          </cell>
          <cell r="E15">
            <v>36263</v>
          </cell>
          <cell r="H15">
            <v>36250</v>
          </cell>
          <cell r="I15">
            <v>-12</v>
          </cell>
          <cell r="J15">
            <v>12</v>
          </cell>
          <cell r="K15">
            <v>36262</v>
          </cell>
          <cell r="L15">
            <v>0</v>
          </cell>
          <cell r="M15">
            <v>0</v>
          </cell>
          <cell r="N15">
            <v>-1106484</v>
          </cell>
          <cell r="O15">
            <v>36262</v>
          </cell>
          <cell r="P15">
            <v>0</v>
          </cell>
          <cell r="Q15">
            <v>-12</v>
          </cell>
          <cell r="R15">
            <v>60000</v>
          </cell>
          <cell r="S15">
            <v>0</v>
          </cell>
          <cell r="T15">
            <v>0</v>
          </cell>
          <cell r="U15">
            <v>92207</v>
          </cell>
          <cell r="V15">
            <v>1872</v>
          </cell>
          <cell r="W15">
            <v>5282.76</v>
          </cell>
          <cell r="X15">
            <v>31649.491525423728</v>
          </cell>
          <cell r="Y15">
            <v>5425.6271186440681</v>
          </cell>
          <cell r="Z15">
            <v>24.152542372881356</v>
          </cell>
          <cell r="AA15">
            <v>92207</v>
          </cell>
          <cell r="AB15">
            <v>26694.085423728815</v>
          </cell>
          <cell r="AC15">
            <v>65512.914576271185</v>
          </cell>
          <cell r="AD15">
            <v>92207</v>
          </cell>
          <cell r="AE15">
            <v>26694.085423728815</v>
          </cell>
          <cell r="AF15">
            <v>65512.914576271185</v>
          </cell>
          <cell r="AJ15">
            <v>2963.0338983050856</v>
          </cell>
          <cell r="AK15">
            <v>4991.5254237288145</v>
          </cell>
          <cell r="AL15">
            <v>4830.5084745762724</v>
          </cell>
          <cell r="AM15">
            <v>4790.2542372881362</v>
          </cell>
          <cell r="AN15">
            <v>3410.0169491525453</v>
          </cell>
          <cell r="AO15">
            <v>2183.0677966101671</v>
          </cell>
          <cell r="AP15">
            <v>3239.6610169491528</v>
          </cell>
          <cell r="AQ15">
            <v>4830.51</v>
          </cell>
          <cell r="AR15">
            <v>31238.577796610174</v>
          </cell>
          <cell r="AS15">
            <v>22491.776013559323</v>
          </cell>
        </row>
        <row r="16">
          <cell r="D16" t="str">
            <v>2WN00271</v>
          </cell>
          <cell r="E16">
            <v>36226</v>
          </cell>
          <cell r="H16">
            <v>36250</v>
          </cell>
          <cell r="I16">
            <v>25</v>
          </cell>
          <cell r="J16">
            <v>30</v>
          </cell>
          <cell r="K16">
            <v>36280</v>
          </cell>
          <cell r="L16">
            <v>0</v>
          </cell>
          <cell r="M16">
            <v>0</v>
          </cell>
          <cell r="N16">
            <v>2305175</v>
          </cell>
          <cell r="O16">
            <v>36335</v>
          </cell>
          <cell r="P16">
            <v>1</v>
          </cell>
          <cell r="Q16">
            <v>24</v>
          </cell>
          <cell r="R16">
            <v>66427.320000000007</v>
          </cell>
          <cell r="S16">
            <v>0</v>
          </cell>
          <cell r="T16">
            <v>0</v>
          </cell>
          <cell r="U16">
            <v>92207</v>
          </cell>
          <cell r="V16">
            <v>119.3</v>
          </cell>
          <cell r="W16">
            <v>3686.0000000000005</v>
          </cell>
          <cell r="X16">
            <v>2016.9788135593219</v>
          </cell>
          <cell r="Y16">
            <v>345.76779661016951</v>
          </cell>
          <cell r="Z16">
            <v>24.152542372881356</v>
          </cell>
          <cell r="AA16">
            <v>92207</v>
          </cell>
          <cell r="AB16">
            <v>1701.1775593220339</v>
          </cell>
          <cell r="AC16">
            <v>90505.822440677963</v>
          </cell>
          <cell r="AD16">
            <v>92207</v>
          </cell>
          <cell r="AE16">
            <v>1701.1775593220339</v>
          </cell>
          <cell r="AF16">
            <v>90505.822440677963</v>
          </cell>
          <cell r="AI16">
            <v>3123.7288135593226</v>
          </cell>
          <cell r="AJ16">
            <v>5140.627118644069</v>
          </cell>
          <cell r="AK16">
            <v>3188.1355932203401</v>
          </cell>
          <cell r="AL16">
            <v>4384.1694915254247</v>
          </cell>
          <cell r="AM16">
            <v>4233.4576271186443</v>
          </cell>
          <cell r="AN16">
            <v>3276.6949152542384</v>
          </cell>
          <cell r="AO16">
            <v>2236.8474576271192</v>
          </cell>
          <cell r="AP16">
            <v>2571.4406779661026</v>
          </cell>
          <cell r="AQ16">
            <v>5127.1000000000004</v>
          </cell>
          <cell r="AR16">
            <v>33282.20169491526</v>
          </cell>
          <cell r="AS16">
            <v>23963.185220338986</v>
          </cell>
        </row>
        <row r="17">
          <cell r="D17" t="str">
            <v>2XN00443</v>
          </cell>
          <cell r="E17">
            <v>36175</v>
          </cell>
          <cell r="F17">
            <v>17</v>
          </cell>
          <cell r="G17">
            <v>28</v>
          </cell>
          <cell r="I17">
            <v>31</v>
          </cell>
          <cell r="J17">
            <v>30</v>
          </cell>
          <cell r="L17">
            <v>1567519</v>
          </cell>
          <cell r="M17">
            <v>2581796</v>
          </cell>
          <cell r="N17">
            <v>2858417</v>
          </cell>
          <cell r="O17">
            <v>106</v>
          </cell>
          <cell r="Q17">
            <v>36172</v>
          </cell>
          <cell r="R17">
            <v>92207</v>
          </cell>
          <cell r="S17">
            <v>92207</v>
          </cell>
          <cell r="T17">
            <v>92207</v>
          </cell>
          <cell r="U17">
            <v>92207</v>
          </cell>
          <cell r="V17">
            <v>13.8</v>
          </cell>
          <cell r="W17">
            <v>13.8</v>
          </cell>
          <cell r="X17">
            <v>233.31355932203391</v>
          </cell>
          <cell r="Y17">
            <v>39.996610169491525</v>
          </cell>
          <cell r="Z17">
            <v>24.152542372881356</v>
          </cell>
          <cell r="AA17">
            <v>92207</v>
          </cell>
          <cell r="AB17">
            <v>196.78332203389832</v>
          </cell>
          <cell r="AC17">
            <v>92010.216677966106</v>
          </cell>
          <cell r="AD17">
            <v>92207</v>
          </cell>
          <cell r="AE17">
            <v>196.78332203389832</v>
          </cell>
          <cell r="AF17">
            <v>92010.216677966106</v>
          </cell>
          <cell r="AG17">
            <v>2061.0169491525426</v>
          </cell>
          <cell r="AH17">
            <v>3429.6610169491528</v>
          </cell>
          <cell r="AI17">
            <v>3638.9830508474579</v>
          </cell>
          <cell r="AJ17">
            <v>5769.8813559322034</v>
          </cell>
          <cell r="AK17">
            <v>6771.0847457627133</v>
          </cell>
          <cell r="AL17">
            <v>4656.2881355932204</v>
          </cell>
          <cell r="AM17">
            <v>3864.406779661017</v>
          </cell>
          <cell r="AN17">
            <v>1452.3728813559323</v>
          </cell>
          <cell r="AO17">
            <v>4379.6610169491523</v>
          </cell>
          <cell r="AP17">
            <v>5311.6271186440672</v>
          </cell>
          <cell r="AQ17">
            <v>1919.32</v>
          </cell>
          <cell r="AR17">
            <v>43254.303050847455</v>
          </cell>
          <cell r="AS17">
            <v>31143.098196610168</v>
          </cell>
        </row>
        <row r="18">
          <cell r="D18" t="str">
            <v>7XM01955</v>
          </cell>
          <cell r="E18">
            <v>36220</v>
          </cell>
          <cell r="F18">
            <v>8</v>
          </cell>
          <cell r="G18">
            <v>28</v>
          </cell>
          <cell r="H18">
            <v>36250</v>
          </cell>
          <cell r="I18">
            <v>31</v>
          </cell>
          <cell r="J18">
            <v>30</v>
          </cell>
          <cell r="L18">
            <v>3168080</v>
          </cell>
          <cell r="M18">
            <v>11088280</v>
          </cell>
          <cell r="N18">
            <v>12276310</v>
          </cell>
          <cell r="O18">
            <v>97</v>
          </cell>
          <cell r="P18">
            <v>0</v>
          </cell>
          <cell r="Q18">
            <v>31</v>
          </cell>
          <cell r="R18">
            <v>280000</v>
          </cell>
          <cell r="S18">
            <v>396010</v>
          </cell>
          <cell r="T18">
            <v>396010</v>
          </cell>
          <cell r="U18">
            <v>396010</v>
          </cell>
          <cell r="V18">
            <v>2369.1</v>
          </cell>
          <cell r="W18">
            <v>24293.400000000005</v>
          </cell>
          <cell r="X18">
            <v>133512.83898305087</v>
          </cell>
          <cell r="Y18">
            <v>22887.915254237287</v>
          </cell>
          <cell r="Z18">
            <v>80.508474576271198</v>
          </cell>
          <cell r="AA18">
            <v>366653</v>
          </cell>
          <cell r="AB18">
            <v>112608.54305084748</v>
          </cell>
          <cell r="AC18">
            <v>254044.45694915252</v>
          </cell>
          <cell r="AD18">
            <v>396010</v>
          </cell>
          <cell r="AE18">
            <v>112608.54305084748</v>
          </cell>
          <cell r="AF18">
            <v>283401.45694915252</v>
          </cell>
          <cell r="AG18">
            <v>4293.7881355932204</v>
          </cell>
          <cell r="AH18">
            <v>16047.771186440677</v>
          </cell>
          <cell r="AI18">
            <v>20587.627118644072</v>
          </cell>
          <cell r="AJ18">
            <v>19996.158192090395</v>
          </cell>
          <cell r="AK18">
            <v>9104.9717514124332</v>
          </cell>
          <cell r="AL18">
            <v>15146.32768361582</v>
          </cell>
          <cell r="AM18">
            <v>14444.293785310725</v>
          </cell>
          <cell r="AN18">
            <v>10876.158192090385</v>
          </cell>
          <cell r="AO18">
            <v>12953.276836158211</v>
          </cell>
          <cell r="AP18">
            <v>13064.915254237281</v>
          </cell>
          <cell r="AQ18">
            <v>15028.25</v>
          </cell>
          <cell r="AR18">
            <v>151543.53813559323</v>
          </cell>
          <cell r="AS18">
            <v>109111.34745762713</v>
          </cell>
        </row>
        <row r="19">
          <cell r="D19" t="str">
            <v>8TR01362</v>
          </cell>
          <cell r="E19">
            <v>36261</v>
          </cell>
          <cell r="J19">
            <v>20</v>
          </cell>
          <cell r="L19">
            <v>0</v>
          </cell>
          <cell r="M19">
            <v>0</v>
          </cell>
          <cell r="N19">
            <v>0</v>
          </cell>
          <cell r="O19">
            <v>20</v>
          </cell>
          <cell r="P19">
            <v>0</v>
          </cell>
          <cell r="Q19">
            <v>20</v>
          </cell>
          <cell r="R19">
            <v>220000</v>
          </cell>
          <cell r="S19">
            <v>547.45762711864415</v>
          </cell>
          <cell r="T19">
            <v>220547.45762711865</v>
          </cell>
          <cell r="U19">
            <v>0</v>
          </cell>
          <cell r="V19">
            <v>1856</v>
          </cell>
          <cell r="X19">
            <v>88907.118644067785</v>
          </cell>
          <cell r="Y19">
            <v>15241.22033898305</v>
          </cell>
          <cell r="Z19">
            <v>68.432203389830505</v>
          </cell>
          <cell r="AA19">
            <v>236217</v>
          </cell>
          <cell r="AB19">
            <v>74986.804067796606</v>
          </cell>
          <cell r="AC19">
            <v>161230.19593220338</v>
          </cell>
          <cell r="AD19">
            <v>271096</v>
          </cell>
          <cell r="AE19">
            <v>74986.804067796606</v>
          </cell>
          <cell r="AF19">
            <v>196109.19593220338</v>
          </cell>
          <cell r="AJ19">
            <v>12096.988700564969</v>
          </cell>
          <cell r="AK19">
            <v>18481.257062146895</v>
          </cell>
          <cell r="AL19">
            <v>16396.355932203391</v>
          </cell>
          <cell r="AM19">
            <v>13118.909604519773</v>
          </cell>
          <cell r="AN19">
            <v>12615.24858757063</v>
          </cell>
          <cell r="AO19">
            <v>13605.234463276833</v>
          </cell>
          <cell r="AP19">
            <v>6251.0536723163787</v>
          </cell>
          <cell r="AQ19">
            <v>10163.549999999999</v>
          </cell>
          <cell r="AR19">
            <v>102728.59802259888</v>
          </cell>
          <cell r="AS19">
            <v>73964.590576271192</v>
          </cell>
        </row>
      </sheetData>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2"/>
      <sheetName val="P3"/>
      <sheetName val="Estandares"/>
      <sheetName val="CRS GENERAL"/>
      <sheetName val="CDE"/>
      <sheetName val="CARTERA"/>
      <sheetName val="inf.2010"/>
      <sheetName val="inf.2011"/>
      <sheetName val="inf.2012"/>
      <sheetName val="emG"/>
      <sheetName val="Refe"/>
      <sheetName val="EmgDAC"/>
      <sheetName val="Cir.Mayor"/>
      <sheetName val="Salud bucal12"/>
      <sheetName val="odnt"/>
      <sheetName val="No Trans"/>
      <sheetName val="PARTOS SAT"/>
      <sheetName val="H.REG. DAC"/>
      <sheetName val="Pob.2013 SATIPO"/>
      <sheetName val="Otros segu"/>
      <sheetName val="PROC.MED"/>
      <sheetName val="PSQ3"/>
      <sheetName val="INFORM."/>
      <sheetName val="P1"/>
      <sheetName val="PMF (2)"/>
      <sheetName val="ATCXAÑOS"/>
      <sheetName val="AMBULANCAS"/>
      <sheetName val="DATOS"/>
      <sheetName val="CALCULO P1,P2,P3"/>
      <sheetName val="Pobl. Planeam."/>
      <sheetName val="Pobl. Segu"/>
      <sheetName val="Hoja1"/>
      <sheetName val="Secundaria"/>
      <sheetName val="POB07"/>
      <sheetName val="Informacion"/>
      <sheetName val="puni"/>
      <sheetName val="STRSUMM0"/>
      <sheetName val="C17_Gra01"/>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2"/>
      <sheetName val="Minsa_Estandares- Fuente "/>
      <sheetName val="P3"/>
      <sheetName val="P1"/>
      <sheetName val="Demanda"/>
      <sheetName val="POB07"/>
      <sheetName val="Solicitud"/>
      <sheetName val="Informacion"/>
      <sheetName val="Referencias"/>
      <sheetName val="7422CW00"/>
      <sheetName val="C05_Ges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ta 2"/>
      <sheetName val="Flujo Caja"/>
      <sheetName val="Costo vs Venta"/>
      <sheetName val="RE"/>
      <sheetName val="RO"/>
      <sheetName val="Materiales"/>
      <sheetName val="Mano Obra"/>
      <sheetName val="Equipo"/>
      <sheetName val="Vehículo"/>
      <sheetName val="Subcontratos"/>
      <sheetName val="Supervision"/>
      <sheetName val="Gtos Gen"/>
      <sheetName val="VTA 1"/>
      <sheetName val="VTA 2"/>
      <sheetName val="FASE A"/>
      <sheetName val="FASE XAA"/>
      <sheetName val="FASE XB"/>
      <sheetName val="FASE CA"/>
      <sheetName val="FASE CABAD"/>
      <sheetName val="FASE CABAG"/>
      <sheetName val="FASE CABBE"/>
      <sheetName val="FASE CABBG"/>
      <sheetName val="FASE CB"/>
      <sheetName val="FASE CE"/>
      <sheetName val="FASE CF"/>
      <sheetName val="FASE CFBCA"/>
      <sheetName val="FASE CFBCD"/>
      <sheetName val="FASE CFBCE"/>
      <sheetName val="FASE CFBCG"/>
      <sheetName val="FASE GDG"/>
      <sheetName val="FASE XM"/>
      <sheetName val="FASE XJA"/>
      <sheetName val="FASE XLL"/>
      <sheetName val="FASE XK"/>
      <sheetName val="FASE XHA"/>
      <sheetName val="GG"/>
      <sheetName val="Estimate"/>
      <sheetName val="LIMA-CANTA"/>
      <sheetName val="RES,MET,ADI1"/>
      <sheetName val="Sheet1"/>
      <sheetName val="EP1"/>
      <sheetName val="POB07"/>
      <sheetName val="Footing Design"/>
      <sheetName val="CALENDARIO"/>
      <sheetName val="Pavimentos"/>
      <sheetName val="ANALISIS ALQUILER FERREYROS"/>
      <sheetName val="RESUMEN"/>
      <sheetName val="RESUMEN HH"/>
      <sheetName val="Datos"/>
      <sheetName val="Estructuras"/>
      <sheetName val="Hoja2"/>
      <sheetName val="Presenta1"/>
      <sheetName val="VACST"/>
      <sheetName val="Dmda."/>
    </sheetNames>
    <sheetDataSet>
      <sheetData sheetId="0" refreshError="1"/>
      <sheetData sheetId="1" refreshError="1"/>
      <sheetData sheetId="2"/>
      <sheetData sheetId="3" refreshError="1"/>
      <sheetData sheetId="4"/>
      <sheetData sheetId="5"/>
      <sheetData sheetId="6" refreshError="1"/>
      <sheetData sheetId="7">
        <row r="9">
          <cell r="C9" t="str">
            <v>TRABAJOS PRELIMINARES</v>
          </cell>
        </row>
        <row r="74">
          <cell r="O74">
            <v>19062.849999999999</v>
          </cell>
        </row>
        <row r="203">
          <cell r="O203">
            <v>0</v>
          </cell>
        </row>
        <row r="405">
          <cell r="O405">
            <v>914.85590000000002</v>
          </cell>
        </row>
      </sheetData>
      <sheetData sheetId="8">
        <row r="26">
          <cell r="O26">
            <v>0</v>
          </cell>
        </row>
      </sheetData>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EP1"/>
      <sheetName val="MANO"/>
      <sheetName val="VACST"/>
      <sheetName val="Dmda."/>
      <sheetName val="Demanda"/>
      <sheetName val="Electricidad - Climatizació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 IE-VACSN"/>
      <sheetName val="Requerimiento"/>
      <sheetName val="Sheet1"/>
      <sheetName val="RES,MET,ADI1"/>
      <sheetName val="RESUMEN POR COMPONENTE"/>
      <sheetName val="BASE"/>
      <sheetName val="EP1"/>
      <sheetName val="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 IE-VACSN"/>
      <sheetName val="Población por edades"/>
      <sheetName val="ARQUITECTURA"/>
      <sheetName val="ESTRUCTURAS"/>
      <sheetName val="INST.ELECTRICAS"/>
      <sheetName val="INST.SANITARIAS"/>
      <sheetName val="POLINOMICA"/>
      <sheetName val="Constants"/>
      <sheetName val="A.SENSIBILIDAD"/>
      <sheetName val="FLUJOS"/>
      <sheetName val="Datos Generales"/>
      <sheetName val="Relacion de P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 IE-VACSN"/>
      <sheetName val="Población por edades"/>
      <sheetName val="Listas"/>
      <sheetName val="sensibilidad propoli"/>
      <sheetName val="steel"/>
      <sheetName val="POB07"/>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06"/>
      <sheetName val="JUN07"/>
      <sheetName val="POB07"/>
      <sheetName val="PUNTUAL DPTO07"/>
      <sheetName val="ESTI"/>
      <sheetName val="P2"/>
      <sheetName val="P3"/>
      <sheetName val="P3Z"/>
      <sheetName val="provajus"/>
      <sheetName val="dis"/>
      <sheetName val="dis cal"/>
      <sheetName val="v3r"/>
      <sheetName val="disajus"/>
      <sheetName val="valor dist"/>
      <sheetName val="RESUMEN"/>
      <sheetName val="Risk"/>
      <sheetName val="datos"/>
      <sheetName val="INDICES"/>
      <sheetName val="Sensib. IE-VACSN"/>
      <sheetName val="A.SENSIBILIDAD"/>
      <sheetName val="FLUJOS"/>
      <sheetName val="Z-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
      <sheetName val="Poblacion"/>
      <sheetName val="Pob. DIRESA"/>
      <sheetName val="Poblaciones"/>
      <sheetName val="Poblacion SIS"/>
      <sheetName val="Poblacion Asegurada"/>
      <sheetName val="CRS"/>
      <sheetName val="Estandares"/>
      <sheetName val="Estadistica"/>
      <sheetName val="ENF2e"/>
      <sheetName val="Odonto-Psico-Nutri"/>
      <sheetName val="C.E. Medicos"/>
      <sheetName val="EMG"/>
      <sheetName val="CQx-CObst"/>
      <sheetName val="Hospi"/>
      <sheetName val="Apoyo al Dx-Tt°"/>
      <sheetName val="PMF"/>
      <sheetName val="RRHH"/>
      <sheetName val="Consolidado"/>
      <sheetName val="recurso humano"/>
      <sheetName val="Parametros"/>
      <sheetName val="UP"/>
      <sheetName val="AP"/>
      <sheetName val="Brecha"/>
      <sheetName val="Hoja1"/>
      <sheetName val="A.SENSIBILIDAD"/>
      <sheetName val="FLUJOS"/>
      <sheetName val="Hoja91"/>
      <sheetName val="Sensibilidad"/>
      <sheetName val="Detail"/>
      <sheetName val="Estimate"/>
      <sheetName val="Estadística"/>
      <sheetName val="VACST"/>
      <sheetName val="Dmda."/>
      <sheetName val="Pob. DIRESA 2013"/>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3"/>
      <sheetName val="Viguetas 36 REAL"/>
      <sheetName val="Hoja1"/>
      <sheetName val="Partidas"/>
      <sheetName val="Viguetas 24"/>
      <sheetName val="Viguetas 36"/>
      <sheetName val="Perfil H"/>
      <sheetName val="H"/>
      <sheetName val="Hoja2"/>
      <sheetName val="Viguetas_36_REAL"/>
      <sheetName val="Viguetas_24"/>
      <sheetName val="Viguetas_36"/>
      <sheetName val="Perfil_H"/>
      <sheetName val="Viguetas_36_REAL1"/>
      <sheetName val="Viguetas_241"/>
      <sheetName val="Viguetas_361"/>
      <sheetName val="Perfil_H1"/>
      <sheetName val="Pesos"/>
      <sheetName val="P2"/>
      <sheetName val="P3"/>
      <sheetName val="A.SENSIBILIDAD"/>
      <sheetName val="FLUJOS"/>
      <sheetName val="Sensib. IE-VACSN"/>
      <sheetName val="Requerimiento"/>
      <sheetName val="Sheet1"/>
      <sheetName val="Risk"/>
      <sheetName val="A"/>
      <sheetName val="EP1"/>
      <sheetName val="RES,MET,ADI1"/>
      <sheetName val="12 P3"/>
      <sheetName val="5 Poblacion Demandante Efectiva"/>
      <sheetName val="Estimate"/>
      <sheetName val="B"/>
      <sheetName val="POB07"/>
    </sheetNames>
    <sheetDataSet>
      <sheetData sheetId="0">
        <row r="20">
          <cell r="K20">
            <v>40.428571428571423</v>
          </cell>
        </row>
        <row r="30">
          <cell r="K30">
            <v>60</v>
          </cell>
        </row>
        <row r="41">
          <cell r="K41">
            <v>1463.0769230769229</v>
          </cell>
        </row>
        <row r="51">
          <cell r="K51">
            <v>1463.0769230769229</v>
          </cell>
        </row>
        <row r="62">
          <cell r="K62">
            <v>2512.0571826280625</v>
          </cell>
        </row>
        <row r="72">
          <cell r="K72">
            <v>4427.5</v>
          </cell>
        </row>
        <row r="83">
          <cell r="K83">
            <v>2399.04</v>
          </cell>
        </row>
        <row r="93">
          <cell r="K93">
            <v>1851.48</v>
          </cell>
        </row>
        <row r="109">
          <cell r="K109">
            <v>612</v>
          </cell>
        </row>
        <row r="119">
          <cell r="K119">
            <v>1434.8</v>
          </cell>
        </row>
        <row r="130">
          <cell r="K130">
            <v>0</v>
          </cell>
        </row>
        <row r="143">
          <cell r="K143">
            <v>1200.6000000000001</v>
          </cell>
        </row>
        <row r="153">
          <cell r="K153">
            <v>1600.8</v>
          </cell>
        </row>
      </sheetData>
      <sheetData sheetId="1">
        <row r="24">
          <cell r="I24">
            <v>4025</v>
          </cell>
        </row>
      </sheetData>
      <sheetData sheetId="2"/>
      <sheetData sheetId="3"/>
      <sheetData sheetId="4"/>
      <sheetData sheetId="5"/>
      <sheetData sheetId="6"/>
      <sheetData sheetId="7"/>
      <sheetData sheetId="8">
        <row r="2">
          <cell r="G2">
            <v>25.4</v>
          </cell>
        </row>
      </sheetData>
      <sheetData sheetId="9" refreshError="1"/>
      <sheetData sheetId="10" refreshError="1"/>
      <sheetData sheetId="11" refreshError="1"/>
      <sheetData sheetId="12" refreshError="1"/>
      <sheetData sheetId="13">
        <row r="24">
          <cell r="I24">
            <v>4025</v>
          </cell>
        </row>
      </sheetData>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ni"/>
      <sheetName val="ANALISIS ALQUILER FERREYROS"/>
      <sheetName val="Wind Loads"/>
      <sheetName val="SENSIBILIDAD"/>
      <sheetName val="GENERAL"/>
      <sheetName val="Estimate"/>
      <sheetName val="RESUME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 "/>
      <sheetName val="Presentacion"/>
      <sheetName val="Costo Directo"/>
      <sheetName val="Costo Indirecto"/>
      <sheetName val="Areas&amp;Funciones"/>
      <sheetName val="Padron"/>
      <sheetName val="DFG vs RO"/>
      <sheetName val="PGR - PPTO"/>
      <sheetName val="P2"/>
      <sheetName val="P3"/>
      <sheetName val="Wind Loads"/>
      <sheetName val="Sensibilidad"/>
      <sheetName val="N°1"/>
      <sheetName val="CIEDANOS"/>
      <sheetName val="ANALISIS ALQUILER FERREYROS"/>
      <sheetName val="HHspo"/>
      <sheetName val="POLINOMICA"/>
      <sheetName val="RESUMEN POR COMPONENTE"/>
      <sheetName val="Forrado"/>
      <sheetName val="NO IMP. - ANCHOR BOLTS"/>
      <sheetName val="Equipo"/>
      <sheetName val="Vehículo"/>
      <sheetName val="Gtos Gen"/>
      <sheetName val="Materiales"/>
      <sheetName val="Subcontratos"/>
      <sheetName val="Estimate"/>
      <sheetName val="Sensib. IE-VACSN"/>
      <sheetName val="Hoja91"/>
      <sheetName val="Base_datos"/>
      <sheetName val="DATOS"/>
    </sheetNames>
    <sheetDataSet>
      <sheetData sheetId="0" refreshError="1"/>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b"/>
      <sheetName val="mt"/>
      <sheetName val="eq"/>
      <sheetName val="puni"/>
      <sheetName val="presu"/>
      <sheetName val="gg"/>
      <sheetName val="EQUIPMENT -2"/>
      <sheetName val="EQUIPMENT_-2"/>
      <sheetName val="P2"/>
      <sheetName val="P3"/>
      <sheetName val="Base_datos"/>
      <sheetName val="Sens.agua"/>
      <sheetName val="RESUMEN"/>
      <sheetName val="Hoja1"/>
      <sheetName val="Informacion"/>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citud"/>
      <sheetName val="Reporte"/>
      <sheetName val="Padrón"/>
      <sheetName val="Areas&amp;Funciones"/>
      <sheetName val="Vacaciones"/>
      <sheetName val="Instrucciones"/>
      <sheetName val="Listas"/>
      <sheetName val="datos"/>
      <sheetName val="P2"/>
      <sheetName val="Minsa_Estandares- Fuente "/>
      <sheetName val="P3"/>
      <sheetName val="P1"/>
      <sheetName val="Tablas"/>
      <sheetName val="Flota"/>
      <sheetName val="Sens.agua"/>
      <sheetName val="MAESTRO DE CLAVES FINAL"/>
      <sheetName val="sensibilidad.proliv"/>
      <sheetName val="POLINOMICA"/>
      <sheetName val="Demanda"/>
      <sheetName val="SHEET1"/>
      <sheetName val="FINAL"/>
      <sheetName val="INFORM."/>
      <sheetName val="A.SENSIBILIDAD"/>
      <sheetName val="FLUJOS"/>
      <sheetName val="Wind Loads"/>
      <sheetName val="Hoja91"/>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VAL ESTRUCTURAS "/>
      <sheetName val="REIT_REAJ_"/>
      <sheetName val="RESUM_VAL_"/>
      <sheetName val="VAL ARQUITECTURA"/>
      <sheetName val="VAL_RES."/>
      <sheetName val="D_MAT_"/>
      <sheetName val="1A"/>
      <sheetName val="1B"/>
      <sheetName val="1C"/>
      <sheetName val="2A"/>
      <sheetName val="2B"/>
      <sheetName val="2C"/>
      <sheetName val="3A"/>
      <sheetName val="3B"/>
      <sheetName val="3C"/>
      <sheetName val="4A"/>
      <sheetName val="4B"/>
      <sheetName val="4C"/>
      <sheetName val="Costos"/>
      <sheetName val="Resumen"/>
      <sheetName val="LP y RP"/>
      <sheetName val="Proy. Abonados 3.1c"/>
      <sheetName val="Cuenta x API"/>
      <sheetName val="Hoja2"/>
      <sheetName val="Hoja3"/>
      <sheetName val="CALEND C."/>
      <sheetName val="14 PIAS"/>
      <sheetName val="13 TUCARI"/>
      <sheetName val="4  VOTORANTIM 501"/>
      <sheetName val="CAM.MT"/>
      <sheetName val="Datos"/>
      <sheetName val="#¡REF"/>
      <sheetName val="DATOS DE CAMPO"/>
      <sheetName val="HAMAR"/>
      <sheetName val="POLILINEA"/>
      <sheetName val="Impuestos"/>
      <sheetName val="CAP-120mm2"/>
      <sheetName val="POBLACION"/>
      <sheetName val="1"/>
      <sheetName val="CAP_120mm2"/>
      <sheetName val="Anexo F.1"/>
      <sheetName val="Anexo F.2.1"/>
      <sheetName val="Anexo F.2.2"/>
      <sheetName val="Anexo F.3.1 "/>
      <sheetName val="Postes de concreto 3ø 85mm²_CG"/>
      <sheetName val="Postes de concreto 3ø 35mm²_N"/>
      <sheetName val="CMC"/>
      <sheetName val="Anexo F.3.2"/>
      <sheetName val="Resumen de cálculos"/>
      <sheetName val="Base de Datos"/>
      <sheetName val="18 cmc 35"/>
      <sheetName val="15 cmc 35"/>
      <sheetName val="15cmc 35 old"/>
      <sheetName val="15 cmc 16 old"/>
      <sheetName val="Postes de concreto 3ø 85mm² old"/>
      <sheetName val="Cálculo Mecánico de Conduct _2_"/>
      <sheetName val="Base de Datos _2_"/>
      <sheetName val="Resumen de cálculos _2_"/>
      <sheetName val="Sheet1"/>
      <sheetName val="SNIP"/>
      <sheetName val="4. Ingeniería"/>
      <sheetName val="Replanteo"/>
      <sheetName val="Caminos"/>
      <sheetName val="RCA"/>
      <sheetName val="7.I Faenas"/>
      <sheetName val="8.Campamentos"/>
      <sheetName val="IF y Camp"/>
      <sheetName val="Faena 428"/>
      <sheetName val="Faena 245"/>
      <sheetName val="Cert. Solmex"/>
      <sheetName val="IF Vallenar"/>
      <sheetName val="LP_y_RP"/>
      <sheetName val="Proy__Abonados_3_1c"/>
      <sheetName val="Cuenta_x_API"/>
      <sheetName val="CALEND_C_"/>
      <sheetName val="14_PIAS"/>
      <sheetName val="13_TUCARI"/>
      <sheetName val="4__VOTORANTIM_501"/>
      <sheetName val="CAM_MT"/>
      <sheetName val="DATOS_DE_CAMPO"/>
      <sheetName val="RS METRADO"/>
      <sheetName val="Mensual - Acumulado"/>
      <sheetName val="RESUMEN (LP)"/>
      <sheetName val="RESUMEN (RP)"/>
      <sheetName val="SUMINISTRO (LP)"/>
      <sheetName val="MONTAJE (LP)"/>
      <sheetName val="TRANSPORTE (LP)"/>
      <sheetName val="SUMINISTRO (RP)"/>
      <sheetName val="MONTAJE (RP)"/>
      <sheetName val="TRANSPORTE (RP)"/>
      <sheetName val="Hoja1"/>
      <sheetName val="4__Ingeniería"/>
      <sheetName val="7_I_Faenas"/>
      <sheetName val="8_Campamentos"/>
      <sheetName val="IF_y_Camp"/>
      <sheetName val="Faena_428"/>
      <sheetName val="Faena_245"/>
      <sheetName val="Cert__Solmex"/>
      <sheetName val="IF_Vallenar"/>
      <sheetName val="FORMA-LM1"/>
      <sheetName val="FORMA-(SE1)"/>
      <sheetName val="FORMA-LM3"/>
      <sheetName val="FORMA-LS1-LS2"/>
      <sheetName val="FORMA-LS3"/>
      <sheetName val="FORMA-_RE1"/>
      <sheetName val="FORMA-SE2"/>
      <sheetName val="REV3"/>
      <sheetName val="TRAMOS"/>
      <sheetName val="STRUCT"/>
      <sheetName val="Fundacion"/>
      <sheetName val="CANT_UNITARIAS"/>
      <sheetName val="CuadroIyII"/>
      <sheetName val="Consun_Energ___Anexo_5_2_5_"/>
      <sheetName val="3_1"/>
      <sheetName val="Excav__Postes"/>
      <sheetName val="Aux__Disgregados"/>
      <sheetName val="Datos_de_Entrada"/>
      <sheetName val="Costos_Alt2"/>
      <sheetName val="FORMA-RL1"/>
      <sheetName val="Analisis_de_la_T_C__-_2_2"/>
      <sheetName val="CIVIL"/>
      <sheetName val="ENTR_F"/>
      <sheetName val="AnexoVI"/>
      <sheetName val="CENSO93"/>
      <sheetName val="FORMA-ST1"/>
      <sheetName val="LINEAS"/>
      <sheetName val="cantidades"/>
      <sheetName val="0. DATOS GENERALES"/>
      <sheetName val="APU-RP ADICIONAL"/>
      <sheetName val="APU-RS-CD ADICIONAL"/>
      <sheetName val="Base_Insumos_Servicios"/>
      <sheetName val="Res-Val 6"/>
      <sheetName val="CONSID"/>
      <sheetName val="LP_y_RP1"/>
      <sheetName val="Proy__Abonados_3_1c1"/>
      <sheetName val="Cuenta_x_API1"/>
      <sheetName val="CALEND_C_1"/>
      <sheetName val="14_PIAS1"/>
      <sheetName val="13_TUCARI1"/>
      <sheetName val="4__VOTORANTIM_5011"/>
      <sheetName val="CAM_MT1"/>
      <sheetName val="DATOS_DE_CAMPO1"/>
      <sheetName val="4__Ingeniería1"/>
      <sheetName val="7_I_Faenas1"/>
      <sheetName val="8_Campamentos1"/>
      <sheetName val="IF_y_Camp1"/>
      <sheetName val="Faena_4281"/>
      <sheetName val="Faena_2451"/>
      <sheetName val="Cert__Solmex1"/>
      <sheetName val="IF_Vallenar1"/>
      <sheetName val="RS_METRADO"/>
      <sheetName val="Anexo_F_1"/>
      <sheetName val="Anexo_F_2_1"/>
      <sheetName val="Anexo_F_2_2"/>
      <sheetName val="Anexo_F_3_1_"/>
      <sheetName val="Postes_de_concreto_3ø_85mm²_CG"/>
      <sheetName val="Postes_de_concreto_3ø_35mm²_N"/>
      <sheetName val="Anexo_F_3_2"/>
      <sheetName val="Resumen_de_cálculos"/>
      <sheetName val="Base_de_Datos"/>
      <sheetName val="18_cmc_35"/>
      <sheetName val="15_cmc_35"/>
      <sheetName val="15cmc_35_old"/>
      <sheetName val="15_cmc_16_old"/>
      <sheetName val="Postes_de_concreto_3ø_85mm²_old"/>
      <sheetName val="Cálculo_Mecánico_de_Conduct__2_"/>
      <sheetName val="Base_de_Datos__2_"/>
      <sheetName val="Resumen_de_cálculos__2_"/>
      <sheetName val="Mensual_-_Acumulado"/>
      <sheetName val="RESUMEN_(LP)"/>
      <sheetName val="RESUMEN_(RP)"/>
      <sheetName val="SUMINISTRO_(LP)"/>
      <sheetName val="MONTAJE_(LP)"/>
      <sheetName val="TRANSPORTE_(LP)"/>
      <sheetName val="SUMINISTRO_(RP)"/>
      <sheetName val="MONTAJE_(RP)"/>
      <sheetName val="TRANSPORTE_(RP)"/>
      <sheetName val="VAL_ESTRUCTURAS_"/>
      <sheetName val="VAL_ARQUITECTURA"/>
      <sheetName val="VAL_RES_"/>
      <sheetName val="Caja 20"/>
      <sheetName val="Caja 01"/>
      <sheetName val="Caja 02"/>
      <sheetName val="Caja 03"/>
      <sheetName val="Caja 04"/>
      <sheetName val="Caja 05"/>
      <sheetName val="Caja 06"/>
      <sheetName val="Caja 07"/>
      <sheetName val="Caja 08"/>
      <sheetName val="Caja 09"/>
      <sheetName val="Caja 10"/>
      <sheetName val="Caja 11"/>
      <sheetName val="Caja 12"/>
      <sheetName val="Caja 13"/>
      <sheetName val="Caja 14"/>
      <sheetName val="Caja 15"/>
      <sheetName val="Caja 16"/>
      <sheetName val="Caja 17"/>
      <sheetName val="Caja 18"/>
      <sheetName val="Caja 19"/>
      <sheetName val="Caja 20 "/>
      <sheetName val="Caja 21"/>
      <sheetName val="Caja 22"/>
      <sheetName val="Caja 23"/>
      <sheetName val="Caja 24"/>
      <sheetName val="Caja 25"/>
      <sheetName val="Caja 26"/>
      <sheetName val="Caja 27"/>
      <sheetName val="Caja 28"/>
      <sheetName val="Caja 29"/>
      <sheetName val="Caja 30"/>
      <sheetName val="Caja 31"/>
      <sheetName val="Caja 32"/>
      <sheetName val="Caja 33"/>
      <sheetName val="Caja 34"/>
      <sheetName val="Caja 35"/>
      <sheetName val="Caja 36"/>
      <sheetName val="Eduardo"/>
      <sheetName val="Rossana"/>
      <sheetName val="En caja"/>
      <sheetName val="Caja 21 (2)"/>
      <sheetName val="Hoja4"/>
      <sheetName val="PRESUPUESTO"/>
      <sheetName val="Metrados"/>
      <sheetName val="Res. Metrados"/>
      <sheetName val="90%"/>
      <sheetName val="Total - 150 Dias"/>
      <sheetName val="1er Mes Setiembre (5dias)"/>
      <sheetName val="2do Mes Octubre (31 dias)"/>
      <sheetName val="1er Mes"/>
      <sheetName val="2do Mes"/>
      <sheetName val="Consolidado"/>
      <sheetName val="Sensib. IE-VACSN"/>
      <sheetName val="Requerimiento"/>
      <sheetName val="P2"/>
      <sheetName val="P3"/>
      <sheetName val="Viguetas 36 REAL"/>
      <sheetName val="Com-102"/>
      <sheetName val="POB07"/>
      <sheetName val="1. Time &amp; Esc"/>
      <sheetName val="Input"/>
      <sheetName val="Fcst"/>
      <sheetName val="7 &amp; 8A. SandU"/>
      <sheetName val="2&amp;3 AeroRevs"/>
      <sheetName val="4. Non-AeroRevs"/>
      <sheetName val="ListEq"/>
      <sheetName val="Transporte"/>
      <sheetName val="Portada"/>
      <sheetName val="ESS JV"/>
      <sheetName val="Pesos"/>
      <sheetName val="Units"/>
      <sheetName val="ListEqJV"/>
      <sheetName val="ResumInstrum"/>
      <sheetName val="ResumElect"/>
      <sheetName val="ResumTub"/>
      <sheetName val="ESS"/>
      <sheetName val="ADI6427"/>
      <sheetName val="AXENS"/>
      <sheetName val="UOP"/>
      <sheetName val="SHELL"/>
      <sheetName val="INSTRUM"/>
      <sheetName val="Precios"/>
      <sheetName val="Administrative Prices"/>
      <sheetName val="Calc"/>
      <sheetName val="산근"/>
      <sheetName val="Cover"/>
      <sheetName val="PROPOSAL"/>
      <sheetName val="Multi-currency"/>
      <sheetName val="당초"/>
      <sheetName val="Equipment List"/>
      <sheetName val="Bond &amp; Stamp"/>
      <sheetName val="CAT_5"/>
      <sheetName val="1.0"/>
      <sheetName val="집계표(OPTION)"/>
      <sheetName val="TSP4"/>
      <sheetName val="VIZ4"/>
      <sheetName val="VIZ7"/>
      <sheetName val="Parametros"/>
      <sheetName val="BASE"/>
      <sheetName val="ANALISIS"/>
      <sheetName val="Stl-B"/>
      <sheetName val="Basis"/>
      <sheetName val="PRECIOS_MATERIALES"/>
      <sheetName val="Consumibles"/>
      <sheetName val="civ_roma"/>
      <sheetName val="Datos_generales"/>
      <sheetName val="CIERRE"/>
      <sheetName val="EFICIENCIAS"/>
      <sheetName val="Calculos"/>
      <sheetName val="Equipos"/>
      <sheetName val="steel"/>
      <sheetName val="Plani"/>
      <sheetName val="A-50"/>
      <sheetName val="ESTAD_ACC_99"/>
      <sheetName val="INSUGEN"/>
      <sheetName val="INVOICE"/>
      <sheetName val="O_15"/>
      <sheetName val="Denver"/>
      <sheetName val="expats"/>
      <sheetName val="locals"/>
      <sheetName val="office4"/>
      <sheetName val="c-expats"/>
      <sheetName val="c-nationals"/>
      <sheetName val="Office7"/>
      <sheetName val="Others"/>
      <sheetName val="PISO1_-_EST"/>
      <sheetName val="PARTIDAS"/>
      <sheetName val="Comparativa"/>
      <sheetName val="Vers_C"/>
      <sheetName val="resoc"/>
      <sheetName val="Tabla"/>
      <sheetName val="Misc"/>
      <sheetName val="REG_REVIS_"/>
      <sheetName val="RO_1"/>
      <sheetName val="RO_3"/>
      <sheetName val="RO_4"/>
      <sheetName val="RO_5"/>
      <sheetName val="RO_7"/>
      <sheetName val="T1_1"/>
      <sheetName val="T1_2"/>
      <sheetName val="T1_3"/>
      <sheetName val="T1_4"/>
      <sheetName val="T1_5"/>
      <sheetName val="T4_2"/>
      <sheetName val="T4_4"/>
      <sheetName val="tank_number"/>
      <sheetName val="Summary"/>
      <sheetName val="CP_TU_AD"/>
      <sheetName val="UZ"/>
      <sheetName val="C-WATT"/>
      <sheetName val="EyF"/>
      <sheetName val="JE"/>
      <sheetName val="MANTTO"/>
      <sheetName val="Progress Report by Discipline"/>
      <sheetName val="Avance financiero"/>
      <sheetName val="N°1"/>
      <sheetName val="N°10"/>
      <sheetName val="N°2"/>
      <sheetName val="N°3"/>
      <sheetName val="N°4"/>
      <sheetName val="N°5"/>
      <sheetName val="N°6"/>
      <sheetName val="N°7"/>
      <sheetName val="N°8"/>
      <sheetName val="N°9"/>
      <sheetName val="B"/>
      <sheetName val="Minsa_Estandares- Fuente "/>
      <sheetName val="P1"/>
      <sheetName val="Limit_ACC_A"/>
      <sheetName val="Risk"/>
      <sheetName val="Tablas"/>
      <sheetName val="Definitions"/>
      <sheetName val="MAQUINARIA"/>
      <sheetName val="puni"/>
      <sheetName val="IN_Services"/>
      <sheetName val="Call Load Data"/>
      <sheetName val="Signalling"/>
      <sheetName val="Results"/>
      <sheetName val="SUS_Services"/>
      <sheetName val="RESUMEN DE COTIZACION"/>
      <sheetName val="OBRA CIVIL"/>
      <sheetName val="ESTRUCTURA DE HORMIGON"/>
      <sheetName val="INSTALACION ELECTRICA"/>
      <sheetName val="Datos Entrada"/>
      <sheetName val="RESUMEN F"/>
      <sheetName val="GASTOS GENERALES"/>
      <sheetName val="IIIB-Supervisión"/>
      <sheetName val="POLINOMICA"/>
      <sheetName val="Metrado Armados"/>
      <sheetName val="PLANILLA"/>
      <sheetName val="SUMINISTRO"/>
      <sheetName val="MONTAJE"/>
      <sheetName val="SICODI - SECTOR 5"/>
      <sheetName val="APU-RS-1"/>
      <sheetName val="APU-TRANSPORTE"/>
      <sheetName val="PU-RS-2"/>
      <sheetName val="BD-MONTAJE"/>
      <sheetName val="BD-SUMINISTRO"/>
      <sheetName val="TABLAS_"/>
      <sheetName val="INDICES"/>
      <sheetName val="VAL_ESTRUCTURAS_2"/>
      <sheetName val="VAL_ARQUITECTURA2"/>
      <sheetName val="VAL_RES_2"/>
      <sheetName val="LP_y_RP2"/>
      <sheetName val="Proy__Abonados_3_1c2"/>
      <sheetName val="Cuenta_x_API2"/>
      <sheetName val="VAL_ESTRUCTURAS_1"/>
      <sheetName val="VAL_ARQUITECTURA1"/>
      <sheetName val="VAL_RES_1"/>
      <sheetName val="VAL_ESTRUCTURAS_5"/>
      <sheetName val="VAL_ARQUITECTURA5"/>
      <sheetName val="VAL_RES_5"/>
      <sheetName val="LP_y_RP5"/>
      <sheetName val="Proy__Abonados_3_1c5"/>
      <sheetName val="Cuenta_x_API5"/>
      <sheetName val="CALEND_C_3"/>
      <sheetName val="14_PIAS3"/>
      <sheetName val="13_TUCARI3"/>
      <sheetName val="4__VOTORANTIM_5013"/>
      <sheetName val="CAM_MT3"/>
      <sheetName val="DATOS_DE_CAMPO3"/>
      <sheetName val="VAL_ESTRUCTURAS_3"/>
      <sheetName val="VAL_ARQUITECTURA3"/>
      <sheetName val="VAL_RES_3"/>
      <sheetName val="LP_y_RP3"/>
      <sheetName val="Proy__Abonados_3_1c3"/>
      <sheetName val="Cuenta_x_API3"/>
      <sheetName val="VAL_ESTRUCTURAS_4"/>
      <sheetName val="VAL_ARQUITECTURA4"/>
      <sheetName val="VAL_RES_4"/>
      <sheetName val="LP_y_RP4"/>
      <sheetName val="Proy__Abonados_3_1c4"/>
      <sheetName val="Cuenta_x_API4"/>
      <sheetName val="CALEND_C_2"/>
      <sheetName val="14_PIAS2"/>
      <sheetName val="13_TUCARI2"/>
      <sheetName val="4__VOTORANTIM_5012"/>
      <sheetName val="CAM_MT2"/>
      <sheetName val="DATOS_DE_CAMPO2"/>
      <sheetName val="VAL_ESTRUCTURAS_6"/>
      <sheetName val="VAL_ARQUITECTURA6"/>
      <sheetName val="VAL_RES_6"/>
      <sheetName val="LP_y_RP6"/>
      <sheetName val="Proy__Abonados_3_1c6"/>
      <sheetName val="Cuenta_x_API6"/>
      <sheetName val="CALEND_C_4"/>
      <sheetName val="14_PIAS4"/>
      <sheetName val="13_TUCARI4"/>
      <sheetName val="4__VOTORANTIM_5014"/>
      <sheetName val="CAM_MT4"/>
      <sheetName val="DATOS_DE_CAMPO4"/>
      <sheetName val="VAL_ESTRUCTURAS_7"/>
      <sheetName val="VAL_ARQUITECTURA7"/>
      <sheetName val="VAL_RES_7"/>
      <sheetName val="LP_y_RP7"/>
      <sheetName val="Proy__Abonados_3_1c7"/>
      <sheetName val="Cuenta_x_API7"/>
      <sheetName val="CALEND_C_5"/>
      <sheetName val="14_PIAS5"/>
      <sheetName val="13_TUCARI5"/>
      <sheetName val="4__VOTORANTIM_5015"/>
      <sheetName val="CAM_MT5"/>
      <sheetName val="DATOS_DE_CAMPO5"/>
      <sheetName val="OS"/>
      <sheetName val="Applications"/>
      <sheetName val="IISS"/>
      <sheetName val="FORMA- RE1"/>
      <sheetName val="TUNEL"/>
      <sheetName val="Claves"/>
      <sheetName val="Arq."/>
      <sheetName val="Master_act"/>
      <sheetName val="BD"/>
      <sheetName val="Cuadro de indices"/>
      <sheetName val="Cuadro HH"/>
      <sheetName val="Gráfica"/>
      <sheetName val="4__Ingeniería2"/>
      <sheetName val="7_I_Faenas2"/>
      <sheetName val="8_Campamentos2"/>
      <sheetName val="IF_y_Camp2"/>
      <sheetName val="Faena_4282"/>
      <sheetName val="Faena_2452"/>
      <sheetName val="Cert__Solmex2"/>
      <sheetName val="IF_Vallenar2"/>
      <sheetName val="RS_METRADO1"/>
      <sheetName val="Anexo_F_11"/>
      <sheetName val="Anexo_F_2_11"/>
      <sheetName val="Anexo_F_2_21"/>
      <sheetName val="Anexo_F_3_1_1"/>
      <sheetName val="Postes_de_concreto_3ø_85mm²_CG1"/>
      <sheetName val="Postes_de_concreto_3ø_35mm²_N1"/>
      <sheetName val="Anexo_F_3_21"/>
      <sheetName val="Resumen_de_cálculos1"/>
      <sheetName val="Base_de_Datos1"/>
      <sheetName val="18_cmc_351"/>
      <sheetName val="15_cmc_351"/>
      <sheetName val="15cmc_35_old1"/>
      <sheetName val="15_cmc_16_old1"/>
      <sheetName val="Postes_de_concreto_3ø_85mm²_ol1"/>
      <sheetName val="Cálculo_Mecánico_de_Conduct__21"/>
      <sheetName val="Base_de_Datos__2_1"/>
      <sheetName val="Resumen_de_cálculos__2_1"/>
      <sheetName val="RESUMEN_(LP)1"/>
      <sheetName val="RESUMEN_(RP)1"/>
      <sheetName val="SUMINISTRO_(LP)1"/>
      <sheetName val="MONTAJE_(LP)1"/>
      <sheetName val="TRANSPORTE_(LP)1"/>
      <sheetName val="SUMINISTRO_(RP)1"/>
      <sheetName val="MONTAJE_(RP)1"/>
      <sheetName val="TRANSPORTE_(RP)1"/>
      <sheetName val="Mensual_-_Acumulado1"/>
      <sheetName val="0__DATOS_GENERALES"/>
      <sheetName val="APU-RP_ADICIONAL"/>
      <sheetName val="APU-RS-CD_ADICIONAL"/>
      <sheetName val="ESS_JV"/>
      <sheetName val="Administrative_Prices"/>
      <sheetName val="Equipment_List"/>
      <sheetName val="Bond_&amp;_Stamp"/>
      <sheetName val="1_0"/>
      <sheetName val="Progress_Report_by_Discipline"/>
      <sheetName val="Caja_20"/>
      <sheetName val="Caja_01"/>
      <sheetName val="Caja_02"/>
      <sheetName val="Caja_03"/>
      <sheetName val="Caja_04"/>
      <sheetName val="Caja_05"/>
      <sheetName val="Caja_06"/>
      <sheetName val="Caja_07"/>
      <sheetName val="Caja_08"/>
      <sheetName val="Caja_09"/>
      <sheetName val="Caja_10"/>
      <sheetName val="Caja_11"/>
      <sheetName val="Caja_12"/>
      <sheetName val="Caja_13"/>
      <sheetName val="Caja_14"/>
      <sheetName val="Caja_15"/>
      <sheetName val="Caja_16"/>
      <sheetName val="Caja_17"/>
      <sheetName val="Caja_18"/>
      <sheetName val="Caja_19"/>
      <sheetName val="Caja_20_"/>
      <sheetName val="Caja_21"/>
      <sheetName val="Caja_22"/>
      <sheetName val="Caja_23"/>
      <sheetName val="Caja_24"/>
      <sheetName val="Caja_25"/>
      <sheetName val="Caja_26"/>
      <sheetName val="Caja_27"/>
      <sheetName val="Caja_28"/>
      <sheetName val="Caja_29"/>
      <sheetName val="Caja_30"/>
      <sheetName val="Caja_31"/>
      <sheetName val="Caja_32"/>
      <sheetName val="Caja_33"/>
      <sheetName val="Caja_34"/>
      <sheetName val="Caja_35"/>
      <sheetName val="Caja_36"/>
      <sheetName val="En_caja"/>
      <sheetName val="Caja_21_(2)"/>
      <sheetName val="Res-Val_6"/>
      <sheetName val="Res__Metrados"/>
      <sheetName val="CONST. Peligrosos"/>
      <sheetName val="CONST. recicl"/>
      <sheetName val="CONST. comun"/>
      <sheetName val="INFORME NO REC "/>
      <sheetName val="LIQUIDACIÓN "/>
      <sheetName val="C"/>
      <sheetName val="E"/>
      <sheetName val="D"/>
      <sheetName val="LT-ME"/>
      <sheetName val="LT-OC(Huall-Sihu)"/>
      <sheetName val="LT-OC(Sihuas-Tayab)"/>
      <sheetName val="SE-ME Huallanca"/>
      <sheetName val="OC-SE Huallanca"/>
      <sheetName val="SE-ME Tayabamba"/>
      <sheetName val="SE-OC Tayabamba"/>
      <sheetName val="Telecomunicaciones-ME"/>
      <sheetName val="base-datos"/>
      <sheetName val="W-torres"/>
      <sheetName val="LT-OC"/>
      <sheetName val="Santuario-OC"/>
      <sheetName val="Santuario-ME"/>
      <sheetName val="Chilina-OC"/>
      <sheetName val="Chilina-ME"/>
      <sheetName val="Resumen General"/>
      <sheetName val="F"/>
      <sheetName val="H"/>
      <sheetName val="FLUJO"/>
      <sheetName val="$ UN. COMERC."/>
      <sheetName val="Montaje Presentacion $Col "/>
      <sheetName val="Montaje Presentacion $Col (3)"/>
      <sheetName val="Equipo"/>
      <sheetName val="LISTA DE DATOS"/>
      <sheetName val="Factor Nodo"/>
      <sheetName val="Datos_Entrada"/>
      <sheetName val="RESUMEN_F"/>
      <sheetName val="GASTOS_GENERALES"/>
      <sheetName val="Metrado_Armados"/>
      <sheetName val="SICODI_-_SECTOR_5"/>
      <sheetName val="Total_-_150_Dias"/>
      <sheetName val="1er_Mes_Setiembre_(5dias)"/>
      <sheetName val="2do_Mes_Octubre_(31_dias)"/>
      <sheetName val="1er_Mes"/>
      <sheetName val="2do_Mes"/>
      <sheetName val="FORMA-_RE11"/>
      <sheetName val="T.I. COSTOS FIJOS Y VARIABLES"/>
    </sheetNames>
    <sheetDataSet>
      <sheetData sheetId="0" refreshError="1">
        <row r="9">
          <cell r="D9">
            <v>0</v>
          </cell>
        </row>
        <row r="11">
          <cell r="D11">
            <v>0</v>
          </cell>
        </row>
        <row r="12">
          <cell r="D12">
            <v>0</v>
          </cell>
        </row>
        <row r="13">
          <cell r="D13">
            <v>0</v>
          </cell>
        </row>
        <row r="14">
          <cell r="D14">
            <v>0</v>
          </cell>
        </row>
        <row r="15">
          <cell r="D15">
            <v>0</v>
          </cell>
        </row>
        <row r="16">
          <cell r="D16">
            <v>0</v>
          </cell>
        </row>
        <row r="17">
          <cell r="D17">
            <v>0</v>
          </cell>
        </row>
        <row r="18">
          <cell r="D18">
            <v>0</v>
          </cell>
        </row>
        <row r="19">
          <cell r="D19">
            <v>0</v>
          </cell>
        </row>
        <row r="20">
          <cell r="D20">
            <v>0</v>
          </cell>
        </row>
        <row r="21">
          <cell r="D21">
            <v>0</v>
          </cell>
        </row>
        <row r="22">
          <cell r="D22">
            <v>0</v>
          </cell>
        </row>
        <row r="23">
          <cell r="D23">
            <v>0</v>
          </cell>
        </row>
        <row r="24">
          <cell r="D24">
            <v>0</v>
          </cell>
        </row>
        <row r="25">
          <cell r="D25">
            <v>0</v>
          </cell>
        </row>
        <row r="26">
          <cell r="D26">
            <v>0</v>
          </cell>
        </row>
        <row r="27">
          <cell r="D27">
            <v>0</v>
          </cell>
        </row>
        <row r="28">
          <cell r="D28">
            <v>0</v>
          </cell>
        </row>
        <row r="29">
          <cell r="D29">
            <v>0</v>
          </cell>
        </row>
        <row r="30">
          <cell r="D30">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ow r="9">
          <cell r="D9" t="str">
            <v>TORRES</v>
          </cell>
        </row>
      </sheetData>
      <sheetData sheetId="43" refreshError="1"/>
      <sheetData sheetId="44">
        <row r="9">
          <cell r="D9" t="str">
            <v>TORRES</v>
          </cell>
        </row>
      </sheetData>
      <sheetData sheetId="45" refreshError="1"/>
      <sheetData sheetId="46">
        <row r="9">
          <cell r="D9" t="str">
            <v>TORRES</v>
          </cell>
        </row>
      </sheetData>
      <sheetData sheetId="47">
        <row r="9">
          <cell r="D9" t="str">
            <v>TORRES</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ow r="9">
          <cell r="D9" t="str">
            <v>TORRES</v>
          </cell>
        </row>
      </sheetData>
      <sheetData sheetId="62">
        <row r="9">
          <cell r="D9" t="str">
            <v>TORRES</v>
          </cell>
        </row>
      </sheetData>
      <sheetData sheetId="63">
        <row r="9">
          <cell r="D9" t="str">
            <v>TORRES</v>
          </cell>
        </row>
      </sheetData>
      <sheetData sheetId="64">
        <row r="9">
          <cell r="D9" t="str">
            <v>TORRES</v>
          </cell>
        </row>
      </sheetData>
      <sheetData sheetId="65">
        <row r="9">
          <cell r="D9" t="str">
            <v>TORRES</v>
          </cell>
        </row>
      </sheetData>
      <sheetData sheetId="66">
        <row r="9">
          <cell r="D9" t="str">
            <v>TORRES</v>
          </cell>
        </row>
      </sheetData>
      <sheetData sheetId="67">
        <row r="9">
          <cell r="D9" t="str">
            <v>TORRES</v>
          </cell>
        </row>
      </sheetData>
      <sheetData sheetId="68">
        <row r="9">
          <cell r="D9" t="str">
            <v>TORRES</v>
          </cell>
        </row>
      </sheetData>
      <sheetData sheetId="69">
        <row r="9">
          <cell r="D9" t="str">
            <v>TORRES</v>
          </cell>
        </row>
      </sheetData>
      <sheetData sheetId="70">
        <row r="9">
          <cell r="D9" t="str">
            <v>TORRES</v>
          </cell>
        </row>
      </sheetData>
      <sheetData sheetId="71" refreshError="1"/>
      <sheetData sheetId="72">
        <row r="9">
          <cell r="D9" t="str">
            <v>TORRES</v>
          </cell>
        </row>
      </sheetData>
      <sheetData sheetId="73">
        <row r="9">
          <cell r="D9" t="str">
            <v>TORRES</v>
          </cell>
        </row>
      </sheetData>
      <sheetData sheetId="74">
        <row r="9">
          <cell r="D9" t="str">
            <v>TORRES</v>
          </cell>
        </row>
      </sheetData>
      <sheetData sheetId="75">
        <row r="9">
          <cell r="D9" t="str">
            <v>TORRES</v>
          </cell>
        </row>
      </sheetData>
      <sheetData sheetId="76">
        <row r="9">
          <cell r="D9" t="str">
            <v>TORRES</v>
          </cell>
        </row>
      </sheetData>
      <sheetData sheetId="77">
        <row r="9">
          <cell r="D9" t="str">
            <v>TORRES</v>
          </cell>
        </row>
      </sheetData>
      <sheetData sheetId="78">
        <row r="9">
          <cell r="D9" t="str">
            <v>TORRES</v>
          </cell>
        </row>
      </sheetData>
      <sheetData sheetId="79">
        <row r="9">
          <cell r="D9" t="str">
            <v>TORRES</v>
          </cell>
        </row>
      </sheetData>
      <sheetData sheetId="80">
        <row r="9">
          <cell r="D9" t="str">
            <v>TORRES</v>
          </cell>
        </row>
      </sheetData>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ow r="9">
          <cell r="D9" t="str">
            <v>TORRES</v>
          </cell>
        </row>
      </sheetData>
      <sheetData sheetId="135"/>
      <sheetData sheetId="136"/>
      <sheetData sheetId="137">
        <row r="9">
          <cell r="D9" t="str">
            <v>TORRES</v>
          </cell>
        </row>
      </sheetData>
      <sheetData sheetId="138">
        <row r="9">
          <cell r="D9" t="str">
            <v>TORRES</v>
          </cell>
        </row>
      </sheetData>
      <sheetData sheetId="139">
        <row r="9">
          <cell r="D9" t="str">
            <v>TORRES</v>
          </cell>
        </row>
      </sheetData>
      <sheetData sheetId="140">
        <row r="9">
          <cell r="D9" t="str">
            <v>TORRES</v>
          </cell>
        </row>
      </sheetData>
      <sheetData sheetId="141"/>
      <sheetData sheetId="142">
        <row r="9">
          <cell r="D9" t="str">
            <v>TORRES</v>
          </cell>
        </row>
      </sheetData>
      <sheetData sheetId="143">
        <row r="9">
          <cell r="D9" t="str">
            <v>TORRES</v>
          </cell>
        </row>
      </sheetData>
      <sheetData sheetId="144">
        <row r="9">
          <cell r="D9" t="str">
            <v>TORRES</v>
          </cell>
        </row>
      </sheetData>
      <sheetData sheetId="145">
        <row r="9">
          <cell r="D9" t="str">
            <v>TORRES</v>
          </cell>
        </row>
      </sheetData>
      <sheetData sheetId="146">
        <row r="9">
          <cell r="D9" t="str">
            <v>TORRES</v>
          </cell>
        </row>
      </sheetData>
      <sheetData sheetId="147">
        <row r="9">
          <cell r="D9" t="str">
            <v>TORRES</v>
          </cell>
        </row>
      </sheetData>
      <sheetData sheetId="148">
        <row r="9">
          <cell r="D9" t="str">
            <v>TORRES</v>
          </cell>
        </row>
      </sheetData>
      <sheetData sheetId="149">
        <row r="9">
          <cell r="D9" t="str">
            <v>TORRES</v>
          </cell>
        </row>
      </sheetData>
      <sheetData sheetId="150">
        <row r="9">
          <cell r="D9" t="str">
            <v>TORRES</v>
          </cell>
        </row>
      </sheetData>
      <sheetData sheetId="151">
        <row r="9">
          <cell r="D9" t="str">
            <v>TORRES</v>
          </cell>
        </row>
      </sheetData>
      <sheetData sheetId="152">
        <row r="9">
          <cell r="D9" t="str">
            <v>TORRES</v>
          </cell>
        </row>
      </sheetData>
      <sheetData sheetId="153">
        <row r="9">
          <cell r="D9" t="str">
            <v>TORRES</v>
          </cell>
        </row>
      </sheetData>
      <sheetData sheetId="154">
        <row r="9">
          <cell r="D9" t="str">
            <v>TORRES</v>
          </cell>
        </row>
      </sheetData>
      <sheetData sheetId="155">
        <row r="9">
          <cell r="D9" t="str">
            <v>TORRES</v>
          </cell>
        </row>
      </sheetData>
      <sheetData sheetId="156">
        <row r="9">
          <cell r="D9" t="str">
            <v>TORRES</v>
          </cell>
        </row>
      </sheetData>
      <sheetData sheetId="157"/>
      <sheetData sheetId="158"/>
      <sheetData sheetId="159"/>
      <sheetData sheetId="160">
        <row r="9">
          <cell r="D9" t="str">
            <v>TORRES</v>
          </cell>
        </row>
      </sheetData>
      <sheetData sheetId="161">
        <row r="9">
          <cell r="D9" t="str">
            <v>TORRES</v>
          </cell>
        </row>
      </sheetData>
      <sheetData sheetId="162"/>
      <sheetData sheetId="163"/>
      <sheetData sheetId="164"/>
      <sheetData sheetId="165"/>
      <sheetData sheetId="166"/>
      <sheetData sheetId="167"/>
      <sheetData sheetId="168"/>
      <sheetData sheetId="169">
        <row r="9">
          <cell r="D9" t="str">
            <v>TORRES</v>
          </cell>
        </row>
      </sheetData>
      <sheetData sheetId="170">
        <row r="9">
          <cell r="D9" t="str">
            <v>TORRES</v>
          </cell>
        </row>
      </sheetData>
      <sheetData sheetId="171"/>
      <sheetData sheetId="172"/>
      <sheetData sheetId="173"/>
      <sheetData sheetId="174"/>
      <sheetData sheetId="175"/>
      <sheetData sheetId="176"/>
      <sheetData sheetId="177"/>
      <sheetData sheetId="178">
        <row r="9">
          <cell r="D9" t="str">
            <v>Und</v>
          </cell>
        </row>
      </sheetData>
      <sheetData sheetId="179">
        <row r="9">
          <cell r="D9" t="str">
            <v>TORRES</v>
          </cell>
        </row>
      </sheetData>
      <sheetData sheetId="180"/>
      <sheetData sheetId="181">
        <row r="9">
          <cell r="D9" t="str">
            <v>TORRES</v>
          </cell>
        </row>
      </sheetData>
      <sheetData sheetId="182">
        <row r="9">
          <cell r="D9" t="str">
            <v>TORRES</v>
          </cell>
        </row>
      </sheetData>
      <sheetData sheetId="183">
        <row r="9">
          <cell r="D9" t="str">
            <v>TORRES</v>
          </cell>
        </row>
      </sheetData>
      <sheetData sheetId="184">
        <row r="9">
          <cell r="D9" t="str">
            <v>TORRES</v>
          </cell>
        </row>
      </sheetData>
      <sheetData sheetId="185">
        <row r="9">
          <cell r="D9" t="str">
            <v>TORRES</v>
          </cell>
        </row>
      </sheetData>
      <sheetData sheetId="186">
        <row r="9">
          <cell r="D9" t="str">
            <v>TORRES</v>
          </cell>
        </row>
      </sheetData>
      <sheetData sheetId="187">
        <row r="9">
          <cell r="D9" t="str">
            <v>TORRES</v>
          </cell>
        </row>
      </sheetData>
      <sheetData sheetId="188">
        <row r="9">
          <cell r="D9" t="str">
            <v>TORRES</v>
          </cell>
        </row>
      </sheetData>
      <sheetData sheetId="189">
        <row r="9">
          <cell r="D9" t="str">
            <v>TORRES</v>
          </cell>
        </row>
      </sheetData>
      <sheetData sheetId="190">
        <row r="9">
          <cell r="D9" t="str">
            <v>TORRES</v>
          </cell>
        </row>
      </sheetData>
      <sheetData sheetId="191">
        <row r="9">
          <cell r="D9" t="str">
            <v>TORRES</v>
          </cell>
        </row>
      </sheetData>
      <sheetData sheetId="192">
        <row r="9">
          <cell r="D9" t="str">
            <v>TORRES</v>
          </cell>
        </row>
      </sheetData>
      <sheetData sheetId="193">
        <row r="9">
          <cell r="D9" t="str">
            <v>TORRES</v>
          </cell>
        </row>
      </sheetData>
      <sheetData sheetId="194">
        <row r="9">
          <cell r="D9" t="str">
            <v>TORRES</v>
          </cell>
        </row>
      </sheetData>
      <sheetData sheetId="195">
        <row r="9">
          <cell r="D9" t="str">
            <v>TORRES</v>
          </cell>
        </row>
      </sheetData>
      <sheetData sheetId="196">
        <row r="9">
          <cell r="D9" t="str">
            <v>TORRES</v>
          </cell>
        </row>
      </sheetData>
      <sheetData sheetId="197">
        <row r="9">
          <cell r="D9" t="str">
            <v>TORRES</v>
          </cell>
        </row>
      </sheetData>
      <sheetData sheetId="198">
        <row r="9">
          <cell r="D9" t="str">
            <v>TORRES</v>
          </cell>
        </row>
      </sheetData>
      <sheetData sheetId="199">
        <row r="9">
          <cell r="D9" t="str">
            <v>TORRES</v>
          </cell>
        </row>
      </sheetData>
      <sheetData sheetId="200">
        <row r="9">
          <cell r="D9" t="str">
            <v>TORRES</v>
          </cell>
        </row>
      </sheetData>
      <sheetData sheetId="201">
        <row r="9">
          <cell r="D9" t="str">
            <v>TORRES</v>
          </cell>
        </row>
      </sheetData>
      <sheetData sheetId="202">
        <row r="9">
          <cell r="D9" t="str">
            <v>TORRES</v>
          </cell>
        </row>
      </sheetData>
      <sheetData sheetId="203">
        <row r="9">
          <cell r="D9" t="str">
            <v>TORRES</v>
          </cell>
        </row>
      </sheetData>
      <sheetData sheetId="204">
        <row r="9">
          <cell r="D9" t="str">
            <v>TORRES</v>
          </cell>
        </row>
      </sheetData>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row r="12">
          <cell r="D12" t="str">
            <v>UND</v>
          </cell>
        </row>
      </sheetData>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sheetData sheetId="421"/>
      <sheetData sheetId="422"/>
      <sheetData sheetId="423"/>
      <sheetData sheetId="424"/>
      <sheetData sheetId="425"/>
      <sheetData sheetId="426"/>
      <sheetData sheetId="427"/>
      <sheetData sheetId="428"/>
      <sheetData sheetId="429"/>
      <sheetData sheetId="430">
        <row r="12">
          <cell r="D12" t="str">
            <v>UND</v>
          </cell>
        </row>
      </sheetData>
      <sheetData sheetId="431">
        <row r="12">
          <cell r="D12" t="str">
            <v>UND</v>
          </cell>
        </row>
      </sheetData>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sheetData sheetId="451">
        <row r="70">
          <cell r="D70">
            <v>0</v>
          </cell>
        </row>
      </sheetData>
      <sheetData sheetId="452"/>
      <sheetData sheetId="453"/>
      <sheetData sheetId="454"/>
      <sheetData sheetId="455"/>
      <sheetData sheetId="456">
        <row r="9">
          <cell r="D9" t="str">
            <v>TORRES</v>
          </cell>
        </row>
      </sheetData>
      <sheetData sheetId="457">
        <row r="9">
          <cell r="D9" t="str">
            <v>TORRES</v>
          </cell>
        </row>
      </sheetData>
      <sheetData sheetId="458">
        <row r="9">
          <cell r="D9" t="str">
            <v>TORRES</v>
          </cell>
        </row>
      </sheetData>
      <sheetData sheetId="459">
        <row r="9">
          <cell r="D9" t="str">
            <v>TORRES</v>
          </cell>
        </row>
      </sheetData>
      <sheetData sheetId="460">
        <row r="9">
          <cell r="D9" t="str">
            <v>TORRES</v>
          </cell>
        </row>
      </sheetData>
      <sheetData sheetId="461">
        <row r="9">
          <cell r="D9" t="str">
            <v>TORRES</v>
          </cell>
        </row>
      </sheetData>
      <sheetData sheetId="462">
        <row r="9">
          <cell r="D9" t="str">
            <v>TORRES</v>
          </cell>
        </row>
      </sheetData>
      <sheetData sheetId="463"/>
      <sheetData sheetId="464"/>
      <sheetData sheetId="465"/>
      <sheetData sheetId="466">
        <row r="9">
          <cell r="D9" t="str">
            <v>TORRES</v>
          </cell>
        </row>
      </sheetData>
      <sheetData sheetId="467"/>
      <sheetData sheetId="468">
        <row r="9">
          <cell r="D9" t="str">
            <v>TORRES</v>
          </cell>
        </row>
      </sheetData>
      <sheetData sheetId="469"/>
      <sheetData sheetId="470">
        <row r="9">
          <cell r="D9" t="str">
            <v>TORRES</v>
          </cell>
        </row>
      </sheetData>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ow r="12">
          <cell r="D12" t="str">
            <v>UND</v>
          </cell>
        </row>
      </sheetData>
      <sheetData sheetId="495"/>
      <sheetData sheetId="496"/>
      <sheetData sheetId="497"/>
      <sheetData sheetId="498"/>
      <sheetData sheetId="499"/>
      <sheetData sheetId="500">
        <row r="9">
          <cell r="D9" t="str">
            <v>TORRES</v>
          </cell>
        </row>
      </sheetData>
      <sheetData sheetId="501">
        <row r="9">
          <cell r="D9" t="str">
            <v>TORRES</v>
          </cell>
        </row>
      </sheetData>
      <sheetData sheetId="502">
        <row r="9">
          <cell r="D9" t="str">
            <v>TORRES</v>
          </cell>
        </row>
      </sheetData>
      <sheetData sheetId="503">
        <row r="9">
          <cell r="D9" t="str">
            <v>TORRES</v>
          </cell>
        </row>
      </sheetData>
      <sheetData sheetId="504">
        <row r="9">
          <cell r="D9" t="str">
            <v>TORRES</v>
          </cell>
        </row>
      </sheetData>
      <sheetData sheetId="505">
        <row r="9">
          <cell r="D9" t="str">
            <v>TORRES</v>
          </cell>
        </row>
      </sheetData>
      <sheetData sheetId="506">
        <row r="9">
          <cell r="D9" t="str">
            <v>TORRES</v>
          </cell>
        </row>
      </sheetData>
      <sheetData sheetId="507">
        <row r="9">
          <cell r="D9" t="str">
            <v>TORRES</v>
          </cell>
        </row>
      </sheetData>
      <sheetData sheetId="508">
        <row r="9">
          <cell r="D9" t="str">
            <v>TORRES</v>
          </cell>
        </row>
      </sheetData>
      <sheetData sheetId="509">
        <row r="9">
          <cell r="D9" t="str">
            <v>TORRES</v>
          </cell>
        </row>
      </sheetData>
      <sheetData sheetId="510">
        <row r="9">
          <cell r="D9" t="str">
            <v>TORRES</v>
          </cell>
        </row>
      </sheetData>
      <sheetData sheetId="511">
        <row r="9">
          <cell r="D9" t="str">
            <v>TORRES</v>
          </cell>
        </row>
      </sheetData>
      <sheetData sheetId="512">
        <row r="9">
          <cell r="D9" t="str">
            <v>TORRES</v>
          </cell>
        </row>
      </sheetData>
      <sheetData sheetId="513">
        <row r="9">
          <cell r="D9" t="str">
            <v>TORRES</v>
          </cell>
        </row>
      </sheetData>
      <sheetData sheetId="514">
        <row r="9">
          <cell r="D9" t="str">
            <v>TORRES</v>
          </cell>
        </row>
      </sheetData>
      <sheetData sheetId="515">
        <row r="9">
          <cell r="D9" t="str">
            <v>TORRES</v>
          </cell>
        </row>
      </sheetData>
      <sheetData sheetId="516">
        <row r="9">
          <cell r="D9" t="str">
            <v>TORRES</v>
          </cell>
        </row>
      </sheetData>
      <sheetData sheetId="517">
        <row r="9">
          <cell r="D9" t="str">
            <v>TORRES</v>
          </cell>
        </row>
      </sheetData>
      <sheetData sheetId="518">
        <row r="9">
          <cell r="D9" t="str">
            <v>TORRES</v>
          </cell>
        </row>
      </sheetData>
      <sheetData sheetId="519">
        <row r="9">
          <cell r="D9" t="str">
            <v>TORRES</v>
          </cell>
        </row>
      </sheetData>
      <sheetData sheetId="520"/>
      <sheetData sheetId="521">
        <row r="9">
          <cell r="D9" t="str">
            <v>TORRES</v>
          </cell>
        </row>
      </sheetData>
      <sheetData sheetId="522"/>
      <sheetData sheetId="523">
        <row r="9">
          <cell r="D9" t="str">
            <v>TORRES</v>
          </cell>
        </row>
      </sheetData>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refreshError="1"/>
      <sheetData sheetId="574"/>
      <sheetData sheetId="575"/>
      <sheetData sheetId="576"/>
      <sheetData sheetId="577"/>
      <sheetData sheetId="578"/>
      <sheetData sheetId="579"/>
      <sheetData sheetId="580"/>
      <sheetData sheetId="581"/>
      <sheetData sheetId="582"/>
      <sheetData sheetId="583"/>
      <sheetData sheetId="584"/>
      <sheetData sheetId="585"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erencias"/>
      <sheetName val="Emerg"/>
      <sheetName val="Refencias"/>
      <sheetName val="ExamLab"/>
      <sheetName val="Prodv"/>
      <sheetName val="Tasa Cesarea"/>
      <sheetName val="C.EXT"/>
      <sheetName val="Atenciones (2)"/>
      <sheetName val="%ER"/>
      <sheetName val="ATC-ATD"/>
      <sheetName val="RX"/>
      <sheetName val="Eco"/>
      <sheetName val="Farmacia"/>
      <sheetName val="Laboratorio"/>
      <sheetName val="Nac"/>
      <sheetName val="SOP"/>
      <sheetName val="AASS"/>
      <sheetName val="S.Inter (4)"/>
      <sheetName val="CAMA X SERV"/>
      <sheetName val="INTERV"/>
      <sheetName val="PROM"/>
      <sheetName val="REND"/>
      <sheetName val="A.SENSIBILIDAD"/>
      <sheetName val="FLUJOS"/>
      <sheetName val="FINAL"/>
      <sheetName val="plani"/>
      <sheetName val="Relacion de INSUMOS"/>
      <sheetName val="Datos"/>
      <sheetName val="Estructuras"/>
      <sheetName val="Hoja2"/>
      <sheetName val="Equipo"/>
      <sheetName val="Vehículo"/>
      <sheetName val="Gtos Gen"/>
      <sheetName val="Materiales"/>
      <sheetName val="Subcontratos"/>
      <sheetName val="Sensibilidad"/>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ADI1.TVII"/>
      <sheetName val="RES,MET,ADI1"/>
      <sheetName val="MET. ADICIONAL1"/>
      <sheetName val="RES.EXPLA."/>
      <sheetName val="transporte general"/>
      <sheetName val="TRANSPORTE BOTADERO"/>
      <sheetName val="TRANS.GEN.PRO"/>
      <sheetName val="TRANS.BOT.PROADI1-TVII"/>
      <sheetName val="MET.BAN.PRO.ADI1"/>
      <sheetName val="Costo Indirecto"/>
      <sheetName val="Presupuesto Obras Civiles"/>
      <sheetName val="PRESUP_ADI1_TVII"/>
      <sheetName val="MET__ADICIONAL1"/>
      <sheetName val="RES_EXPLA_"/>
      <sheetName val="transporte_general"/>
      <sheetName val="TRANSPORTE_BOTADERO"/>
      <sheetName val="TRANS_GEN_PRO"/>
      <sheetName val="TRANS_BOT_PROADI1-TVII"/>
      <sheetName val="MET_BAN_PRO_ADI1"/>
      <sheetName val="Equipo Alquilado"/>
      <sheetName val="PISO1 - EST"/>
      <sheetName val="PARTIDAS"/>
      <sheetName val="RES_MET_ADI1"/>
      <sheetName val="METRADOS"/>
      <sheetName val="Datos"/>
      <sheetName val="LIMA-CANTA"/>
      <sheetName val="A2"/>
      <sheetName val="A3"/>
      <sheetName val="ACTIVIDADES"/>
      <sheetName val="precio"/>
      <sheetName val="P.Obras Varias"/>
      <sheetName val="GASTOS GENERALES"/>
      <sheetName val="PER,COM.PRO.ADI1"/>
      <sheetName val="ELEMENTOS DE CURVAS"/>
      <sheetName val="II.3"/>
      <sheetName val="DATOS GENERALES"/>
      <sheetName val="Proyeccion del Saldo"/>
      <sheetName val="PRESUP_ADI1_TVII1"/>
      <sheetName val="MET__ADICIONAL11"/>
      <sheetName val="RES_EXPLA_1"/>
      <sheetName val="transporte_general1"/>
      <sheetName val="TRANSPORTE_BOTADERO1"/>
      <sheetName val="TRANS_GEN_PRO1"/>
      <sheetName val="TRANS_BOT_PROADI1-TVII1"/>
      <sheetName val="MET_BAN_PRO_ADI11"/>
      <sheetName val="Presupuesto_Obras_Civiles"/>
      <sheetName val="Costo_Indirecto"/>
      <sheetName val="Equipo_Alquilado"/>
      <sheetName val="PISO1_-_EST"/>
      <sheetName val="P_Obras_Varias"/>
      <sheetName val="GASTOS_GENERALES"/>
      <sheetName val="PER,COM_PRO_ADI1"/>
      <sheetName val="ELEMENTOS_DE_CURVAS"/>
      <sheetName val="Data"/>
      <sheetName val="NO IMPRIMIR"/>
      <sheetName val="PL"/>
      <sheetName val="REC"/>
      <sheetName val="STN"/>
      <sheetName val="ST"/>
      <sheetName val="GENERAL"/>
      <sheetName val="Sensib. IE-VACSN"/>
      <sheetName val="P2"/>
      <sheetName val="Minsa_Estandares- Fuente "/>
      <sheetName val="P3"/>
      <sheetName val="P1"/>
      <sheetName val="Areas&amp;Funciones"/>
      <sheetName val="Costo Directo"/>
      <sheetName val="Estimate"/>
      <sheetName val="Hoja3"/>
      <sheetName val="Hoja2"/>
      <sheetName val="Viguetas 36 REAL"/>
      <sheetName val="APU"/>
      <sheetName val="Limit_ACC_A"/>
      <sheetName val="Ratios"/>
      <sheetName val="FINAL"/>
      <sheetName val="A.SENSIBILIDAD"/>
      <sheetName val="FLUJOS"/>
      <sheetName val="Población por edades"/>
      <sheetName val="Com-102"/>
      <sheetName val="datos base"/>
      <sheetName val="II-MOI"/>
      <sheetName val="Imprimacion_Planilla"/>
      <sheetName val="Série EMBI"/>
      <sheetName val="II-MOD"/>
      <sheetName val="Tabla"/>
      <sheetName val="Vers C"/>
      <sheetName val="Comparativa"/>
      <sheetName val="PRESUP_ADI1_TVII3"/>
      <sheetName val="MET__ADICIONAL13"/>
      <sheetName val="RES_EXPLA_3"/>
      <sheetName val="transporte_general3"/>
      <sheetName val="TRANSPORTE_BOTADERO3"/>
      <sheetName val="TRANS_GEN_PRO3"/>
      <sheetName val="TRANS_BOT_PROADI1-TVII3"/>
      <sheetName val="MET_BAN_PRO_ADI13"/>
      <sheetName val="Presupuesto_Obras_Civiles2"/>
      <sheetName val="Costo_Indirecto2"/>
      <sheetName val="Equipo_Alquilado2"/>
      <sheetName val="PISO1_-_EST2"/>
      <sheetName val="P_Obras_Varias2"/>
      <sheetName val="GASTOS_GENERALES2"/>
      <sheetName val="PER,COM_PRO_ADI12"/>
      <sheetName val="ELEMENTOS_DE_CURVAS2"/>
      <sheetName val="DATOS_GENERALES1"/>
      <sheetName val="Proyeccion_del_Saldo1"/>
      <sheetName val="II_31"/>
      <sheetName val="NO_IMPRIMIR1"/>
      <sheetName val="PRESUP_ADI1_TVII2"/>
      <sheetName val="MET__ADICIONAL12"/>
      <sheetName val="RES_EXPLA_2"/>
      <sheetName val="transporte_general2"/>
      <sheetName val="TRANSPORTE_BOTADERO2"/>
      <sheetName val="TRANS_GEN_PRO2"/>
      <sheetName val="TRANS_BOT_PROADI1-TVII2"/>
      <sheetName val="MET_BAN_PRO_ADI12"/>
      <sheetName val="Presupuesto_Obras_Civiles1"/>
      <sheetName val="Costo_Indirecto1"/>
      <sheetName val="Equipo_Alquilado1"/>
      <sheetName val="PISO1_-_EST1"/>
      <sheetName val="P_Obras_Varias1"/>
      <sheetName val="GASTOS_GENERALES1"/>
      <sheetName val="PER,COM_PRO_ADI11"/>
      <sheetName val="ELEMENTOS_DE_CURVAS1"/>
      <sheetName val="DATOS_GENERALES"/>
      <sheetName val="Proyeccion_del_Saldo"/>
      <sheetName val="II_3"/>
      <sheetName val="NO_IMPRIMIR"/>
      <sheetName val="Presupuesto"/>
      <sheetName val="PLACA"/>
      <sheetName val="Nvo 45+7520-740"/>
      <sheetName val="Base Acu"/>
      <sheetName val="Base Pago"/>
      <sheetName val="ORGANIGRAMA"/>
      <sheetName val="fp-principal1 OK A4"/>
      <sheetName val="RES.MET"/>
      <sheetName val="1000.A_REPL"/>
      <sheetName val="1000.B_REPL"/>
      <sheetName val="1000.C_REPL"/>
      <sheetName val="1000.A_PROY"/>
      <sheetName val="1000.B_PROY"/>
      <sheetName val="1000.C_PROY"/>
      <sheetName val="Datos-No imprimir"/>
      <sheetName val="Weekly"/>
      <sheetName val="ENTREGAS NC"/>
      <sheetName val="DATOS_GENERALES2"/>
      <sheetName val="Proyeccion_del_Saldo2"/>
      <sheetName val="datos_base2"/>
      <sheetName val="II_32"/>
      <sheetName val="datos_base"/>
      <sheetName val="datos_base1"/>
      <sheetName val="Vers_C"/>
      <sheetName val="Série_EMBI"/>
      <sheetName val="Datos-No_imprimir"/>
      <sheetName val="ENTREGAS_NC"/>
      <sheetName val="F-05"/>
      <sheetName val="EXP"/>
      <sheetName val="Vers_C1"/>
      <sheetName val="RES_MET1"/>
      <sheetName val="1000_A_REPL1"/>
      <sheetName val="1000_B_REPL1"/>
      <sheetName val="1000_C_REPL1"/>
      <sheetName val="1000_A_PROY1"/>
      <sheetName val="1000_B_PROY1"/>
      <sheetName val="1000_C_PROY1"/>
      <sheetName val="RES_MET"/>
      <sheetName val="1000_A_REPL"/>
      <sheetName val="1000_B_REPL"/>
      <sheetName val="1000_C_REPL"/>
      <sheetName val="1000_A_PROY"/>
      <sheetName val="1000_B_PROY"/>
      <sheetName val="1000_C_PROY"/>
      <sheetName val="PRESUP_ADI1_TVII4"/>
      <sheetName val="MET__ADICIONAL14"/>
      <sheetName val="RES_EXPLA_4"/>
      <sheetName val="transporte_general4"/>
      <sheetName val="TRANSPORTE_BOTADERO4"/>
      <sheetName val="TRANS_GEN_PRO4"/>
      <sheetName val="TRANS_BOT_PROADI1-TVII4"/>
      <sheetName val="MET_BAN_PRO_ADI14"/>
      <sheetName val="Costo_Indirecto3"/>
      <sheetName val="PISO1_-_EST3"/>
      <sheetName val="P_Obras_Varias3"/>
      <sheetName val="Equipo_Alquilado3"/>
      <sheetName val="GASTOS_GENERALES3"/>
      <sheetName val="PER,COM_PRO_ADI13"/>
      <sheetName val="ELEMENTOS_DE_CURVAS3"/>
      <sheetName val="Presupuesto_Obras_Civiles3"/>
      <sheetName val="NO_IMPRIMIR2"/>
      <sheetName val="Vers_C2"/>
      <sheetName val="RES_MET2"/>
      <sheetName val="1000_A_REPL2"/>
      <sheetName val="1000_B_REPL2"/>
      <sheetName val="1000_C_REPL2"/>
      <sheetName val="1000_A_PROY2"/>
      <sheetName val="1000_B_PROY2"/>
      <sheetName val="1000_C_PROY2"/>
      <sheetName val="PRESUP_ADI1_TVII6"/>
      <sheetName val="MET__ADICIONAL16"/>
      <sheetName val="RES_EXPLA_6"/>
      <sheetName val="transporte_general6"/>
      <sheetName val="TRANSPORTE_BOTADERO6"/>
      <sheetName val="TRANS_GEN_PRO6"/>
      <sheetName val="TRANS_BOT_PROADI1-TVII6"/>
      <sheetName val="MET_BAN_PRO_ADI16"/>
      <sheetName val="Costo_Indirecto5"/>
      <sheetName val="PISO1_-_EST5"/>
      <sheetName val="P_Obras_Varias5"/>
      <sheetName val="Equipo_Alquilado5"/>
      <sheetName val="GASTOS_GENERALES5"/>
      <sheetName val="PER,COM_PRO_ADI15"/>
      <sheetName val="ELEMENTOS_DE_CURVAS5"/>
      <sheetName val="II_34"/>
      <sheetName val="Presupuesto_Obras_Civiles5"/>
      <sheetName val="NO_IMPRIMIR4"/>
      <sheetName val="datos_base4"/>
      <sheetName val="DATOS_GENERALES4"/>
      <sheetName val="Proyeccion_del_Saldo4"/>
      <sheetName val="Vers_C4"/>
      <sheetName val="RES_MET4"/>
      <sheetName val="1000_A_REPL4"/>
      <sheetName val="1000_B_REPL4"/>
      <sheetName val="1000_C_REPL4"/>
      <sheetName val="1000_A_PROY4"/>
      <sheetName val="1000_B_PROY4"/>
      <sheetName val="1000_C_PROY4"/>
      <sheetName val="PRESUP_ADI1_TVII5"/>
      <sheetName val="MET__ADICIONAL15"/>
      <sheetName val="RES_EXPLA_5"/>
      <sheetName val="transporte_general5"/>
      <sheetName val="TRANSPORTE_BOTADERO5"/>
      <sheetName val="TRANS_GEN_PRO5"/>
      <sheetName val="TRANS_BOT_PROADI1-TVII5"/>
      <sheetName val="MET_BAN_PRO_ADI15"/>
      <sheetName val="Costo_Indirecto4"/>
      <sheetName val="PISO1_-_EST4"/>
      <sheetName val="P_Obras_Varias4"/>
      <sheetName val="Equipo_Alquilado4"/>
      <sheetName val="GASTOS_GENERALES4"/>
      <sheetName val="PER,COM_PRO_ADI14"/>
      <sheetName val="ELEMENTOS_DE_CURVAS4"/>
      <sheetName val="II_33"/>
      <sheetName val="Presupuesto_Obras_Civiles4"/>
      <sheetName val="NO_IMPRIMIR3"/>
      <sheetName val="datos_base3"/>
      <sheetName val="DATOS_GENERALES3"/>
      <sheetName val="Proyeccion_del_Saldo3"/>
      <sheetName val="Vers_C3"/>
      <sheetName val="RES_MET3"/>
      <sheetName val="1000_A_REPL3"/>
      <sheetName val="1000_B_REPL3"/>
      <sheetName val="1000_C_REPL3"/>
      <sheetName val="1000_A_PROY3"/>
      <sheetName val="1000_B_PROY3"/>
      <sheetName val="1000_C_PROY3"/>
      <sheetName val="PRESUP_ADI1_TVII11"/>
      <sheetName val="MET__ADICIONAL111"/>
      <sheetName val="RES_EXPLA_11"/>
      <sheetName val="transporte_general11"/>
      <sheetName val="TRANSPORTE_BOTADERO11"/>
      <sheetName val="TRANS_GEN_PRO11"/>
      <sheetName val="TRANS_BOT_PROADI1-TVII11"/>
      <sheetName val="MET_BAN_PRO_ADI111"/>
      <sheetName val="Costo_Indirecto10"/>
      <sheetName val="PISO1_-_EST10"/>
      <sheetName val="P_Obras_Varias10"/>
      <sheetName val="Equipo_Alquilado10"/>
      <sheetName val="GASTOS_GENERALES10"/>
      <sheetName val="PER,COM_PRO_ADI110"/>
      <sheetName val="ELEMENTOS_DE_CURVAS10"/>
      <sheetName val="II_39"/>
      <sheetName val="Presupuesto_Obras_Civiles10"/>
      <sheetName val="NO_IMPRIMIR9"/>
      <sheetName val="datos_base9"/>
      <sheetName val="DATOS_GENERALES9"/>
      <sheetName val="Proyeccion_del_Saldo9"/>
      <sheetName val="Vers_C9"/>
      <sheetName val="RES_MET9"/>
      <sheetName val="1000_A_REPL9"/>
      <sheetName val="1000_B_REPL9"/>
      <sheetName val="1000_C_REPL9"/>
      <sheetName val="1000_A_PROY9"/>
      <sheetName val="1000_B_PROY9"/>
      <sheetName val="1000_C_PROY9"/>
      <sheetName val="PRESUP_ADI1_TVII7"/>
      <sheetName val="MET__ADICIONAL17"/>
      <sheetName val="RES_EXPLA_7"/>
      <sheetName val="transporte_general7"/>
      <sheetName val="TRANSPORTE_BOTADERO7"/>
      <sheetName val="TRANS_GEN_PRO7"/>
      <sheetName val="TRANS_BOT_PROADI1-TVII7"/>
      <sheetName val="MET_BAN_PRO_ADI17"/>
      <sheetName val="Costo_Indirecto6"/>
      <sheetName val="PISO1_-_EST6"/>
      <sheetName val="P_Obras_Varias6"/>
      <sheetName val="Equipo_Alquilado6"/>
      <sheetName val="GASTOS_GENERALES6"/>
      <sheetName val="PER,COM_PRO_ADI16"/>
      <sheetName val="ELEMENTOS_DE_CURVAS6"/>
      <sheetName val="II_35"/>
      <sheetName val="Presupuesto_Obras_Civiles6"/>
      <sheetName val="NO_IMPRIMIR5"/>
      <sheetName val="datos_base5"/>
      <sheetName val="DATOS_GENERALES5"/>
      <sheetName val="Proyeccion_del_Saldo5"/>
      <sheetName val="Vers_C5"/>
      <sheetName val="RES_MET5"/>
      <sheetName val="1000_A_REPL5"/>
      <sheetName val="1000_B_REPL5"/>
      <sheetName val="1000_C_REPL5"/>
      <sheetName val="1000_A_PROY5"/>
      <sheetName val="1000_B_PROY5"/>
      <sheetName val="1000_C_PROY5"/>
      <sheetName val="PRESUP_ADI1_TVII8"/>
      <sheetName val="MET__ADICIONAL18"/>
      <sheetName val="RES_EXPLA_8"/>
      <sheetName val="transporte_general8"/>
      <sheetName val="TRANSPORTE_BOTADERO8"/>
      <sheetName val="TRANS_GEN_PRO8"/>
      <sheetName val="TRANS_BOT_PROADI1-TVII8"/>
      <sheetName val="MET_BAN_PRO_ADI18"/>
      <sheetName val="Costo_Indirecto7"/>
      <sheetName val="PISO1_-_EST7"/>
      <sheetName val="P_Obras_Varias7"/>
      <sheetName val="Equipo_Alquilado7"/>
      <sheetName val="GASTOS_GENERALES7"/>
      <sheetName val="PER,COM_PRO_ADI17"/>
      <sheetName val="ELEMENTOS_DE_CURVAS7"/>
      <sheetName val="II_36"/>
      <sheetName val="Presupuesto_Obras_Civiles7"/>
      <sheetName val="NO_IMPRIMIR6"/>
      <sheetName val="datos_base6"/>
      <sheetName val="DATOS_GENERALES6"/>
      <sheetName val="Proyeccion_del_Saldo6"/>
      <sheetName val="Vers_C6"/>
      <sheetName val="RES_MET6"/>
      <sheetName val="1000_A_REPL6"/>
      <sheetName val="1000_B_REPL6"/>
      <sheetName val="1000_C_REPL6"/>
      <sheetName val="1000_A_PROY6"/>
      <sheetName val="1000_B_PROY6"/>
      <sheetName val="1000_C_PROY6"/>
      <sheetName val="PRESUP_ADI1_TVII9"/>
      <sheetName val="MET__ADICIONAL19"/>
      <sheetName val="RES_EXPLA_9"/>
      <sheetName val="transporte_general9"/>
      <sheetName val="TRANSPORTE_BOTADERO9"/>
      <sheetName val="TRANS_GEN_PRO9"/>
      <sheetName val="TRANS_BOT_PROADI1-TVII9"/>
      <sheetName val="MET_BAN_PRO_ADI19"/>
      <sheetName val="Costo_Indirecto8"/>
      <sheetName val="PISO1_-_EST8"/>
      <sheetName val="P_Obras_Varias8"/>
      <sheetName val="Equipo_Alquilado8"/>
      <sheetName val="GASTOS_GENERALES8"/>
      <sheetName val="PER,COM_PRO_ADI18"/>
      <sheetName val="ELEMENTOS_DE_CURVAS8"/>
      <sheetName val="II_37"/>
      <sheetName val="Presupuesto_Obras_Civiles8"/>
      <sheetName val="NO_IMPRIMIR7"/>
      <sheetName val="datos_base7"/>
      <sheetName val="DATOS_GENERALES7"/>
      <sheetName val="Proyeccion_del_Saldo7"/>
      <sheetName val="Vers_C7"/>
      <sheetName val="RES_MET7"/>
      <sheetName val="1000_A_REPL7"/>
      <sheetName val="1000_B_REPL7"/>
      <sheetName val="1000_C_REPL7"/>
      <sheetName val="1000_A_PROY7"/>
      <sheetName val="1000_B_PROY7"/>
      <sheetName val="1000_C_PROY7"/>
      <sheetName val="PRESUP_ADI1_TVII10"/>
      <sheetName val="MET__ADICIONAL110"/>
      <sheetName val="RES_EXPLA_10"/>
      <sheetName val="transporte_general10"/>
      <sheetName val="TRANSPORTE_BOTADERO10"/>
      <sheetName val="TRANS_GEN_PRO10"/>
      <sheetName val="TRANS_BOT_PROADI1-TVII10"/>
      <sheetName val="MET_BAN_PRO_ADI110"/>
      <sheetName val="Costo_Indirecto9"/>
      <sheetName val="PISO1_-_EST9"/>
      <sheetName val="P_Obras_Varias9"/>
      <sheetName val="Equipo_Alquilado9"/>
      <sheetName val="GASTOS_GENERALES9"/>
      <sheetName val="PER,COM_PRO_ADI19"/>
      <sheetName val="ELEMENTOS_DE_CURVAS9"/>
      <sheetName val="II_38"/>
      <sheetName val="Presupuesto_Obras_Civiles9"/>
      <sheetName val="NO_IMPRIMIR8"/>
      <sheetName val="datos_base8"/>
      <sheetName val="DATOS_GENERALES8"/>
      <sheetName val="Proyeccion_del_Saldo8"/>
      <sheetName val="Vers_C8"/>
      <sheetName val="RES_MET8"/>
      <sheetName val="1000_A_REPL8"/>
      <sheetName val="1000_B_REPL8"/>
      <sheetName val="1000_C_REPL8"/>
      <sheetName val="1000_A_PROY8"/>
      <sheetName val="1000_B_PROY8"/>
      <sheetName val="1000_C_PROY8"/>
      <sheetName val="PRESUP_ADI1_TVII12"/>
      <sheetName val="MET__ADICIONAL112"/>
      <sheetName val="RES_EXPLA_12"/>
      <sheetName val="transporte_general12"/>
      <sheetName val="TRANSPORTE_BOTADERO12"/>
      <sheetName val="TRANS_GEN_PRO12"/>
      <sheetName val="TRANS_BOT_PROADI1-TVII12"/>
      <sheetName val="MET_BAN_PRO_ADI112"/>
      <sheetName val="Costo_Indirecto11"/>
      <sheetName val="PISO1_-_EST11"/>
      <sheetName val="P_Obras_Varias11"/>
      <sheetName val="Equipo_Alquilado11"/>
      <sheetName val="GASTOS_GENERALES11"/>
      <sheetName val="PER,COM_PRO_ADI111"/>
      <sheetName val="ELEMENTOS_DE_CURVAS11"/>
      <sheetName val="II_310"/>
      <sheetName val="Presupuesto_Obras_Civiles11"/>
      <sheetName val="NO_IMPRIMIR10"/>
      <sheetName val="datos_base10"/>
      <sheetName val="DATOS_GENERALES10"/>
      <sheetName val="Proyeccion_del_Saldo10"/>
      <sheetName val="Vers_C10"/>
      <sheetName val="RES_MET10"/>
      <sheetName val="1000_A_REPL10"/>
      <sheetName val="1000_B_REPL10"/>
      <sheetName val="1000_C_REPL10"/>
      <sheetName val="1000_A_PROY10"/>
      <sheetName val="1000_B_PROY10"/>
      <sheetName val="1000_C_PROY10"/>
      <sheetName val="PRESUP_ADI1_TVII13"/>
      <sheetName val="MET__ADICIONAL113"/>
      <sheetName val="RES_EXPLA_13"/>
      <sheetName val="transporte_general13"/>
      <sheetName val="TRANSPORTE_BOTADERO13"/>
      <sheetName val="TRANS_GEN_PRO13"/>
      <sheetName val="TRANS_BOT_PROADI1-TVII13"/>
      <sheetName val="MET_BAN_PRO_ADI113"/>
      <sheetName val="Costo_Indirecto12"/>
      <sheetName val="PISO1_-_EST12"/>
      <sheetName val="P_Obras_Varias12"/>
      <sheetName val="Equipo_Alquilado12"/>
      <sheetName val="GASTOS_GENERALES12"/>
      <sheetName val="PER,COM_PRO_ADI112"/>
      <sheetName val="ELEMENTOS_DE_CURVAS12"/>
      <sheetName val="II_311"/>
      <sheetName val="Presupuesto_Obras_Civiles12"/>
      <sheetName val="NO_IMPRIMIR11"/>
      <sheetName val="datos_base11"/>
      <sheetName val="DATOS_GENERALES11"/>
      <sheetName val="Proyeccion_del_Saldo11"/>
      <sheetName val="Vers_C11"/>
      <sheetName val="RES_MET11"/>
      <sheetName val="1000_A_REPL11"/>
      <sheetName val="1000_B_REPL11"/>
      <sheetName val="1000_C_REPL11"/>
      <sheetName val="1000_A_PROY11"/>
      <sheetName val="1000_B_PROY11"/>
      <sheetName val="1000_C_PROY11"/>
      <sheetName val="PRESUP_ADI1_TVII14"/>
      <sheetName val="MET__ADICIONAL114"/>
      <sheetName val="RES_EXPLA_14"/>
      <sheetName val="transporte_general14"/>
      <sheetName val="TRANSPORTE_BOTADERO14"/>
      <sheetName val="TRANS_GEN_PRO14"/>
      <sheetName val="TRANS_BOT_PROADI1-TVII14"/>
      <sheetName val="MET_BAN_PRO_ADI114"/>
      <sheetName val="Costo_Indirecto13"/>
      <sheetName val="PISO1_-_EST13"/>
      <sheetName val="P_Obras_Varias13"/>
      <sheetName val="Equipo_Alquilado13"/>
      <sheetName val="GASTOS_GENERALES13"/>
      <sheetName val="PER,COM_PRO_ADI113"/>
      <sheetName val="ELEMENTOS_DE_CURVAS13"/>
      <sheetName val="II_312"/>
      <sheetName val="Presupuesto_Obras_Civiles13"/>
      <sheetName val="NO_IMPRIMIR12"/>
      <sheetName val="datos_base12"/>
      <sheetName val="DATOS_GENERALES12"/>
      <sheetName val="Proyeccion_del_Saldo12"/>
      <sheetName val="Vers_C12"/>
      <sheetName val="RES_MET12"/>
      <sheetName val="1000_A_REPL12"/>
      <sheetName val="1000_B_REPL12"/>
      <sheetName val="1000_C_REPL12"/>
      <sheetName val="1000_A_PROY12"/>
      <sheetName val="1000_B_PROY12"/>
      <sheetName val="1000_C_PROY12"/>
      <sheetName val="PRESUP_ADI1_TVII15"/>
      <sheetName val="MET__ADICIONAL115"/>
      <sheetName val="RES_EXPLA_15"/>
      <sheetName val="transporte_general15"/>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sheetData sheetId="139"/>
      <sheetData sheetId="140"/>
      <sheetData sheetId="141" refreshError="1"/>
      <sheetData sheetId="142" refreshError="1"/>
      <sheetData sheetId="143" refreshError="1"/>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Graphs"/>
      <sheetName val="Summary"/>
      <sheetName val="Summary Calcs"/>
      <sheetName val="Input"/>
      <sheetName val="Inputs-NonAeroRevs"/>
      <sheetName val="1. Time &amp; Esc"/>
      <sheetName val="Fcst"/>
      <sheetName val="2&amp;3 AeroRevs"/>
      <sheetName val="4. Non-AeroRevs"/>
      <sheetName val="5. Govt Revs"/>
      <sheetName val="6. OpEx"/>
      <sheetName val="7 &amp; 8A. SandU"/>
      <sheetName val="8b-8e. Debt"/>
      <sheetName val="9&amp;11. WC&amp;Tax"/>
      <sheetName val="10. Assets"/>
      <sheetName val="CashF"/>
      <sheetName val="P&amp;L"/>
      <sheetName val="Bal"/>
      <sheetName val="$Fin's"/>
      <sheetName val="Module2"/>
      <sheetName val="Introduction"/>
      <sheetName val="Module1"/>
      <sheetName val="Module3"/>
      <sheetName val="Wind Loads"/>
      <sheetName val="Sensib. IE-VACSN"/>
      <sheetName val="Requerimiento"/>
      <sheetName val="2843 DATA"/>
      <sheetName val="PPTOALT1"/>
      <sheetName val="RESUMEN"/>
      <sheetName val="FINAL"/>
      <sheetName val="Relacion de INSUMOS"/>
      <sheetName val="POLINOMICA"/>
      <sheetName val="sensibilidad propoli"/>
      <sheetName val="sensibilidad.proliv"/>
      <sheetName val="Demanda"/>
      <sheetName val="xie"/>
      <sheetName val="Com-102"/>
      <sheetName val="Equipo"/>
      <sheetName val="Vehículo"/>
      <sheetName val="Gtos Gen"/>
      <sheetName val="Materiales"/>
      <sheetName val="Subcontratos"/>
      <sheetName val="puni"/>
      <sheetName val="ANALISIS ALQUILER FERREYROS"/>
      <sheetName val="Hoja9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BaseBV"/>
      <sheetName val="Hoja2"/>
      <sheetName val="Workspace"/>
      <sheetName val="Hose"/>
      <sheetName val="Accesorios"/>
      <sheetName val="Hoja4"/>
      <sheetName val="tank2"/>
      <sheetName val="Pump Calcs"/>
      <sheetName val="Fluid"/>
      <sheetName val="Pump"/>
      <sheetName val="tank1"/>
      <sheetName val="DATA"/>
      <sheetName val="Calculations"/>
      <sheetName val="EspTubo1"/>
      <sheetName val="Hoja1"/>
      <sheetName val="EspTubo"/>
      <sheetName val="conv"/>
      <sheetName val="fittings"/>
      <sheetName val="DuctileIron"/>
      <sheetName val="Concrete"/>
      <sheetName val="CS"/>
      <sheetName val="SSteelPipe"/>
      <sheetName val="pipeHDPE"/>
      <sheetName val="PipePVC"/>
      <sheetName val="PipePVCPeru"/>
      <sheetName val="FRPPipe"/>
      <sheetName val="CooperPipe"/>
      <sheetName val="CooperTubing"/>
      <sheetName val="Duct"/>
      <sheetName val="Rouhness"/>
      <sheetName val="Material"/>
      <sheetName val="Wind Loads"/>
      <sheetName val="Sensib. IE-VACSN"/>
      <sheetName val="Requerimiento"/>
      <sheetName val="Sheet1"/>
      <sheetName val="PPTOALT1"/>
      <sheetName val="POSESIÓN"/>
      <sheetName val="Resumen"/>
      <sheetName val="sensibilidad propoli"/>
      <sheetName val="sensibilidad.proliv"/>
      <sheetName val="POLINOMICA"/>
      <sheetName val="BD"/>
      <sheetName val="N°1"/>
      <sheetName val="Com-102"/>
      <sheetName val="FINAL"/>
      <sheetName val="Listas"/>
      <sheetName val="P2"/>
      <sheetName val="P3"/>
      <sheetName val="Base_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parador"/>
      <sheetName val="Resumen"/>
      <sheetName val="Resumen por km"/>
      <sheetName val="km 91"/>
      <sheetName val="km 92"/>
      <sheetName val="km 93"/>
      <sheetName val="km 94"/>
      <sheetName val="km 95"/>
      <sheetName val="km 96"/>
      <sheetName val="km 97"/>
      <sheetName val="km 98"/>
      <sheetName val="km 99"/>
      <sheetName val="km 100"/>
      <sheetName val="km 101"/>
      <sheetName val="km 102"/>
      <sheetName val="km 103"/>
      <sheetName val="km 104"/>
      <sheetName val="km 105"/>
      <sheetName val="km 106"/>
      <sheetName val="km 107"/>
      <sheetName val="km 108"/>
      <sheetName val="km 109"/>
      <sheetName val="km 110"/>
      <sheetName val="km 111"/>
      <sheetName val="km 112"/>
      <sheetName val="km 112 B"/>
      <sheetName val="km 113"/>
      <sheetName val="km 114"/>
      <sheetName val="km 115"/>
      <sheetName val="km 116"/>
      <sheetName val="km 117"/>
      <sheetName val="km 118"/>
      <sheetName val="km 119"/>
      <sheetName val="km 120"/>
      <sheetName val="km 121"/>
      <sheetName val="km 122"/>
      <sheetName val="km 123"/>
      <sheetName val="km 124"/>
      <sheetName val="km 125"/>
      <sheetName val="km 126"/>
      <sheetName val="km 127"/>
      <sheetName val="km 128"/>
      <sheetName val="km 129"/>
      <sheetName val="km 130"/>
      <sheetName val="km 131"/>
      <sheetName val="km 132"/>
      <sheetName val="km 133"/>
      <sheetName val="km 134"/>
      <sheetName val="Pavimentos"/>
      <sheetName val="HAMAR"/>
      <sheetName val="POLILINEA"/>
      <sheetName val="RES,MET,ADI1"/>
      <sheetName val="PER,COM.PRO.ADI1"/>
      <sheetName val="Resumen_por_km"/>
      <sheetName val="km_91"/>
      <sheetName val="km_92"/>
      <sheetName val="km_93"/>
      <sheetName val="km_94"/>
      <sheetName val="km_95"/>
      <sheetName val="km_96"/>
      <sheetName val="km_97"/>
      <sheetName val="km_98"/>
      <sheetName val="km_99"/>
      <sheetName val="km_100"/>
      <sheetName val="km_101"/>
      <sheetName val="km_102"/>
      <sheetName val="km_103"/>
      <sheetName val="km_104"/>
      <sheetName val="km_105"/>
      <sheetName val="km_106"/>
      <sheetName val="km_107"/>
      <sheetName val="km_108"/>
      <sheetName val="km_109"/>
      <sheetName val="km_110"/>
      <sheetName val="km_111"/>
      <sheetName val="km_112"/>
      <sheetName val="km_112_B"/>
      <sheetName val="km_113"/>
      <sheetName val="km_114"/>
      <sheetName val="km_115"/>
      <sheetName val="km_116"/>
      <sheetName val="km_117"/>
      <sheetName val="km_118"/>
      <sheetName val="km_119"/>
      <sheetName val="km_120"/>
      <sheetName val="km_121"/>
      <sheetName val="km_122"/>
      <sheetName val="km_123"/>
      <sheetName val="km_124"/>
      <sheetName val="km_125"/>
      <sheetName val="km_126"/>
      <sheetName val="km_127"/>
      <sheetName val="km_128"/>
      <sheetName val="km_129"/>
      <sheetName val="km_130"/>
      <sheetName val="km_131"/>
      <sheetName val="km_132"/>
      <sheetName val="km_133"/>
      <sheetName val="km_134"/>
      <sheetName val="PER,COM_PRO_ADI1"/>
      <sheetName val="datos base"/>
      <sheetName val="Explanac."/>
      <sheetName val="Planilla Base y Subbase"/>
      <sheetName val="Planilla"/>
      <sheetName val="107.A"/>
      <sheetName val="A"/>
      <sheetName val="CIE"/>
      <sheetName val="POB07"/>
      <sheetName val="PUNTUAL DPTO07"/>
      <sheetName val="FINAL"/>
      <sheetName val="Sensib. IE-VACSN"/>
      <sheetName val="Inputs"/>
      <sheetName val="Calculos"/>
      <sheetName val="EST_MOD"/>
      <sheetName val="civ_roma"/>
      <sheetName val="Ampliad"/>
      <sheetName val="Ing"/>
      <sheetName val="Infra"/>
      <sheetName val="Opti"/>
      <sheetName val="DATOS"/>
      <sheetName val="CALENDARIO"/>
      <sheetName val="MANO"/>
      <sheetName val="Footing Desig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row r="11">
          <cell r="E11" t="str">
            <v>ANCHO</v>
          </cell>
          <cell r="F11" t="str">
            <v>ANCHO</v>
          </cell>
          <cell r="G11" t="str">
            <v>ANCHO</v>
          </cell>
          <cell r="H11" t="str">
            <v>ANCHO</v>
          </cell>
          <cell r="I11" t="str">
            <v>ANCHO</v>
          </cell>
        </row>
        <row r="12">
          <cell r="A12" t="str">
            <v>PROG</v>
          </cell>
          <cell r="C12" t="str">
            <v>ANCHO</v>
          </cell>
          <cell r="D12" t="str">
            <v>SOBREANCHO</v>
          </cell>
          <cell r="E12" t="str">
            <v xml:space="preserve">A NIVEL DE </v>
          </cell>
          <cell r="F12" t="str">
            <v xml:space="preserve">A NIVEL DE </v>
          </cell>
          <cell r="G12" t="str">
            <v xml:space="preserve">A NIVEL DE </v>
          </cell>
          <cell r="H12" t="str">
            <v xml:space="preserve">A NIVEL DE </v>
          </cell>
          <cell r="I12" t="str">
            <v xml:space="preserve">A NIVEL DE </v>
          </cell>
        </row>
        <row r="13">
          <cell r="E13" t="str">
            <v>C ASFALT.</v>
          </cell>
          <cell r="F13" t="str">
            <v>B ASFALT.</v>
          </cell>
          <cell r="G13" t="str">
            <v>BASE</v>
          </cell>
          <cell r="H13" t="str">
            <v>SUBBASE</v>
          </cell>
          <cell r="I13" t="str">
            <v>SUBRASANTE</v>
          </cell>
        </row>
        <row r="15">
          <cell r="A15">
            <v>91000</v>
          </cell>
          <cell r="C15">
            <v>7.5</v>
          </cell>
          <cell r="D15">
            <v>0</v>
          </cell>
          <cell r="E15">
            <v>7.5</v>
          </cell>
          <cell r="F15">
            <v>7.65</v>
          </cell>
          <cell r="G15">
            <v>7.86</v>
          </cell>
          <cell r="H15">
            <v>8.4600000000000009</v>
          </cell>
          <cell r="I15">
            <v>8.91</v>
          </cell>
        </row>
        <row r="16">
          <cell r="A16">
            <v>91010</v>
          </cell>
          <cell r="B16">
            <v>0</v>
          </cell>
          <cell r="C16">
            <v>7.5</v>
          </cell>
          <cell r="D16">
            <v>0.13</v>
          </cell>
          <cell r="E16">
            <v>7.63</v>
          </cell>
          <cell r="F16">
            <v>7.78</v>
          </cell>
          <cell r="G16">
            <v>7.99</v>
          </cell>
          <cell r="H16">
            <v>8.59</v>
          </cell>
          <cell r="I16">
            <v>9.0399999999999991</v>
          </cell>
        </row>
        <row r="17">
          <cell r="A17">
            <v>91020</v>
          </cell>
          <cell r="B17">
            <v>0</v>
          </cell>
          <cell r="C17">
            <v>7.5</v>
          </cell>
          <cell r="D17">
            <v>0.28000000000000003</v>
          </cell>
          <cell r="E17">
            <v>7.78</v>
          </cell>
          <cell r="F17">
            <v>7.9300000000000006</v>
          </cell>
          <cell r="G17">
            <v>8.14</v>
          </cell>
          <cell r="H17">
            <v>8.74</v>
          </cell>
          <cell r="I17">
            <v>9.19</v>
          </cell>
        </row>
        <row r="18">
          <cell r="A18">
            <v>91021.31</v>
          </cell>
          <cell r="B18" t="str">
            <v>PC</v>
          </cell>
          <cell r="C18">
            <v>7.5</v>
          </cell>
          <cell r="D18">
            <v>0.3</v>
          </cell>
          <cell r="E18">
            <v>7.8</v>
          </cell>
          <cell r="F18">
            <v>7.95</v>
          </cell>
          <cell r="G18">
            <v>8.16</v>
          </cell>
          <cell r="H18">
            <v>8.76</v>
          </cell>
          <cell r="I18">
            <v>9.2099999999999991</v>
          </cell>
        </row>
        <row r="19">
          <cell r="A19">
            <v>91030</v>
          </cell>
          <cell r="B19">
            <v>0</v>
          </cell>
          <cell r="C19">
            <v>7.5</v>
          </cell>
          <cell r="D19">
            <v>0.43</v>
          </cell>
          <cell r="E19">
            <v>7.93</v>
          </cell>
          <cell r="F19">
            <v>8.08</v>
          </cell>
          <cell r="G19">
            <v>8.2900000000000009</v>
          </cell>
          <cell r="H19">
            <v>8.89</v>
          </cell>
          <cell r="I19">
            <v>9.34</v>
          </cell>
        </row>
        <row r="20">
          <cell r="A20">
            <v>91031.31</v>
          </cell>
          <cell r="B20" t="str">
            <v>PY</v>
          </cell>
          <cell r="C20">
            <v>7.5</v>
          </cell>
          <cell r="D20">
            <v>0.45</v>
          </cell>
          <cell r="E20">
            <v>7.95</v>
          </cell>
          <cell r="F20">
            <v>8.1</v>
          </cell>
          <cell r="G20">
            <v>8.31</v>
          </cell>
          <cell r="H20">
            <v>8.91</v>
          </cell>
          <cell r="I20">
            <v>9.36</v>
          </cell>
        </row>
        <row r="21">
          <cell r="A21">
            <v>91040</v>
          </cell>
          <cell r="B21">
            <v>0</v>
          </cell>
          <cell r="C21">
            <v>7.5</v>
          </cell>
          <cell r="D21">
            <v>0.57999999999999996</v>
          </cell>
          <cell r="E21">
            <v>8.08</v>
          </cell>
          <cell r="F21">
            <v>8.23</v>
          </cell>
          <cell r="G21">
            <v>8.4400000000000013</v>
          </cell>
          <cell r="H21">
            <v>9.0400000000000009</v>
          </cell>
          <cell r="I21">
            <v>9.49</v>
          </cell>
        </row>
        <row r="22">
          <cell r="A22">
            <v>91041.31</v>
          </cell>
          <cell r="B22" t="str">
            <v>MSE</v>
          </cell>
          <cell r="C22">
            <v>7.5</v>
          </cell>
          <cell r="D22">
            <v>0.6</v>
          </cell>
          <cell r="E22">
            <v>8.1</v>
          </cell>
          <cell r="F22">
            <v>8.25</v>
          </cell>
          <cell r="G22">
            <v>8.4600000000000009</v>
          </cell>
          <cell r="H22">
            <v>9.06</v>
          </cell>
          <cell r="I22">
            <v>9.51</v>
          </cell>
        </row>
        <row r="23">
          <cell r="A23">
            <v>91050</v>
          </cell>
          <cell r="B23">
            <v>0</v>
          </cell>
          <cell r="C23">
            <v>7.5</v>
          </cell>
          <cell r="D23">
            <v>0.6</v>
          </cell>
          <cell r="E23">
            <v>8.1</v>
          </cell>
          <cell r="F23">
            <v>8.25</v>
          </cell>
          <cell r="G23">
            <v>8.4600000000000009</v>
          </cell>
          <cell r="H23">
            <v>9.06</v>
          </cell>
          <cell r="I23">
            <v>9.51</v>
          </cell>
        </row>
        <row r="24">
          <cell r="A24">
            <v>91060</v>
          </cell>
          <cell r="B24">
            <v>0</v>
          </cell>
          <cell r="C24">
            <v>7.5</v>
          </cell>
          <cell r="D24">
            <v>0.6</v>
          </cell>
          <cell r="E24">
            <v>8.1</v>
          </cell>
          <cell r="F24">
            <v>8.25</v>
          </cell>
          <cell r="G24">
            <v>8.4600000000000009</v>
          </cell>
          <cell r="H24">
            <v>9.06</v>
          </cell>
          <cell r="I24">
            <v>9.51</v>
          </cell>
        </row>
        <row r="25">
          <cell r="A25">
            <v>91070</v>
          </cell>
          <cell r="B25">
            <v>0</v>
          </cell>
          <cell r="C25">
            <v>7.5</v>
          </cell>
          <cell r="D25">
            <v>0.6</v>
          </cell>
          <cell r="E25">
            <v>8.1</v>
          </cell>
          <cell r="F25">
            <v>8.25</v>
          </cell>
          <cell r="G25">
            <v>8.4600000000000009</v>
          </cell>
          <cell r="H25">
            <v>9.06</v>
          </cell>
          <cell r="I25">
            <v>9.51</v>
          </cell>
        </row>
        <row r="26">
          <cell r="A26">
            <v>91080</v>
          </cell>
          <cell r="B26">
            <v>0</v>
          </cell>
          <cell r="C26">
            <v>7.5</v>
          </cell>
          <cell r="D26">
            <v>0.6</v>
          </cell>
          <cell r="E26">
            <v>8.1</v>
          </cell>
          <cell r="F26">
            <v>8.25</v>
          </cell>
          <cell r="G26">
            <v>8.4600000000000009</v>
          </cell>
          <cell r="H26">
            <v>9.06</v>
          </cell>
          <cell r="I26">
            <v>9.51</v>
          </cell>
        </row>
        <row r="27">
          <cell r="A27">
            <v>91090</v>
          </cell>
          <cell r="B27">
            <v>0</v>
          </cell>
          <cell r="C27">
            <v>7.5</v>
          </cell>
          <cell r="D27">
            <v>0.6</v>
          </cell>
          <cell r="E27">
            <v>8.1</v>
          </cell>
          <cell r="F27">
            <v>8.25</v>
          </cell>
          <cell r="G27">
            <v>8.4600000000000009</v>
          </cell>
          <cell r="H27">
            <v>9.06</v>
          </cell>
          <cell r="I27">
            <v>9.51</v>
          </cell>
        </row>
        <row r="28">
          <cell r="A28">
            <v>91100</v>
          </cell>
          <cell r="B28">
            <v>0</v>
          </cell>
          <cell r="C28">
            <v>7.5</v>
          </cell>
          <cell r="D28">
            <v>0.6</v>
          </cell>
          <cell r="E28">
            <v>8.1</v>
          </cell>
          <cell r="F28">
            <v>8.25</v>
          </cell>
          <cell r="G28">
            <v>8.4600000000000009</v>
          </cell>
          <cell r="H28">
            <v>9.06</v>
          </cell>
          <cell r="I28">
            <v>9.51</v>
          </cell>
        </row>
        <row r="29">
          <cell r="A29">
            <v>91110</v>
          </cell>
          <cell r="B29">
            <v>0</v>
          </cell>
          <cell r="C29">
            <v>7.5</v>
          </cell>
          <cell r="D29">
            <v>0.6</v>
          </cell>
          <cell r="E29">
            <v>8.1</v>
          </cell>
          <cell r="F29">
            <v>8.25</v>
          </cell>
          <cell r="G29">
            <v>8.4600000000000009</v>
          </cell>
          <cell r="H29">
            <v>9.06</v>
          </cell>
          <cell r="I29">
            <v>9.51</v>
          </cell>
        </row>
        <row r="30">
          <cell r="A30">
            <v>91120</v>
          </cell>
          <cell r="B30">
            <v>0</v>
          </cell>
          <cell r="C30">
            <v>7.5</v>
          </cell>
          <cell r="D30">
            <v>0.6</v>
          </cell>
          <cell r="E30">
            <v>8.1</v>
          </cell>
          <cell r="F30">
            <v>8.25</v>
          </cell>
          <cell r="G30">
            <v>8.4600000000000009</v>
          </cell>
          <cell r="H30">
            <v>9.06</v>
          </cell>
          <cell r="I30">
            <v>9.51</v>
          </cell>
        </row>
        <row r="31">
          <cell r="A31">
            <v>91130</v>
          </cell>
          <cell r="B31">
            <v>0</v>
          </cell>
          <cell r="C31">
            <v>7.5</v>
          </cell>
          <cell r="D31">
            <v>0.6</v>
          </cell>
          <cell r="E31">
            <v>8.1</v>
          </cell>
          <cell r="F31">
            <v>8.25</v>
          </cell>
          <cell r="G31">
            <v>8.4600000000000009</v>
          </cell>
          <cell r="H31">
            <v>9.06</v>
          </cell>
          <cell r="I31">
            <v>9.51</v>
          </cell>
        </row>
        <row r="32">
          <cell r="A32">
            <v>91140</v>
          </cell>
          <cell r="B32">
            <v>0</v>
          </cell>
          <cell r="C32">
            <v>7.5</v>
          </cell>
          <cell r="D32">
            <v>0.6</v>
          </cell>
          <cell r="E32">
            <v>8.1</v>
          </cell>
          <cell r="F32">
            <v>8.25</v>
          </cell>
          <cell r="G32">
            <v>8.4600000000000009</v>
          </cell>
          <cell r="H32">
            <v>9.06</v>
          </cell>
          <cell r="I32">
            <v>9.51</v>
          </cell>
        </row>
        <row r="33">
          <cell r="A33">
            <v>91150</v>
          </cell>
          <cell r="B33">
            <v>0</v>
          </cell>
          <cell r="C33">
            <v>7.5</v>
          </cell>
          <cell r="D33">
            <v>0.6</v>
          </cell>
          <cell r="E33">
            <v>8.1</v>
          </cell>
          <cell r="F33">
            <v>8.25</v>
          </cell>
          <cell r="G33">
            <v>8.4600000000000009</v>
          </cell>
          <cell r="H33">
            <v>9.06</v>
          </cell>
          <cell r="I33">
            <v>9.51</v>
          </cell>
        </row>
        <row r="34">
          <cell r="A34">
            <v>91160</v>
          </cell>
          <cell r="B34">
            <v>0</v>
          </cell>
          <cell r="C34">
            <v>7.5</v>
          </cell>
          <cell r="D34">
            <v>0.6</v>
          </cell>
          <cell r="E34">
            <v>8.1</v>
          </cell>
          <cell r="F34">
            <v>8.25</v>
          </cell>
          <cell r="G34">
            <v>8.4600000000000009</v>
          </cell>
          <cell r="H34">
            <v>9.06</v>
          </cell>
          <cell r="I34">
            <v>9.51</v>
          </cell>
        </row>
        <row r="35">
          <cell r="A35">
            <v>91170</v>
          </cell>
          <cell r="B35">
            <v>0</v>
          </cell>
          <cell r="C35">
            <v>7.5</v>
          </cell>
          <cell r="D35">
            <v>0.6</v>
          </cell>
          <cell r="E35">
            <v>8.1</v>
          </cell>
          <cell r="F35">
            <v>8.25</v>
          </cell>
          <cell r="G35">
            <v>8.4600000000000009</v>
          </cell>
          <cell r="H35">
            <v>9.06</v>
          </cell>
          <cell r="I35">
            <v>9.51</v>
          </cell>
        </row>
        <row r="36">
          <cell r="A36">
            <v>91180</v>
          </cell>
          <cell r="B36">
            <v>0</v>
          </cell>
          <cell r="C36">
            <v>7.5</v>
          </cell>
          <cell r="D36">
            <v>0.6</v>
          </cell>
          <cell r="E36">
            <v>8.1</v>
          </cell>
          <cell r="F36">
            <v>8.25</v>
          </cell>
          <cell r="G36">
            <v>8.4600000000000009</v>
          </cell>
          <cell r="H36">
            <v>9.06</v>
          </cell>
          <cell r="I36">
            <v>9.51</v>
          </cell>
        </row>
        <row r="37">
          <cell r="A37">
            <v>91190</v>
          </cell>
          <cell r="B37">
            <v>0</v>
          </cell>
          <cell r="C37">
            <v>7.5</v>
          </cell>
          <cell r="D37">
            <v>0.6</v>
          </cell>
          <cell r="E37">
            <v>8.1</v>
          </cell>
          <cell r="F37">
            <v>8.25</v>
          </cell>
          <cell r="G37">
            <v>8.4600000000000009</v>
          </cell>
          <cell r="H37">
            <v>9.06</v>
          </cell>
          <cell r="I37">
            <v>9.51</v>
          </cell>
        </row>
        <row r="38">
          <cell r="A38">
            <v>91200</v>
          </cell>
          <cell r="B38">
            <v>0</v>
          </cell>
          <cell r="C38">
            <v>7.5</v>
          </cell>
          <cell r="D38">
            <v>0.6</v>
          </cell>
          <cell r="E38">
            <v>8.1</v>
          </cell>
          <cell r="F38">
            <v>8.25</v>
          </cell>
          <cell r="G38">
            <v>8.4600000000000009</v>
          </cell>
          <cell r="H38">
            <v>9.06</v>
          </cell>
          <cell r="I38">
            <v>9.51</v>
          </cell>
        </row>
        <row r="39">
          <cell r="A39">
            <v>91210</v>
          </cell>
          <cell r="B39">
            <v>0</v>
          </cell>
          <cell r="C39">
            <v>7.5</v>
          </cell>
          <cell r="D39">
            <v>0.6</v>
          </cell>
          <cell r="E39">
            <v>8.1</v>
          </cell>
          <cell r="F39">
            <v>8.25</v>
          </cell>
          <cell r="G39">
            <v>8.4600000000000009</v>
          </cell>
          <cell r="H39">
            <v>9.06</v>
          </cell>
          <cell r="I39">
            <v>9.51</v>
          </cell>
        </row>
        <row r="40">
          <cell r="A40">
            <v>91220</v>
          </cell>
          <cell r="B40">
            <v>0</v>
          </cell>
          <cell r="C40">
            <v>7.5</v>
          </cell>
          <cell r="D40">
            <v>0.6</v>
          </cell>
          <cell r="E40">
            <v>8.1</v>
          </cell>
          <cell r="F40">
            <v>8.25</v>
          </cell>
          <cell r="G40">
            <v>8.4600000000000009</v>
          </cell>
          <cell r="H40">
            <v>9.06</v>
          </cell>
          <cell r="I40">
            <v>9.51</v>
          </cell>
        </row>
        <row r="41">
          <cell r="A41">
            <v>91230</v>
          </cell>
          <cell r="B41">
            <v>0</v>
          </cell>
          <cell r="C41">
            <v>7.5</v>
          </cell>
          <cell r="D41">
            <v>0.6</v>
          </cell>
          <cell r="E41">
            <v>8.1</v>
          </cell>
          <cell r="F41">
            <v>8.25</v>
          </cell>
          <cell r="G41">
            <v>8.4600000000000009</v>
          </cell>
          <cell r="H41">
            <v>9.06</v>
          </cell>
          <cell r="I41">
            <v>9.51</v>
          </cell>
        </row>
        <row r="42">
          <cell r="A42">
            <v>91240</v>
          </cell>
          <cell r="B42">
            <v>0</v>
          </cell>
          <cell r="C42">
            <v>7.5</v>
          </cell>
          <cell r="D42">
            <v>0.6</v>
          </cell>
          <cell r="E42">
            <v>8.1</v>
          </cell>
          <cell r="F42">
            <v>8.25</v>
          </cell>
          <cell r="G42">
            <v>8.4600000000000009</v>
          </cell>
          <cell r="H42">
            <v>9.06</v>
          </cell>
          <cell r="I42">
            <v>9.51</v>
          </cell>
        </row>
        <row r="43">
          <cell r="A43">
            <v>91250</v>
          </cell>
          <cell r="B43">
            <v>0</v>
          </cell>
          <cell r="C43">
            <v>7.5</v>
          </cell>
          <cell r="D43">
            <v>0.6</v>
          </cell>
          <cell r="E43">
            <v>8.1</v>
          </cell>
          <cell r="F43">
            <v>8.25</v>
          </cell>
          <cell r="G43">
            <v>8.4600000000000009</v>
          </cell>
          <cell r="H43">
            <v>9.06</v>
          </cell>
          <cell r="I43">
            <v>9.51</v>
          </cell>
        </row>
        <row r="44">
          <cell r="A44">
            <v>91260</v>
          </cell>
          <cell r="B44">
            <v>0</v>
          </cell>
          <cell r="C44">
            <v>7.5</v>
          </cell>
          <cell r="D44">
            <v>0.6</v>
          </cell>
          <cell r="E44">
            <v>8.1</v>
          </cell>
          <cell r="F44">
            <v>8.25</v>
          </cell>
          <cell r="G44">
            <v>8.4600000000000009</v>
          </cell>
          <cell r="H44">
            <v>9.06</v>
          </cell>
          <cell r="I44">
            <v>9.51</v>
          </cell>
        </row>
        <row r="45">
          <cell r="A45">
            <v>91270</v>
          </cell>
          <cell r="B45">
            <v>0</v>
          </cell>
          <cell r="C45">
            <v>7.5</v>
          </cell>
          <cell r="D45">
            <v>0.6</v>
          </cell>
          <cell r="E45">
            <v>8.1</v>
          </cell>
          <cell r="F45">
            <v>8.25</v>
          </cell>
          <cell r="G45">
            <v>8.4600000000000009</v>
          </cell>
          <cell r="H45">
            <v>9.06</v>
          </cell>
          <cell r="I45">
            <v>9.51</v>
          </cell>
        </row>
        <row r="46">
          <cell r="A46">
            <v>91280</v>
          </cell>
          <cell r="B46">
            <v>0</v>
          </cell>
          <cell r="C46">
            <v>7.5</v>
          </cell>
          <cell r="D46">
            <v>0.6</v>
          </cell>
          <cell r="E46">
            <v>8.1</v>
          </cell>
          <cell r="F46">
            <v>8.25</v>
          </cell>
          <cell r="G46">
            <v>8.4600000000000009</v>
          </cell>
          <cell r="H46">
            <v>9.06</v>
          </cell>
          <cell r="I46">
            <v>9.51</v>
          </cell>
        </row>
        <row r="47">
          <cell r="A47">
            <v>91290</v>
          </cell>
          <cell r="B47">
            <v>0</v>
          </cell>
          <cell r="C47">
            <v>7.5</v>
          </cell>
          <cell r="D47">
            <v>0.6</v>
          </cell>
          <cell r="E47">
            <v>8.1</v>
          </cell>
          <cell r="F47">
            <v>8.25</v>
          </cell>
          <cell r="G47">
            <v>8.4600000000000009</v>
          </cell>
          <cell r="H47">
            <v>9.06</v>
          </cell>
          <cell r="I47">
            <v>9.51</v>
          </cell>
        </row>
        <row r="48">
          <cell r="A48">
            <v>91300</v>
          </cell>
          <cell r="B48">
            <v>0</v>
          </cell>
          <cell r="C48">
            <v>7.5</v>
          </cell>
          <cell r="D48">
            <v>0.6</v>
          </cell>
          <cell r="E48">
            <v>8.1</v>
          </cell>
          <cell r="F48">
            <v>8.25</v>
          </cell>
          <cell r="G48">
            <v>8.4600000000000009</v>
          </cell>
          <cell r="H48">
            <v>9.06</v>
          </cell>
          <cell r="I48">
            <v>9.51</v>
          </cell>
        </row>
        <row r="49">
          <cell r="A49">
            <v>91310</v>
          </cell>
          <cell r="B49">
            <v>0</v>
          </cell>
          <cell r="C49">
            <v>7.5</v>
          </cell>
          <cell r="D49">
            <v>0.6</v>
          </cell>
          <cell r="E49">
            <v>8.1</v>
          </cell>
          <cell r="F49">
            <v>8.25</v>
          </cell>
          <cell r="G49">
            <v>8.4600000000000009</v>
          </cell>
          <cell r="H49">
            <v>9.06</v>
          </cell>
          <cell r="I49">
            <v>9.51</v>
          </cell>
        </row>
        <row r="50">
          <cell r="A50">
            <v>91320</v>
          </cell>
          <cell r="B50">
            <v>0</v>
          </cell>
          <cell r="C50">
            <v>7.5</v>
          </cell>
          <cell r="D50">
            <v>0.6</v>
          </cell>
          <cell r="E50">
            <v>8.1</v>
          </cell>
          <cell r="F50">
            <v>8.25</v>
          </cell>
          <cell r="G50">
            <v>8.4600000000000009</v>
          </cell>
          <cell r="H50">
            <v>9.06</v>
          </cell>
          <cell r="I50">
            <v>9.51</v>
          </cell>
        </row>
        <row r="51">
          <cell r="A51">
            <v>91330</v>
          </cell>
          <cell r="B51">
            <v>0</v>
          </cell>
          <cell r="C51">
            <v>7.5</v>
          </cell>
          <cell r="D51">
            <v>0.6</v>
          </cell>
          <cell r="E51">
            <v>8.1</v>
          </cell>
          <cell r="F51">
            <v>8.25</v>
          </cell>
          <cell r="G51">
            <v>8.4600000000000009</v>
          </cell>
          <cell r="H51">
            <v>9.06</v>
          </cell>
          <cell r="I51">
            <v>9.51</v>
          </cell>
        </row>
        <row r="52">
          <cell r="A52">
            <v>91340</v>
          </cell>
          <cell r="B52">
            <v>0</v>
          </cell>
          <cell r="C52">
            <v>7.5</v>
          </cell>
          <cell r="D52">
            <v>0.6</v>
          </cell>
          <cell r="E52">
            <v>8.1</v>
          </cell>
          <cell r="F52">
            <v>8.25</v>
          </cell>
          <cell r="G52">
            <v>8.4600000000000009</v>
          </cell>
          <cell r="H52">
            <v>9.06</v>
          </cell>
          <cell r="I52">
            <v>9.51</v>
          </cell>
        </row>
        <row r="53">
          <cell r="A53">
            <v>91350</v>
          </cell>
          <cell r="B53">
            <v>0</v>
          </cell>
          <cell r="C53">
            <v>7.5</v>
          </cell>
          <cell r="D53">
            <v>0.6</v>
          </cell>
          <cell r="E53">
            <v>8.1</v>
          </cell>
          <cell r="F53">
            <v>8.25</v>
          </cell>
          <cell r="G53">
            <v>8.4600000000000009</v>
          </cell>
          <cell r="H53">
            <v>9.06</v>
          </cell>
          <cell r="I53">
            <v>9.51</v>
          </cell>
        </row>
        <row r="54">
          <cell r="A54">
            <v>91360</v>
          </cell>
          <cell r="B54">
            <v>0</v>
          </cell>
          <cell r="C54">
            <v>7.5</v>
          </cell>
          <cell r="D54">
            <v>0.6</v>
          </cell>
          <cell r="E54">
            <v>8.1</v>
          </cell>
          <cell r="F54">
            <v>8.25</v>
          </cell>
          <cell r="G54">
            <v>8.4600000000000009</v>
          </cell>
          <cell r="H54">
            <v>9.06</v>
          </cell>
          <cell r="I54">
            <v>9.51</v>
          </cell>
        </row>
        <row r="55">
          <cell r="A55">
            <v>91369.5</v>
          </cell>
          <cell r="B55" t="str">
            <v>PY - MSE</v>
          </cell>
          <cell r="C55">
            <v>7.5</v>
          </cell>
          <cell r="D55">
            <v>0.6</v>
          </cell>
          <cell r="E55">
            <v>8.1</v>
          </cell>
          <cell r="F55">
            <v>8.25</v>
          </cell>
          <cell r="G55">
            <v>8.4600000000000009</v>
          </cell>
          <cell r="H55">
            <v>9.06</v>
          </cell>
          <cell r="I55">
            <v>9.51</v>
          </cell>
        </row>
        <row r="56">
          <cell r="A56">
            <v>91370</v>
          </cell>
          <cell r="B56">
            <v>0</v>
          </cell>
          <cell r="C56">
            <v>7.5</v>
          </cell>
          <cell r="D56">
            <v>0.59</v>
          </cell>
          <cell r="E56">
            <v>8.09</v>
          </cell>
          <cell r="F56">
            <v>8.24</v>
          </cell>
          <cell r="G56">
            <v>8.4500000000000011</v>
          </cell>
          <cell r="H56">
            <v>9.0500000000000007</v>
          </cell>
          <cell r="I56">
            <v>9.5</v>
          </cell>
        </row>
        <row r="57">
          <cell r="A57">
            <v>91380</v>
          </cell>
          <cell r="B57">
            <v>0</v>
          </cell>
          <cell r="C57">
            <v>7.5</v>
          </cell>
          <cell r="D57">
            <v>0.39</v>
          </cell>
          <cell r="E57">
            <v>7.89</v>
          </cell>
          <cell r="F57">
            <v>8.0399999999999991</v>
          </cell>
          <cell r="G57">
            <v>8.25</v>
          </cell>
          <cell r="H57">
            <v>8.85</v>
          </cell>
          <cell r="I57">
            <v>9.2999999999999989</v>
          </cell>
        </row>
        <row r="58">
          <cell r="A58">
            <v>91384.5</v>
          </cell>
          <cell r="B58" t="str">
            <v>PT</v>
          </cell>
          <cell r="C58">
            <v>7.5</v>
          </cell>
          <cell r="D58">
            <v>0.3</v>
          </cell>
          <cell r="E58">
            <v>7.8</v>
          </cell>
          <cell r="F58">
            <v>7.95</v>
          </cell>
          <cell r="G58">
            <v>8.16</v>
          </cell>
          <cell r="H58">
            <v>8.76</v>
          </cell>
          <cell r="I58">
            <v>9.2099999999999991</v>
          </cell>
        </row>
        <row r="59">
          <cell r="A59">
            <v>91390</v>
          </cell>
          <cell r="B59">
            <v>0</v>
          </cell>
          <cell r="C59">
            <v>7.5</v>
          </cell>
          <cell r="D59">
            <v>0.19</v>
          </cell>
          <cell r="E59">
            <v>7.69</v>
          </cell>
          <cell r="F59">
            <v>7.8400000000000007</v>
          </cell>
          <cell r="G59">
            <v>8.0500000000000007</v>
          </cell>
          <cell r="H59">
            <v>8.65</v>
          </cell>
          <cell r="I59">
            <v>9.1</v>
          </cell>
        </row>
        <row r="60">
          <cell r="A60">
            <v>91399.5</v>
          </cell>
          <cell r="B60" t="str">
            <v>PX</v>
          </cell>
          <cell r="C60">
            <v>7.5</v>
          </cell>
          <cell r="D60">
            <v>0</v>
          </cell>
          <cell r="E60">
            <v>7.5</v>
          </cell>
          <cell r="F60">
            <v>7.65</v>
          </cell>
          <cell r="G60">
            <v>7.86</v>
          </cell>
          <cell r="H60">
            <v>8.4600000000000009</v>
          </cell>
          <cell r="I60">
            <v>8.91</v>
          </cell>
        </row>
        <row r="61">
          <cell r="A61">
            <v>91400</v>
          </cell>
          <cell r="B61">
            <v>0</v>
          </cell>
          <cell r="C61">
            <v>7.5</v>
          </cell>
          <cell r="D61">
            <v>0</v>
          </cell>
          <cell r="E61">
            <v>7.5</v>
          </cell>
          <cell r="F61">
            <v>7.65</v>
          </cell>
          <cell r="G61">
            <v>7.86</v>
          </cell>
          <cell r="H61">
            <v>8.4600000000000009</v>
          </cell>
          <cell r="I61">
            <v>8.91</v>
          </cell>
        </row>
        <row r="62">
          <cell r="A62">
            <v>91410</v>
          </cell>
          <cell r="B62">
            <v>0</v>
          </cell>
          <cell r="C62">
            <v>7.5</v>
          </cell>
          <cell r="D62">
            <v>0</v>
          </cell>
          <cell r="E62">
            <v>7.5</v>
          </cell>
          <cell r="F62">
            <v>7.65</v>
          </cell>
          <cell r="G62">
            <v>7.86</v>
          </cell>
          <cell r="H62">
            <v>8.4600000000000009</v>
          </cell>
          <cell r="I62">
            <v>8.91</v>
          </cell>
        </row>
        <row r="63">
          <cell r="A63">
            <v>91420</v>
          </cell>
          <cell r="B63">
            <v>0</v>
          </cell>
          <cell r="C63">
            <v>7.5</v>
          </cell>
          <cell r="D63">
            <v>0</v>
          </cell>
          <cell r="E63">
            <v>7.5</v>
          </cell>
          <cell r="F63">
            <v>7.65</v>
          </cell>
          <cell r="G63">
            <v>7.86</v>
          </cell>
          <cell r="H63">
            <v>8.4600000000000009</v>
          </cell>
          <cell r="I63">
            <v>8.91</v>
          </cell>
        </row>
        <row r="64">
          <cell r="A64">
            <v>91429.5</v>
          </cell>
          <cell r="B64" t="str">
            <v>BS</v>
          </cell>
          <cell r="C64">
            <v>7.5</v>
          </cell>
          <cell r="D64">
            <v>0</v>
          </cell>
          <cell r="E64">
            <v>7.5</v>
          </cell>
          <cell r="F64">
            <v>7.65</v>
          </cell>
          <cell r="G64">
            <v>7.86</v>
          </cell>
          <cell r="H64">
            <v>8.4600000000000009</v>
          </cell>
          <cell r="I64">
            <v>8.91</v>
          </cell>
        </row>
        <row r="65">
          <cell r="A65">
            <v>91430</v>
          </cell>
          <cell r="B65">
            <v>0</v>
          </cell>
          <cell r="C65">
            <v>7.5</v>
          </cell>
          <cell r="D65">
            <v>0</v>
          </cell>
          <cell r="E65">
            <v>7.5</v>
          </cell>
          <cell r="F65">
            <v>7.65</v>
          </cell>
          <cell r="G65">
            <v>7.86</v>
          </cell>
          <cell r="H65">
            <v>8.4600000000000009</v>
          </cell>
          <cell r="I65">
            <v>8.91</v>
          </cell>
        </row>
        <row r="66">
          <cell r="A66">
            <v>91440</v>
          </cell>
          <cell r="B66">
            <v>0</v>
          </cell>
          <cell r="C66">
            <v>7.5</v>
          </cell>
          <cell r="D66">
            <v>0</v>
          </cell>
          <cell r="E66">
            <v>7.5</v>
          </cell>
          <cell r="F66">
            <v>7.65</v>
          </cell>
          <cell r="G66">
            <v>7.86</v>
          </cell>
          <cell r="H66">
            <v>8.4600000000000009</v>
          </cell>
          <cell r="I66">
            <v>8.91</v>
          </cell>
        </row>
        <row r="67">
          <cell r="A67">
            <v>91450</v>
          </cell>
          <cell r="B67">
            <v>0</v>
          </cell>
          <cell r="C67">
            <v>7.5</v>
          </cell>
          <cell r="D67">
            <v>0</v>
          </cell>
          <cell r="E67">
            <v>7.5</v>
          </cell>
          <cell r="F67">
            <v>7.65</v>
          </cell>
          <cell r="G67">
            <v>7.86</v>
          </cell>
          <cell r="H67">
            <v>8.4600000000000009</v>
          </cell>
          <cell r="I67">
            <v>8.91</v>
          </cell>
        </row>
        <row r="68">
          <cell r="A68">
            <v>91460</v>
          </cell>
          <cell r="B68">
            <v>0</v>
          </cell>
          <cell r="C68">
            <v>7.5</v>
          </cell>
          <cell r="D68">
            <v>0</v>
          </cell>
          <cell r="E68">
            <v>7.5</v>
          </cell>
          <cell r="F68">
            <v>7.65</v>
          </cell>
          <cell r="G68">
            <v>7.86</v>
          </cell>
          <cell r="H68">
            <v>8.4600000000000009</v>
          </cell>
          <cell r="I68">
            <v>8.91</v>
          </cell>
        </row>
        <row r="69">
          <cell r="A69">
            <v>91470</v>
          </cell>
          <cell r="B69">
            <v>0</v>
          </cell>
          <cell r="C69">
            <v>7.5</v>
          </cell>
          <cell r="D69">
            <v>0</v>
          </cell>
          <cell r="E69">
            <v>7.5</v>
          </cell>
          <cell r="F69">
            <v>7.65</v>
          </cell>
          <cell r="G69">
            <v>7.86</v>
          </cell>
          <cell r="H69">
            <v>8.4600000000000009</v>
          </cell>
          <cell r="I69">
            <v>8.91</v>
          </cell>
        </row>
        <row r="70">
          <cell r="A70">
            <v>91480</v>
          </cell>
          <cell r="B70">
            <v>0</v>
          </cell>
          <cell r="C70">
            <v>7.5</v>
          </cell>
          <cell r="D70">
            <v>0</v>
          </cell>
          <cell r="E70">
            <v>7.5</v>
          </cell>
          <cell r="F70">
            <v>7.65</v>
          </cell>
          <cell r="G70">
            <v>7.86</v>
          </cell>
          <cell r="H70">
            <v>8.4600000000000009</v>
          </cell>
          <cell r="I70">
            <v>8.91</v>
          </cell>
        </row>
        <row r="71">
          <cell r="A71">
            <v>91485.01</v>
          </cell>
          <cell r="B71" t="str">
            <v>BS</v>
          </cell>
          <cell r="C71">
            <v>7.5</v>
          </cell>
          <cell r="D71">
            <v>0</v>
          </cell>
          <cell r="E71">
            <v>7.5</v>
          </cell>
          <cell r="F71">
            <v>7.65</v>
          </cell>
          <cell r="G71">
            <v>7.86</v>
          </cell>
          <cell r="H71">
            <v>8.4600000000000009</v>
          </cell>
          <cell r="I71">
            <v>8.91</v>
          </cell>
        </row>
        <row r="72">
          <cell r="A72">
            <v>91490</v>
          </cell>
          <cell r="B72">
            <v>0</v>
          </cell>
          <cell r="C72">
            <v>7.5</v>
          </cell>
          <cell r="D72">
            <v>0</v>
          </cell>
          <cell r="E72">
            <v>7.5</v>
          </cell>
          <cell r="F72">
            <v>7.65</v>
          </cell>
          <cell r="G72">
            <v>7.86</v>
          </cell>
          <cell r="H72">
            <v>8.4600000000000009</v>
          </cell>
          <cell r="I72">
            <v>8.91</v>
          </cell>
        </row>
        <row r="73">
          <cell r="A73">
            <v>91500</v>
          </cell>
          <cell r="B73">
            <v>0</v>
          </cell>
          <cell r="C73">
            <v>7.5</v>
          </cell>
          <cell r="D73">
            <v>0</v>
          </cell>
          <cell r="E73">
            <v>7.5</v>
          </cell>
          <cell r="F73">
            <v>7.65</v>
          </cell>
          <cell r="G73">
            <v>7.86</v>
          </cell>
          <cell r="H73">
            <v>8.4600000000000009</v>
          </cell>
          <cell r="I73">
            <v>8.91</v>
          </cell>
        </row>
        <row r="74">
          <cell r="A74">
            <v>91506.83</v>
          </cell>
          <cell r="B74" t="str">
            <v>PX</v>
          </cell>
          <cell r="C74">
            <v>7.5</v>
          </cell>
          <cell r="D74">
            <v>0</v>
          </cell>
          <cell r="E74">
            <v>7.5</v>
          </cell>
          <cell r="F74">
            <v>7.65</v>
          </cell>
          <cell r="G74">
            <v>7.86</v>
          </cell>
          <cell r="H74">
            <v>8.4600000000000009</v>
          </cell>
          <cell r="I74">
            <v>8.91</v>
          </cell>
        </row>
        <row r="75">
          <cell r="A75">
            <v>91510</v>
          </cell>
          <cell r="B75">
            <v>0</v>
          </cell>
          <cell r="C75">
            <v>7.5</v>
          </cell>
          <cell r="D75">
            <v>7.0000000000000007E-2</v>
          </cell>
          <cell r="E75">
            <v>7.57</v>
          </cell>
          <cell r="F75">
            <v>7.7200000000000006</v>
          </cell>
          <cell r="G75">
            <v>7.9300000000000006</v>
          </cell>
          <cell r="H75">
            <v>8.5300000000000011</v>
          </cell>
          <cell r="I75">
            <v>8.98</v>
          </cell>
        </row>
        <row r="76">
          <cell r="A76">
            <v>91520</v>
          </cell>
          <cell r="B76">
            <v>0</v>
          </cell>
          <cell r="C76">
            <v>7.5</v>
          </cell>
          <cell r="D76">
            <v>0.28999999999999998</v>
          </cell>
          <cell r="E76">
            <v>7.79</v>
          </cell>
          <cell r="F76">
            <v>7.94</v>
          </cell>
          <cell r="G76">
            <v>8.15</v>
          </cell>
          <cell r="H76">
            <v>8.75</v>
          </cell>
          <cell r="I76">
            <v>9.1999999999999993</v>
          </cell>
        </row>
        <row r="77">
          <cell r="A77">
            <v>91526.83</v>
          </cell>
          <cell r="B77" t="str">
            <v>PC</v>
          </cell>
          <cell r="C77">
            <v>7.5</v>
          </cell>
          <cell r="D77">
            <v>0.45</v>
          </cell>
          <cell r="E77">
            <v>7.95</v>
          </cell>
          <cell r="F77">
            <v>8.1</v>
          </cell>
          <cell r="G77">
            <v>8.31</v>
          </cell>
          <cell r="H77">
            <v>8.91</v>
          </cell>
          <cell r="I77">
            <v>9.36</v>
          </cell>
        </row>
        <row r="78">
          <cell r="A78">
            <v>91528.65</v>
          </cell>
          <cell r="B78" t="str">
            <v>PY</v>
          </cell>
          <cell r="C78">
            <v>7.5</v>
          </cell>
          <cell r="D78">
            <v>0.49</v>
          </cell>
          <cell r="E78">
            <v>7.99</v>
          </cell>
          <cell r="F78">
            <v>8.14</v>
          </cell>
          <cell r="G78">
            <v>8.3500000000000014</v>
          </cell>
          <cell r="H78">
            <v>8.9500000000000011</v>
          </cell>
          <cell r="I78">
            <v>9.4</v>
          </cell>
        </row>
        <row r="79">
          <cell r="A79">
            <v>91530</v>
          </cell>
          <cell r="B79">
            <v>0</v>
          </cell>
          <cell r="C79">
            <v>7.5</v>
          </cell>
          <cell r="D79">
            <v>0.52</v>
          </cell>
          <cell r="E79">
            <v>8.02</v>
          </cell>
          <cell r="F79">
            <v>8.17</v>
          </cell>
          <cell r="G79">
            <v>8.3800000000000008</v>
          </cell>
          <cell r="H79">
            <v>8.98</v>
          </cell>
          <cell r="I79">
            <v>9.43</v>
          </cell>
        </row>
        <row r="80">
          <cell r="A80">
            <v>91540</v>
          </cell>
          <cell r="B80">
            <v>0</v>
          </cell>
          <cell r="C80">
            <v>7.5</v>
          </cell>
          <cell r="D80">
            <v>0.74</v>
          </cell>
          <cell r="E80">
            <v>8.24</v>
          </cell>
          <cell r="F80">
            <v>8.39</v>
          </cell>
          <cell r="G80">
            <v>8.6000000000000014</v>
          </cell>
          <cell r="H80">
            <v>9.2000000000000011</v>
          </cell>
          <cell r="I80">
            <v>9.65</v>
          </cell>
        </row>
        <row r="81">
          <cell r="A81">
            <v>91546.83</v>
          </cell>
          <cell r="B81" t="str">
            <v>MSE</v>
          </cell>
          <cell r="C81">
            <v>7.5</v>
          </cell>
          <cell r="D81">
            <v>0.9</v>
          </cell>
          <cell r="E81">
            <v>8.4</v>
          </cell>
          <cell r="F81">
            <v>8.5500000000000007</v>
          </cell>
          <cell r="G81">
            <v>8.7600000000000016</v>
          </cell>
          <cell r="H81">
            <v>9.3600000000000012</v>
          </cell>
          <cell r="I81">
            <v>9.81</v>
          </cell>
        </row>
        <row r="82">
          <cell r="A82">
            <v>91550</v>
          </cell>
          <cell r="B82">
            <v>0</v>
          </cell>
          <cell r="C82">
            <v>7.5</v>
          </cell>
          <cell r="D82">
            <v>0.9</v>
          </cell>
          <cell r="E82">
            <v>8.4</v>
          </cell>
          <cell r="F82">
            <v>8.5500000000000007</v>
          </cell>
          <cell r="G82">
            <v>8.7600000000000016</v>
          </cell>
          <cell r="H82">
            <v>9.3600000000000012</v>
          </cell>
          <cell r="I82">
            <v>9.81</v>
          </cell>
        </row>
        <row r="83">
          <cell r="A83">
            <v>91560</v>
          </cell>
          <cell r="B83">
            <v>0</v>
          </cell>
          <cell r="C83">
            <v>7.5</v>
          </cell>
          <cell r="D83">
            <v>0.9</v>
          </cell>
          <cell r="E83">
            <v>8.4</v>
          </cell>
          <cell r="F83">
            <v>8.5500000000000007</v>
          </cell>
          <cell r="G83">
            <v>8.7600000000000016</v>
          </cell>
          <cell r="H83">
            <v>9.3600000000000012</v>
          </cell>
          <cell r="I83">
            <v>9.81</v>
          </cell>
        </row>
        <row r="84">
          <cell r="A84">
            <v>91570</v>
          </cell>
          <cell r="B84">
            <v>0</v>
          </cell>
          <cell r="C84">
            <v>7.5</v>
          </cell>
          <cell r="D84">
            <v>0.9</v>
          </cell>
          <cell r="E84">
            <v>8.4</v>
          </cell>
          <cell r="F84">
            <v>8.5500000000000007</v>
          </cell>
          <cell r="G84">
            <v>8.7600000000000016</v>
          </cell>
          <cell r="H84">
            <v>9.3600000000000012</v>
          </cell>
          <cell r="I84">
            <v>9.81</v>
          </cell>
        </row>
        <row r="85">
          <cell r="A85">
            <v>91580</v>
          </cell>
          <cell r="B85">
            <v>0</v>
          </cell>
          <cell r="C85">
            <v>7.5</v>
          </cell>
          <cell r="D85">
            <v>0.96</v>
          </cell>
          <cell r="E85">
            <v>8.4600000000000009</v>
          </cell>
          <cell r="F85">
            <v>8.6100000000000012</v>
          </cell>
          <cell r="G85">
            <v>8.8200000000000021</v>
          </cell>
          <cell r="H85">
            <v>9.4200000000000017</v>
          </cell>
          <cell r="I85">
            <v>9.870000000000001</v>
          </cell>
        </row>
        <row r="86">
          <cell r="A86">
            <v>91590</v>
          </cell>
          <cell r="B86">
            <v>0</v>
          </cell>
          <cell r="C86">
            <v>7.5</v>
          </cell>
          <cell r="D86">
            <v>1.06</v>
          </cell>
          <cell r="E86">
            <v>8.56</v>
          </cell>
          <cell r="F86">
            <v>8.7100000000000009</v>
          </cell>
          <cell r="G86">
            <v>8.9200000000000017</v>
          </cell>
          <cell r="H86">
            <v>9.5200000000000014</v>
          </cell>
          <cell r="I86">
            <v>9.9700000000000006</v>
          </cell>
        </row>
        <row r="87">
          <cell r="A87">
            <v>91600</v>
          </cell>
          <cell r="B87">
            <v>0</v>
          </cell>
          <cell r="C87">
            <v>7.5</v>
          </cell>
          <cell r="D87">
            <v>1.1499999999999999</v>
          </cell>
          <cell r="E87">
            <v>8.65</v>
          </cell>
          <cell r="F87">
            <v>8.8000000000000007</v>
          </cell>
          <cell r="G87">
            <v>9.0100000000000016</v>
          </cell>
          <cell r="H87">
            <v>9.6100000000000012</v>
          </cell>
          <cell r="I87">
            <v>10.06</v>
          </cell>
        </row>
        <row r="88">
          <cell r="A88">
            <v>91610</v>
          </cell>
          <cell r="B88">
            <v>0</v>
          </cell>
          <cell r="C88">
            <v>7.5</v>
          </cell>
          <cell r="D88">
            <v>1.24</v>
          </cell>
          <cell r="E88">
            <v>8.74</v>
          </cell>
          <cell r="F88">
            <v>8.89</v>
          </cell>
          <cell r="G88">
            <v>9.1000000000000014</v>
          </cell>
          <cell r="H88">
            <v>9.7000000000000011</v>
          </cell>
          <cell r="I88">
            <v>10.15</v>
          </cell>
        </row>
        <row r="89">
          <cell r="A89">
            <v>91620</v>
          </cell>
          <cell r="B89">
            <v>0</v>
          </cell>
          <cell r="C89">
            <v>7.5</v>
          </cell>
          <cell r="D89">
            <v>1.33</v>
          </cell>
          <cell r="E89">
            <v>8.83</v>
          </cell>
          <cell r="F89">
            <v>8.98</v>
          </cell>
          <cell r="G89">
            <v>9.1900000000000013</v>
          </cell>
          <cell r="H89">
            <v>9.7900000000000009</v>
          </cell>
          <cell r="I89">
            <v>10.24</v>
          </cell>
        </row>
        <row r="90">
          <cell r="A90">
            <v>91630</v>
          </cell>
          <cell r="B90">
            <v>0</v>
          </cell>
          <cell r="C90">
            <v>7.5</v>
          </cell>
          <cell r="D90">
            <v>1.42</v>
          </cell>
          <cell r="E90">
            <v>8.92</v>
          </cell>
          <cell r="F90">
            <v>9.07</v>
          </cell>
          <cell r="G90">
            <v>9.2800000000000011</v>
          </cell>
          <cell r="H90">
            <v>9.8800000000000008</v>
          </cell>
          <cell r="I90">
            <v>10.33</v>
          </cell>
        </row>
        <row r="91">
          <cell r="A91">
            <v>91640</v>
          </cell>
          <cell r="B91">
            <v>0</v>
          </cell>
          <cell r="C91">
            <v>7.5</v>
          </cell>
          <cell r="D91">
            <v>1.5</v>
          </cell>
          <cell r="E91">
            <v>9</v>
          </cell>
          <cell r="F91">
            <v>9.15</v>
          </cell>
          <cell r="G91">
            <v>9.3600000000000012</v>
          </cell>
          <cell r="H91">
            <v>9.9600000000000009</v>
          </cell>
          <cell r="I91">
            <v>10.41</v>
          </cell>
        </row>
        <row r="92">
          <cell r="A92">
            <v>91650</v>
          </cell>
          <cell r="B92">
            <v>0</v>
          </cell>
          <cell r="C92">
            <v>7.5</v>
          </cell>
          <cell r="D92">
            <v>1.5</v>
          </cell>
          <cell r="E92">
            <v>9</v>
          </cell>
          <cell r="F92">
            <v>9.15</v>
          </cell>
          <cell r="G92">
            <v>9.3600000000000012</v>
          </cell>
          <cell r="H92">
            <v>9.9600000000000009</v>
          </cell>
          <cell r="I92">
            <v>10.41</v>
          </cell>
        </row>
        <row r="93">
          <cell r="A93">
            <v>91660</v>
          </cell>
          <cell r="B93">
            <v>0</v>
          </cell>
          <cell r="C93">
            <v>7.5</v>
          </cell>
          <cell r="D93">
            <v>1.5</v>
          </cell>
          <cell r="E93">
            <v>9</v>
          </cell>
          <cell r="F93">
            <v>9.15</v>
          </cell>
          <cell r="G93">
            <v>9.3600000000000012</v>
          </cell>
          <cell r="H93">
            <v>9.9600000000000009</v>
          </cell>
          <cell r="I93">
            <v>10.41</v>
          </cell>
        </row>
        <row r="94">
          <cell r="A94">
            <v>91670</v>
          </cell>
          <cell r="B94">
            <v>0</v>
          </cell>
          <cell r="C94">
            <v>7.5</v>
          </cell>
          <cell r="D94">
            <v>1.5</v>
          </cell>
          <cell r="E94">
            <v>9</v>
          </cell>
          <cell r="F94">
            <v>9.15</v>
          </cell>
          <cell r="G94">
            <v>9.3600000000000012</v>
          </cell>
          <cell r="H94">
            <v>9.9600000000000009</v>
          </cell>
          <cell r="I94">
            <v>10.41</v>
          </cell>
        </row>
        <row r="95">
          <cell r="A95">
            <v>91679.1</v>
          </cell>
          <cell r="B95" t="str">
            <v>MSE</v>
          </cell>
          <cell r="C95">
            <v>7.5</v>
          </cell>
          <cell r="D95">
            <v>1.5</v>
          </cell>
          <cell r="E95">
            <v>9</v>
          </cell>
          <cell r="F95">
            <v>9.15</v>
          </cell>
          <cell r="G95">
            <v>9.3600000000000012</v>
          </cell>
          <cell r="H95">
            <v>9.9600000000000009</v>
          </cell>
          <cell r="I95">
            <v>10.41</v>
          </cell>
        </row>
        <row r="96">
          <cell r="A96">
            <v>91680</v>
          </cell>
          <cell r="B96">
            <v>0</v>
          </cell>
          <cell r="C96">
            <v>7.5</v>
          </cell>
          <cell r="D96">
            <v>1.46</v>
          </cell>
          <cell r="E96">
            <v>8.9600000000000009</v>
          </cell>
          <cell r="F96">
            <v>9.1100000000000012</v>
          </cell>
          <cell r="G96">
            <v>9.3200000000000021</v>
          </cell>
          <cell r="H96">
            <v>9.9200000000000017</v>
          </cell>
          <cell r="I96">
            <v>10.370000000000001</v>
          </cell>
        </row>
        <row r="97">
          <cell r="A97">
            <v>91690</v>
          </cell>
          <cell r="B97">
            <v>0</v>
          </cell>
          <cell r="C97">
            <v>7.5</v>
          </cell>
          <cell r="D97">
            <v>1.0900000000000001</v>
          </cell>
          <cell r="E97">
            <v>8.59</v>
          </cell>
          <cell r="F97">
            <v>8.74</v>
          </cell>
          <cell r="G97">
            <v>8.9500000000000011</v>
          </cell>
          <cell r="H97">
            <v>9.5500000000000007</v>
          </cell>
          <cell r="I97">
            <v>10</v>
          </cell>
        </row>
        <row r="98">
          <cell r="A98">
            <v>91699.09</v>
          </cell>
          <cell r="B98" t="str">
            <v>PT</v>
          </cell>
          <cell r="C98">
            <v>7.5</v>
          </cell>
          <cell r="D98">
            <v>0.75</v>
          </cell>
          <cell r="E98">
            <v>8.25</v>
          </cell>
          <cell r="F98">
            <v>8.4</v>
          </cell>
          <cell r="G98">
            <v>8.6100000000000012</v>
          </cell>
          <cell r="H98">
            <v>9.2100000000000009</v>
          </cell>
          <cell r="I98">
            <v>9.66</v>
          </cell>
        </row>
        <row r="99">
          <cell r="A99">
            <v>91700</v>
          </cell>
          <cell r="B99">
            <v>0</v>
          </cell>
          <cell r="C99">
            <v>7.5</v>
          </cell>
          <cell r="D99">
            <v>0.71</v>
          </cell>
          <cell r="E99">
            <v>8.2100000000000009</v>
          </cell>
          <cell r="F99">
            <v>8.3600000000000012</v>
          </cell>
          <cell r="G99">
            <v>8.5700000000000021</v>
          </cell>
          <cell r="H99">
            <v>9.1700000000000017</v>
          </cell>
          <cell r="I99">
            <v>9.620000000000001</v>
          </cell>
        </row>
        <row r="100">
          <cell r="A100">
            <v>91701.95</v>
          </cell>
          <cell r="B100" t="str">
            <v>PY</v>
          </cell>
          <cell r="C100">
            <v>7.5</v>
          </cell>
          <cell r="D100">
            <v>0.64</v>
          </cell>
          <cell r="E100">
            <v>8.14</v>
          </cell>
          <cell r="F100">
            <v>8.2900000000000009</v>
          </cell>
          <cell r="G100">
            <v>8.5000000000000018</v>
          </cell>
          <cell r="H100">
            <v>9.1000000000000014</v>
          </cell>
          <cell r="I100">
            <v>9.5500000000000007</v>
          </cell>
        </row>
        <row r="101">
          <cell r="A101">
            <v>91710</v>
          </cell>
          <cell r="B101">
            <v>0</v>
          </cell>
          <cell r="C101">
            <v>7.5</v>
          </cell>
          <cell r="D101">
            <v>0.34</v>
          </cell>
          <cell r="E101">
            <v>7.84</v>
          </cell>
          <cell r="F101">
            <v>7.99</v>
          </cell>
          <cell r="G101">
            <v>8.2000000000000011</v>
          </cell>
          <cell r="H101">
            <v>8.8000000000000007</v>
          </cell>
          <cell r="I101">
            <v>9.25</v>
          </cell>
        </row>
        <row r="102">
          <cell r="A102">
            <v>91719.1</v>
          </cell>
          <cell r="B102" t="str">
            <v>PX</v>
          </cell>
          <cell r="C102">
            <v>7.5</v>
          </cell>
          <cell r="D102">
            <v>0</v>
          </cell>
          <cell r="E102">
            <v>7.5</v>
          </cell>
          <cell r="F102">
            <v>7.65</v>
          </cell>
          <cell r="G102">
            <v>7.86</v>
          </cell>
          <cell r="H102">
            <v>8.4600000000000009</v>
          </cell>
          <cell r="I102">
            <v>8.91</v>
          </cell>
        </row>
        <row r="103">
          <cell r="A103">
            <v>91720</v>
          </cell>
          <cell r="B103">
            <v>0</v>
          </cell>
          <cell r="C103">
            <v>7.5</v>
          </cell>
          <cell r="D103">
            <v>0</v>
          </cell>
          <cell r="E103">
            <v>7.5</v>
          </cell>
          <cell r="F103">
            <v>7.65</v>
          </cell>
          <cell r="G103">
            <v>7.86</v>
          </cell>
          <cell r="H103">
            <v>8.4600000000000009</v>
          </cell>
          <cell r="I103">
            <v>8.91</v>
          </cell>
        </row>
        <row r="104">
          <cell r="A104">
            <v>91730</v>
          </cell>
          <cell r="B104">
            <v>0</v>
          </cell>
          <cell r="C104">
            <v>7.5</v>
          </cell>
          <cell r="D104">
            <v>0</v>
          </cell>
          <cell r="E104">
            <v>7.5</v>
          </cell>
          <cell r="F104">
            <v>7.65</v>
          </cell>
          <cell r="G104">
            <v>7.86</v>
          </cell>
          <cell r="H104">
            <v>8.4600000000000009</v>
          </cell>
          <cell r="I104">
            <v>8.91</v>
          </cell>
        </row>
        <row r="105">
          <cell r="A105">
            <v>91736.24</v>
          </cell>
          <cell r="B105" t="str">
            <v>BS</v>
          </cell>
          <cell r="C105">
            <v>7.5</v>
          </cell>
          <cell r="D105">
            <v>0</v>
          </cell>
          <cell r="E105">
            <v>7.5</v>
          </cell>
          <cell r="F105">
            <v>7.65</v>
          </cell>
          <cell r="G105">
            <v>7.86</v>
          </cell>
          <cell r="H105">
            <v>8.4600000000000009</v>
          </cell>
          <cell r="I105">
            <v>8.91</v>
          </cell>
        </row>
        <row r="106">
          <cell r="A106">
            <v>91740</v>
          </cell>
          <cell r="B106">
            <v>0</v>
          </cell>
          <cell r="C106">
            <v>7.5</v>
          </cell>
          <cell r="D106">
            <v>0</v>
          </cell>
          <cell r="E106">
            <v>7.5</v>
          </cell>
          <cell r="F106">
            <v>7.65</v>
          </cell>
          <cell r="G106">
            <v>7.86</v>
          </cell>
          <cell r="H106">
            <v>8.4600000000000009</v>
          </cell>
          <cell r="I106">
            <v>8.91</v>
          </cell>
        </row>
        <row r="107">
          <cell r="A107">
            <v>91750</v>
          </cell>
          <cell r="B107">
            <v>0</v>
          </cell>
          <cell r="C107">
            <v>7.5</v>
          </cell>
          <cell r="D107">
            <v>0</v>
          </cell>
          <cell r="E107">
            <v>7.5</v>
          </cell>
          <cell r="F107">
            <v>7.65</v>
          </cell>
          <cell r="G107">
            <v>7.86</v>
          </cell>
          <cell r="H107">
            <v>8.4600000000000009</v>
          </cell>
          <cell r="I107">
            <v>8.91</v>
          </cell>
        </row>
        <row r="108">
          <cell r="A108">
            <v>91760</v>
          </cell>
          <cell r="B108">
            <v>0</v>
          </cell>
          <cell r="C108">
            <v>7.5</v>
          </cell>
          <cell r="D108">
            <v>0</v>
          </cell>
          <cell r="E108">
            <v>7.5</v>
          </cell>
          <cell r="F108">
            <v>7.65</v>
          </cell>
          <cell r="G108">
            <v>7.86</v>
          </cell>
          <cell r="H108">
            <v>8.4600000000000009</v>
          </cell>
          <cell r="I108">
            <v>8.91</v>
          </cell>
        </row>
        <row r="109">
          <cell r="A109">
            <v>91770</v>
          </cell>
          <cell r="B109">
            <v>0</v>
          </cell>
          <cell r="C109">
            <v>7.5</v>
          </cell>
          <cell r="D109">
            <v>0</v>
          </cell>
          <cell r="E109">
            <v>7.5</v>
          </cell>
          <cell r="F109">
            <v>7.65</v>
          </cell>
          <cell r="G109">
            <v>7.86</v>
          </cell>
          <cell r="H109">
            <v>8.4600000000000009</v>
          </cell>
          <cell r="I109">
            <v>8.91</v>
          </cell>
        </row>
        <row r="110">
          <cell r="A110">
            <v>91780</v>
          </cell>
          <cell r="B110">
            <v>0</v>
          </cell>
          <cell r="C110">
            <v>7.5</v>
          </cell>
          <cell r="D110">
            <v>0</v>
          </cell>
          <cell r="E110">
            <v>7.5</v>
          </cell>
          <cell r="F110">
            <v>7.65</v>
          </cell>
          <cell r="G110">
            <v>7.86</v>
          </cell>
          <cell r="H110">
            <v>8.4600000000000009</v>
          </cell>
          <cell r="I110">
            <v>8.91</v>
          </cell>
        </row>
        <row r="111">
          <cell r="A111">
            <v>91782.82</v>
          </cell>
          <cell r="B111" t="str">
            <v>BS</v>
          </cell>
          <cell r="C111">
            <v>7.5</v>
          </cell>
          <cell r="D111">
            <v>0</v>
          </cell>
          <cell r="E111">
            <v>7.5</v>
          </cell>
          <cell r="F111">
            <v>7.65</v>
          </cell>
          <cell r="G111">
            <v>7.86</v>
          </cell>
          <cell r="H111">
            <v>8.4600000000000009</v>
          </cell>
          <cell r="I111">
            <v>8.91</v>
          </cell>
        </row>
        <row r="112">
          <cell r="A112">
            <v>91790</v>
          </cell>
          <cell r="B112">
            <v>0</v>
          </cell>
          <cell r="C112">
            <v>7.5</v>
          </cell>
          <cell r="D112">
            <v>0</v>
          </cell>
          <cell r="E112">
            <v>7.5</v>
          </cell>
          <cell r="F112">
            <v>7.65</v>
          </cell>
          <cell r="G112">
            <v>7.86</v>
          </cell>
          <cell r="H112">
            <v>8.4600000000000009</v>
          </cell>
          <cell r="I112">
            <v>8.91</v>
          </cell>
        </row>
        <row r="113">
          <cell r="A113">
            <v>91800</v>
          </cell>
          <cell r="B113">
            <v>0</v>
          </cell>
          <cell r="C113">
            <v>7.5</v>
          </cell>
          <cell r="D113">
            <v>0</v>
          </cell>
          <cell r="E113">
            <v>7.5</v>
          </cell>
          <cell r="F113">
            <v>7.65</v>
          </cell>
          <cell r="G113">
            <v>7.86</v>
          </cell>
          <cell r="H113">
            <v>8.4600000000000009</v>
          </cell>
          <cell r="I113">
            <v>8.91</v>
          </cell>
        </row>
        <row r="114">
          <cell r="A114">
            <v>91802.82</v>
          </cell>
          <cell r="B114" t="str">
            <v>PX</v>
          </cell>
          <cell r="C114">
            <v>7.5</v>
          </cell>
          <cell r="D114">
            <v>0</v>
          </cell>
          <cell r="E114">
            <v>7.5</v>
          </cell>
          <cell r="F114">
            <v>7.65</v>
          </cell>
          <cell r="G114">
            <v>7.86</v>
          </cell>
          <cell r="H114">
            <v>8.4600000000000009</v>
          </cell>
          <cell r="I114">
            <v>8.91</v>
          </cell>
        </row>
        <row r="115">
          <cell r="A115">
            <v>91810</v>
          </cell>
          <cell r="B115">
            <v>0</v>
          </cell>
          <cell r="C115">
            <v>7.5</v>
          </cell>
          <cell r="D115">
            <v>0.21</v>
          </cell>
          <cell r="E115">
            <v>7.71</v>
          </cell>
          <cell r="F115">
            <v>7.86</v>
          </cell>
          <cell r="G115">
            <v>8.07</v>
          </cell>
          <cell r="H115">
            <v>8.67</v>
          </cell>
          <cell r="I115">
            <v>9.1199999999999992</v>
          </cell>
        </row>
        <row r="116">
          <cell r="A116">
            <v>91820</v>
          </cell>
          <cell r="B116">
            <v>0</v>
          </cell>
          <cell r="C116">
            <v>7.5</v>
          </cell>
          <cell r="D116">
            <v>0.51</v>
          </cell>
          <cell r="E116">
            <v>8.01</v>
          </cell>
          <cell r="F116">
            <v>8.16</v>
          </cell>
          <cell r="G116">
            <v>8.370000000000001</v>
          </cell>
          <cell r="H116">
            <v>8.9700000000000006</v>
          </cell>
          <cell r="I116">
            <v>9.42</v>
          </cell>
        </row>
        <row r="117">
          <cell r="A117">
            <v>91822.82</v>
          </cell>
          <cell r="B117" t="str">
            <v>PC</v>
          </cell>
          <cell r="C117">
            <v>7.5</v>
          </cell>
          <cell r="D117">
            <v>0.6</v>
          </cell>
          <cell r="E117">
            <v>8.1</v>
          </cell>
          <cell r="F117">
            <v>8.25</v>
          </cell>
          <cell r="G117">
            <v>8.4600000000000009</v>
          </cell>
          <cell r="H117">
            <v>9.06</v>
          </cell>
          <cell r="I117">
            <v>9.51</v>
          </cell>
        </row>
        <row r="118">
          <cell r="A118">
            <v>91830</v>
          </cell>
          <cell r="B118">
            <v>0</v>
          </cell>
          <cell r="C118">
            <v>7.5</v>
          </cell>
          <cell r="D118">
            <v>0.81</v>
          </cell>
          <cell r="E118">
            <v>8.31</v>
          </cell>
          <cell r="F118">
            <v>8.4600000000000009</v>
          </cell>
          <cell r="G118">
            <v>8.6700000000000017</v>
          </cell>
          <cell r="H118">
            <v>9.2700000000000014</v>
          </cell>
          <cell r="I118">
            <v>9.7200000000000006</v>
          </cell>
        </row>
        <row r="119">
          <cell r="A119">
            <v>91840</v>
          </cell>
          <cell r="B119">
            <v>0</v>
          </cell>
          <cell r="C119">
            <v>7.5</v>
          </cell>
          <cell r="D119">
            <v>1.1100000000000001</v>
          </cell>
          <cell r="E119">
            <v>8.61</v>
          </cell>
          <cell r="F119">
            <v>8.76</v>
          </cell>
          <cell r="G119">
            <v>8.9700000000000006</v>
          </cell>
          <cell r="H119">
            <v>9.57</v>
          </cell>
          <cell r="I119">
            <v>10.02</v>
          </cell>
        </row>
        <row r="120">
          <cell r="A120">
            <v>91842.82</v>
          </cell>
          <cell r="B120" t="str">
            <v>PY - MSE</v>
          </cell>
          <cell r="C120">
            <v>7.5</v>
          </cell>
          <cell r="D120">
            <v>1.2</v>
          </cell>
          <cell r="E120">
            <v>8.6999999999999993</v>
          </cell>
          <cell r="F120">
            <v>8.85</v>
          </cell>
          <cell r="G120">
            <v>9.06</v>
          </cell>
          <cell r="H120">
            <v>9.66</v>
          </cell>
          <cell r="I120">
            <v>10.11</v>
          </cell>
        </row>
        <row r="121">
          <cell r="A121">
            <v>91850</v>
          </cell>
          <cell r="B121">
            <v>0</v>
          </cell>
          <cell r="C121">
            <v>7.5</v>
          </cell>
          <cell r="D121">
            <v>1.2</v>
          </cell>
          <cell r="E121">
            <v>8.6999999999999993</v>
          </cell>
          <cell r="F121">
            <v>8.85</v>
          </cell>
          <cell r="G121">
            <v>9.06</v>
          </cell>
          <cell r="H121">
            <v>9.66</v>
          </cell>
          <cell r="I121">
            <v>10.11</v>
          </cell>
        </row>
        <row r="122">
          <cell r="A122">
            <v>91860</v>
          </cell>
          <cell r="B122">
            <v>0</v>
          </cell>
          <cell r="C122">
            <v>7.5</v>
          </cell>
          <cell r="D122">
            <v>1.2</v>
          </cell>
          <cell r="E122">
            <v>8.6999999999999993</v>
          </cell>
          <cell r="F122">
            <v>8.85</v>
          </cell>
          <cell r="G122">
            <v>9.06</v>
          </cell>
          <cell r="H122">
            <v>9.66</v>
          </cell>
          <cell r="I122">
            <v>10.11</v>
          </cell>
        </row>
        <row r="123">
          <cell r="A123">
            <v>91870</v>
          </cell>
          <cell r="B123">
            <v>0</v>
          </cell>
          <cell r="C123">
            <v>7.5</v>
          </cell>
          <cell r="D123">
            <v>1.2</v>
          </cell>
          <cell r="E123">
            <v>8.6999999999999993</v>
          </cell>
          <cell r="F123">
            <v>8.85</v>
          </cell>
          <cell r="G123">
            <v>9.06</v>
          </cell>
          <cell r="H123">
            <v>9.66</v>
          </cell>
          <cell r="I123">
            <v>10.11</v>
          </cell>
        </row>
        <row r="124">
          <cell r="A124">
            <v>91880</v>
          </cell>
          <cell r="B124">
            <v>0</v>
          </cell>
          <cell r="C124">
            <v>7.5</v>
          </cell>
          <cell r="D124">
            <v>1.2</v>
          </cell>
          <cell r="E124">
            <v>8.6999999999999993</v>
          </cell>
          <cell r="F124">
            <v>8.85</v>
          </cell>
          <cell r="G124">
            <v>9.06</v>
          </cell>
          <cell r="H124">
            <v>9.66</v>
          </cell>
          <cell r="I124">
            <v>10.11</v>
          </cell>
        </row>
        <row r="125">
          <cell r="A125">
            <v>91890</v>
          </cell>
          <cell r="B125">
            <v>0</v>
          </cell>
          <cell r="C125">
            <v>7.5</v>
          </cell>
          <cell r="D125">
            <v>1.2</v>
          </cell>
          <cell r="E125">
            <v>8.6999999999999993</v>
          </cell>
          <cell r="F125">
            <v>8.85</v>
          </cell>
          <cell r="G125">
            <v>9.06</v>
          </cell>
          <cell r="H125">
            <v>9.66</v>
          </cell>
          <cell r="I125">
            <v>10.11</v>
          </cell>
        </row>
        <row r="126">
          <cell r="A126">
            <v>91900</v>
          </cell>
          <cell r="B126">
            <v>0</v>
          </cell>
          <cell r="C126">
            <v>7.5</v>
          </cell>
          <cell r="D126">
            <v>1.2</v>
          </cell>
          <cell r="E126">
            <v>8.6999999999999993</v>
          </cell>
          <cell r="F126">
            <v>8.85</v>
          </cell>
          <cell r="G126">
            <v>9.06</v>
          </cell>
          <cell r="H126">
            <v>9.66</v>
          </cell>
          <cell r="I126">
            <v>10.11</v>
          </cell>
        </row>
        <row r="127">
          <cell r="A127">
            <v>91910</v>
          </cell>
          <cell r="B127">
            <v>0</v>
          </cell>
          <cell r="C127">
            <v>7.5</v>
          </cell>
          <cell r="D127">
            <v>1.2</v>
          </cell>
          <cell r="E127">
            <v>8.6999999999999993</v>
          </cell>
          <cell r="F127">
            <v>8.85</v>
          </cell>
          <cell r="G127">
            <v>9.06</v>
          </cell>
          <cell r="H127">
            <v>9.66</v>
          </cell>
          <cell r="I127">
            <v>10.11</v>
          </cell>
        </row>
        <row r="128">
          <cell r="A128">
            <v>91920</v>
          </cell>
          <cell r="B128">
            <v>0</v>
          </cell>
          <cell r="C128">
            <v>7.5</v>
          </cell>
          <cell r="D128">
            <v>1.2</v>
          </cell>
          <cell r="E128">
            <v>8.6999999999999993</v>
          </cell>
          <cell r="F128">
            <v>8.85</v>
          </cell>
          <cell r="G128">
            <v>9.06</v>
          </cell>
          <cell r="H128">
            <v>9.66</v>
          </cell>
          <cell r="I128">
            <v>10.11</v>
          </cell>
        </row>
        <row r="129">
          <cell r="A129">
            <v>91930</v>
          </cell>
          <cell r="B129">
            <v>0</v>
          </cell>
          <cell r="C129">
            <v>7.5</v>
          </cell>
          <cell r="D129">
            <v>1.2</v>
          </cell>
          <cell r="E129">
            <v>8.6999999999999993</v>
          </cell>
          <cell r="F129">
            <v>8.85</v>
          </cell>
          <cell r="G129">
            <v>9.06</v>
          </cell>
          <cell r="H129">
            <v>9.66</v>
          </cell>
          <cell r="I129">
            <v>10.11</v>
          </cell>
        </row>
        <row r="130">
          <cell r="A130">
            <v>91936.84</v>
          </cell>
          <cell r="B130" t="str">
            <v>PY - MSE</v>
          </cell>
          <cell r="C130">
            <v>7.5</v>
          </cell>
          <cell r="D130">
            <v>1.2</v>
          </cell>
          <cell r="E130">
            <v>8.6999999999999993</v>
          </cell>
          <cell r="F130">
            <v>8.85</v>
          </cell>
          <cell r="G130">
            <v>9.06</v>
          </cell>
          <cell r="H130">
            <v>9.66</v>
          </cell>
          <cell r="I130">
            <v>10.11</v>
          </cell>
        </row>
        <row r="131">
          <cell r="A131">
            <v>91940</v>
          </cell>
          <cell r="B131">
            <v>0</v>
          </cell>
          <cell r="C131">
            <v>7.5</v>
          </cell>
          <cell r="D131">
            <v>1.1000000000000001</v>
          </cell>
          <cell r="E131">
            <v>8.6</v>
          </cell>
          <cell r="F131">
            <v>8.75</v>
          </cell>
          <cell r="G131">
            <v>8.9600000000000009</v>
          </cell>
          <cell r="H131">
            <v>9.56</v>
          </cell>
          <cell r="I131">
            <v>10.01</v>
          </cell>
        </row>
        <row r="132">
          <cell r="A132">
            <v>91950</v>
          </cell>
          <cell r="B132">
            <v>0</v>
          </cell>
          <cell r="C132">
            <v>7.5</v>
          </cell>
          <cell r="D132">
            <v>0.8</v>
          </cell>
          <cell r="E132">
            <v>8.3000000000000007</v>
          </cell>
          <cell r="F132">
            <v>8.4500000000000011</v>
          </cell>
          <cell r="G132">
            <v>8.6600000000000019</v>
          </cell>
          <cell r="H132">
            <v>9.2600000000000016</v>
          </cell>
          <cell r="I132">
            <v>9.7100000000000009</v>
          </cell>
        </row>
        <row r="133">
          <cell r="A133">
            <v>91956.84</v>
          </cell>
          <cell r="B133" t="str">
            <v>PT</v>
          </cell>
          <cell r="C133">
            <v>7.5</v>
          </cell>
          <cell r="D133">
            <v>0.6</v>
          </cell>
          <cell r="E133">
            <v>8.1</v>
          </cell>
          <cell r="F133">
            <v>8.25</v>
          </cell>
          <cell r="G133">
            <v>8.4600000000000009</v>
          </cell>
          <cell r="H133">
            <v>9.06</v>
          </cell>
          <cell r="I133">
            <v>9.51</v>
          </cell>
        </row>
        <row r="134">
          <cell r="A134">
            <v>91960</v>
          </cell>
          <cell r="B134">
            <v>0</v>
          </cell>
          <cell r="C134">
            <v>7.5</v>
          </cell>
          <cell r="D134">
            <v>0.5</v>
          </cell>
          <cell r="E134">
            <v>8</v>
          </cell>
          <cell r="F134">
            <v>8.15</v>
          </cell>
          <cell r="G134">
            <v>8.3600000000000012</v>
          </cell>
          <cell r="H134">
            <v>8.9600000000000009</v>
          </cell>
          <cell r="I134">
            <v>9.41</v>
          </cell>
        </row>
        <row r="135">
          <cell r="A135">
            <v>91970</v>
          </cell>
          <cell r="B135">
            <v>0</v>
          </cell>
          <cell r="C135">
            <v>7.5</v>
          </cell>
          <cell r="D135">
            <v>0.2</v>
          </cell>
          <cell r="E135">
            <v>7.7</v>
          </cell>
          <cell r="F135">
            <v>7.8500000000000005</v>
          </cell>
          <cell r="G135">
            <v>8.06</v>
          </cell>
          <cell r="H135">
            <v>8.66</v>
          </cell>
          <cell r="I135">
            <v>9.11</v>
          </cell>
        </row>
        <row r="136">
          <cell r="A136">
            <v>91976.84</v>
          </cell>
          <cell r="B136" t="str">
            <v>PX</v>
          </cell>
          <cell r="C136">
            <v>7.5</v>
          </cell>
          <cell r="D136">
            <v>0</v>
          </cell>
          <cell r="E136">
            <v>7.5</v>
          </cell>
          <cell r="F136">
            <v>7.65</v>
          </cell>
          <cell r="G136">
            <v>7.86</v>
          </cell>
          <cell r="H136">
            <v>8.4600000000000009</v>
          </cell>
          <cell r="I136">
            <v>8.91</v>
          </cell>
        </row>
        <row r="137">
          <cell r="A137">
            <v>91980</v>
          </cell>
          <cell r="B137">
            <v>0</v>
          </cell>
          <cell r="C137">
            <v>7.5</v>
          </cell>
          <cell r="D137">
            <v>0</v>
          </cell>
          <cell r="E137">
            <v>7.5</v>
          </cell>
          <cell r="F137">
            <v>7.65</v>
          </cell>
          <cell r="G137">
            <v>7.86</v>
          </cell>
          <cell r="H137">
            <v>8.4600000000000009</v>
          </cell>
          <cell r="I137">
            <v>8.91</v>
          </cell>
        </row>
        <row r="138">
          <cell r="A138">
            <v>91990</v>
          </cell>
          <cell r="B138">
            <v>0</v>
          </cell>
          <cell r="C138">
            <v>7.5</v>
          </cell>
          <cell r="D138">
            <v>0</v>
          </cell>
          <cell r="E138">
            <v>7.5</v>
          </cell>
          <cell r="F138">
            <v>7.65</v>
          </cell>
          <cell r="G138">
            <v>7.86</v>
          </cell>
          <cell r="H138">
            <v>8.4600000000000009</v>
          </cell>
          <cell r="I138">
            <v>8.91</v>
          </cell>
        </row>
        <row r="139">
          <cell r="A139">
            <v>91996.84</v>
          </cell>
          <cell r="B139" t="str">
            <v>BS</v>
          </cell>
          <cell r="C139">
            <v>7.5</v>
          </cell>
          <cell r="D139">
            <v>0</v>
          </cell>
          <cell r="E139">
            <v>7.5</v>
          </cell>
          <cell r="F139">
            <v>7.65</v>
          </cell>
          <cell r="G139">
            <v>7.86</v>
          </cell>
          <cell r="H139">
            <v>8.4600000000000009</v>
          </cell>
          <cell r="I139">
            <v>8.91</v>
          </cell>
        </row>
        <row r="140">
          <cell r="A140">
            <v>92000</v>
          </cell>
          <cell r="B140">
            <v>0</v>
          </cell>
          <cell r="C140">
            <v>7.5</v>
          </cell>
          <cell r="D140">
            <v>0</v>
          </cell>
          <cell r="E140">
            <v>7.5</v>
          </cell>
          <cell r="F140">
            <v>7.65</v>
          </cell>
          <cell r="G140">
            <v>7.86</v>
          </cell>
          <cell r="H140">
            <v>8.4600000000000009</v>
          </cell>
          <cell r="I140">
            <v>8.91</v>
          </cell>
        </row>
        <row r="159">
          <cell r="A159">
            <v>92000</v>
          </cell>
          <cell r="B159">
            <v>0</v>
          </cell>
          <cell r="C159">
            <v>7.5</v>
          </cell>
          <cell r="D159">
            <v>0</v>
          </cell>
          <cell r="E159">
            <v>7.5</v>
          </cell>
          <cell r="F159">
            <v>7.65</v>
          </cell>
          <cell r="G159">
            <v>7.86</v>
          </cell>
          <cell r="H159">
            <v>8.4600000000000009</v>
          </cell>
          <cell r="I159">
            <v>8.91</v>
          </cell>
        </row>
        <row r="160">
          <cell r="A160">
            <v>92009.29</v>
          </cell>
          <cell r="B160" t="str">
            <v>BS</v>
          </cell>
          <cell r="C160">
            <v>7.5</v>
          </cell>
          <cell r="D160">
            <v>0</v>
          </cell>
          <cell r="E160">
            <v>7.5</v>
          </cell>
          <cell r="F160">
            <v>7.65</v>
          </cell>
          <cell r="G160">
            <v>7.86</v>
          </cell>
          <cell r="H160">
            <v>8.4600000000000009</v>
          </cell>
          <cell r="I160">
            <v>8.91</v>
          </cell>
        </row>
        <row r="161">
          <cell r="A161">
            <v>92010</v>
          </cell>
          <cell r="B161">
            <v>0</v>
          </cell>
          <cell r="C161">
            <v>7.5</v>
          </cell>
          <cell r="D161">
            <v>0</v>
          </cell>
          <cell r="E161">
            <v>7.5</v>
          </cell>
          <cell r="F161">
            <v>7.65</v>
          </cell>
          <cell r="G161">
            <v>7.86</v>
          </cell>
          <cell r="H161">
            <v>8.4600000000000009</v>
          </cell>
          <cell r="I161">
            <v>8.91</v>
          </cell>
        </row>
        <row r="162">
          <cell r="A162">
            <v>92020</v>
          </cell>
          <cell r="B162">
            <v>0</v>
          </cell>
          <cell r="C162">
            <v>7.5</v>
          </cell>
          <cell r="D162">
            <v>0</v>
          </cell>
          <cell r="E162">
            <v>7.5</v>
          </cell>
          <cell r="F162">
            <v>7.65</v>
          </cell>
          <cell r="G162">
            <v>7.86</v>
          </cell>
          <cell r="H162">
            <v>8.4600000000000009</v>
          </cell>
          <cell r="I162">
            <v>8.91</v>
          </cell>
        </row>
        <row r="163">
          <cell r="A163">
            <v>92030</v>
          </cell>
          <cell r="B163">
            <v>0</v>
          </cell>
          <cell r="C163">
            <v>7.5</v>
          </cell>
          <cell r="D163">
            <v>0</v>
          </cell>
          <cell r="E163">
            <v>7.5</v>
          </cell>
          <cell r="F163">
            <v>7.65</v>
          </cell>
          <cell r="G163">
            <v>7.86</v>
          </cell>
          <cell r="H163">
            <v>8.4600000000000009</v>
          </cell>
          <cell r="I163">
            <v>8.91</v>
          </cell>
        </row>
        <row r="164">
          <cell r="A164">
            <v>92039.29</v>
          </cell>
          <cell r="B164" t="str">
            <v>PX</v>
          </cell>
          <cell r="C164">
            <v>7.5</v>
          </cell>
          <cell r="D164">
            <v>0</v>
          </cell>
          <cell r="E164">
            <v>7.5</v>
          </cell>
          <cell r="F164">
            <v>7.65</v>
          </cell>
          <cell r="G164">
            <v>7.86</v>
          </cell>
          <cell r="H164">
            <v>8.4600000000000009</v>
          </cell>
          <cell r="I164">
            <v>8.91</v>
          </cell>
        </row>
        <row r="165">
          <cell r="A165">
            <v>92040</v>
          </cell>
          <cell r="B165">
            <v>0</v>
          </cell>
          <cell r="C165">
            <v>7.5</v>
          </cell>
          <cell r="D165">
            <v>0.01</v>
          </cell>
          <cell r="E165">
            <v>7.51</v>
          </cell>
          <cell r="F165">
            <v>7.66</v>
          </cell>
          <cell r="G165">
            <v>7.87</v>
          </cell>
          <cell r="H165">
            <v>8.4700000000000006</v>
          </cell>
          <cell r="I165">
            <v>8.92</v>
          </cell>
        </row>
        <row r="166">
          <cell r="A166">
            <v>92050</v>
          </cell>
          <cell r="B166">
            <v>0</v>
          </cell>
          <cell r="C166">
            <v>7.5</v>
          </cell>
          <cell r="D166">
            <v>0.21</v>
          </cell>
          <cell r="E166">
            <v>7.71</v>
          </cell>
          <cell r="F166">
            <v>7.86</v>
          </cell>
          <cell r="G166">
            <v>8.07</v>
          </cell>
          <cell r="H166">
            <v>8.67</v>
          </cell>
          <cell r="I166">
            <v>9.1199999999999992</v>
          </cell>
        </row>
        <row r="167">
          <cell r="A167">
            <v>92054.29</v>
          </cell>
          <cell r="B167" t="str">
            <v>PC</v>
          </cell>
          <cell r="C167">
            <v>7.5</v>
          </cell>
          <cell r="D167">
            <v>0.3</v>
          </cell>
          <cell r="E167">
            <v>7.8</v>
          </cell>
          <cell r="F167">
            <v>7.95</v>
          </cell>
          <cell r="G167">
            <v>8.16</v>
          </cell>
          <cell r="H167">
            <v>8.76</v>
          </cell>
          <cell r="I167">
            <v>9.2099999999999991</v>
          </cell>
        </row>
        <row r="168">
          <cell r="A168">
            <v>92060</v>
          </cell>
          <cell r="B168">
            <v>0</v>
          </cell>
          <cell r="C168">
            <v>7.5</v>
          </cell>
          <cell r="D168">
            <v>0.41</v>
          </cell>
          <cell r="E168">
            <v>7.91</v>
          </cell>
          <cell r="F168">
            <v>8.06</v>
          </cell>
          <cell r="G168">
            <v>8.2700000000000014</v>
          </cell>
          <cell r="H168">
            <v>8.870000000000001</v>
          </cell>
          <cell r="I168">
            <v>9.32</v>
          </cell>
        </row>
        <row r="169">
          <cell r="A169">
            <v>92069.29</v>
          </cell>
          <cell r="B169" t="str">
            <v>PY - MSE</v>
          </cell>
          <cell r="C169">
            <v>7.5</v>
          </cell>
          <cell r="D169">
            <v>0.6</v>
          </cell>
          <cell r="E169">
            <v>8.1</v>
          </cell>
          <cell r="F169">
            <v>8.25</v>
          </cell>
          <cell r="G169">
            <v>8.4600000000000009</v>
          </cell>
          <cell r="H169">
            <v>9.06</v>
          </cell>
          <cell r="I169">
            <v>9.51</v>
          </cell>
        </row>
        <row r="170">
          <cell r="A170">
            <v>92070</v>
          </cell>
          <cell r="B170">
            <v>0</v>
          </cell>
          <cell r="C170">
            <v>7.5</v>
          </cell>
          <cell r="D170">
            <v>0.6</v>
          </cell>
          <cell r="E170">
            <v>8.1</v>
          </cell>
          <cell r="F170">
            <v>8.25</v>
          </cell>
          <cell r="G170">
            <v>8.4600000000000009</v>
          </cell>
          <cell r="H170">
            <v>9.06</v>
          </cell>
          <cell r="I170">
            <v>9.51</v>
          </cell>
        </row>
        <row r="171">
          <cell r="A171">
            <v>92080</v>
          </cell>
          <cell r="B171">
            <v>0</v>
          </cell>
          <cell r="C171">
            <v>7.5</v>
          </cell>
          <cell r="D171">
            <v>0.6</v>
          </cell>
          <cell r="E171">
            <v>8.1</v>
          </cell>
          <cell r="F171">
            <v>8.25</v>
          </cell>
          <cell r="G171">
            <v>8.4600000000000009</v>
          </cell>
          <cell r="H171">
            <v>9.06</v>
          </cell>
          <cell r="I171">
            <v>9.51</v>
          </cell>
        </row>
        <row r="172">
          <cell r="A172">
            <v>92090</v>
          </cell>
          <cell r="B172">
            <v>0</v>
          </cell>
          <cell r="C172">
            <v>7.5</v>
          </cell>
          <cell r="D172">
            <v>0.6</v>
          </cell>
          <cell r="E172">
            <v>8.1</v>
          </cell>
          <cell r="F172">
            <v>8.25</v>
          </cell>
          <cell r="G172">
            <v>8.4600000000000009</v>
          </cell>
          <cell r="H172">
            <v>9.06</v>
          </cell>
          <cell r="I172">
            <v>9.51</v>
          </cell>
        </row>
        <row r="173">
          <cell r="A173">
            <v>92100</v>
          </cell>
          <cell r="B173">
            <v>0</v>
          </cell>
          <cell r="C173">
            <v>7.5</v>
          </cell>
          <cell r="D173">
            <v>0.6</v>
          </cell>
          <cell r="E173">
            <v>8.1</v>
          </cell>
          <cell r="F173">
            <v>8.25</v>
          </cell>
          <cell r="G173">
            <v>8.4600000000000009</v>
          </cell>
          <cell r="H173">
            <v>9.06</v>
          </cell>
          <cell r="I173">
            <v>9.51</v>
          </cell>
        </row>
        <row r="174">
          <cell r="A174">
            <v>92110</v>
          </cell>
          <cell r="B174">
            <v>0</v>
          </cell>
          <cell r="C174">
            <v>7.5</v>
          </cell>
          <cell r="D174">
            <v>0.6</v>
          </cell>
          <cell r="E174">
            <v>8.1</v>
          </cell>
          <cell r="F174">
            <v>8.25</v>
          </cell>
          <cell r="G174">
            <v>8.4600000000000009</v>
          </cell>
          <cell r="H174">
            <v>9.06</v>
          </cell>
          <cell r="I174">
            <v>9.51</v>
          </cell>
        </row>
        <row r="175">
          <cell r="A175">
            <v>92118.11</v>
          </cell>
          <cell r="B175" t="str">
            <v>PY - MSE</v>
          </cell>
          <cell r="C175">
            <v>7.5</v>
          </cell>
          <cell r="D175">
            <v>0.6</v>
          </cell>
          <cell r="E175">
            <v>8.1</v>
          </cell>
          <cell r="F175">
            <v>8.25</v>
          </cell>
          <cell r="G175">
            <v>8.4600000000000009</v>
          </cell>
          <cell r="H175">
            <v>9.06</v>
          </cell>
          <cell r="I175">
            <v>9.51</v>
          </cell>
        </row>
        <row r="176">
          <cell r="A176">
            <v>92120</v>
          </cell>
          <cell r="B176">
            <v>0</v>
          </cell>
          <cell r="C176">
            <v>7.5</v>
          </cell>
          <cell r="D176">
            <v>0.56000000000000005</v>
          </cell>
          <cell r="E176">
            <v>8.06</v>
          </cell>
          <cell r="F176">
            <v>8.2100000000000009</v>
          </cell>
          <cell r="G176">
            <v>8.4200000000000017</v>
          </cell>
          <cell r="H176">
            <v>9.0200000000000014</v>
          </cell>
          <cell r="I176">
            <v>9.4700000000000006</v>
          </cell>
        </row>
        <row r="177">
          <cell r="A177">
            <v>92130</v>
          </cell>
          <cell r="B177">
            <v>0</v>
          </cell>
          <cell r="C177">
            <v>7.5</v>
          </cell>
          <cell r="D177">
            <v>0.36</v>
          </cell>
          <cell r="E177">
            <v>7.86</v>
          </cell>
          <cell r="F177">
            <v>8.01</v>
          </cell>
          <cell r="G177">
            <v>8.2200000000000006</v>
          </cell>
          <cell r="H177">
            <v>8.82</v>
          </cell>
          <cell r="I177">
            <v>9.27</v>
          </cell>
        </row>
        <row r="178">
          <cell r="A178">
            <v>92133.11</v>
          </cell>
          <cell r="B178" t="str">
            <v>PT</v>
          </cell>
          <cell r="C178">
            <v>7.5</v>
          </cell>
          <cell r="D178">
            <v>0.3</v>
          </cell>
          <cell r="E178">
            <v>7.8</v>
          </cell>
          <cell r="F178">
            <v>7.95</v>
          </cell>
          <cell r="G178">
            <v>8.16</v>
          </cell>
          <cell r="H178">
            <v>8.76</v>
          </cell>
          <cell r="I178">
            <v>9.2099999999999991</v>
          </cell>
        </row>
        <row r="179">
          <cell r="A179">
            <v>92140</v>
          </cell>
          <cell r="B179">
            <v>0</v>
          </cell>
          <cell r="C179">
            <v>7.5</v>
          </cell>
          <cell r="D179">
            <v>0.16</v>
          </cell>
          <cell r="E179">
            <v>7.66</v>
          </cell>
          <cell r="F179">
            <v>7.8100000000000005</v>
          </cell>
          <cell r="G179">
            <v>8.0200000000000014</v>
          </cell>
          <cell r="H179">
            <v>8.620000000000001</v>
          </cell>
          <cell r="I179">
            <v>9.07</v>
          </cell>
        </row>
        <row r="180">
          <cell r="A180">
            <v>92148.11</v>
          </cell>
          <cell r="B180" t="str">
            <v>PX</v>
          </cell>
          <cell r="C180">
            <v>7.5</v>
          </cell>
          <cell r="D180">
            <v>0</v>
          </cell>
          <cell r="E180">
            <v>7.5</v>
          </cell>
          <cell r="F180">
            <v>7.65</v>
          </cell>
          <cell r="G180">
            <v>7.86</v>
          </cell>
          <cell r="H180">
            <v>8.4600000000000009</v>
          </cell>
          <cell r="I180">
            <v>8.91</v>
          </cell>
        </row>
        <row r="181">
          <cell r="A181">
            <v>92150</v>
          </cell>
          <cell r="B181">
            <v>0</v>
          </cell>
          <cell r="C181">
            <v>7.5</v>
          </cell>
          <cell r="D181">
            <v>0</v>
          </cell>
          <cell r="E181">
            <v>7.5</v>
          </cell>
          <cell r="F181">
            <v>7.65</v>
          </cell>
          <cell r="G181">
            <v>7.86</v>
          </cell>
          <cell r="H181">
            <v>8.4600000000000009</v>
          </cell>
          <cell r="I181">
            <v>8.91</v>
          </cell>
        </row>
        <row r="182">
          <cell r="A182">
            <v>92160</v>
          </cell>
          <cell r="B182">
            <v>0</v>
          </cell>
          <cell r="C182">
            <v>7.5</v>
          </cell>
          <cell r="D182">
            <v>0</v>
          </cell>
          <cell r="E182">
            <v>7.5</v>
          </cell>
          <cell r="F182">
            <v>7.65</v>
          </cell>
          <cell r="G182">
            <v>7.86</v>
          </cell>
          <cell r="H182">
            <v>8.4600000000000009</v>
          </cell>
          <cell r="I182">
            <v>8.91</v>
          </cell>
        </row>
        <row r="183">
          <cell r="A183">
            <v>92170</v>
          </cell>
          <cell r="B183">
            <v>0</v>
          </cell>
          <cell r="C183">
            <v>7.5</v>
          </cell>
          <cell r="D183">
            <v>0</v>
          </cell>
          <cell r="E183">
            <v>7.5</v>
          </cell>
          <cell r="F183">
            <v>7.65</v>
          </cell>
          <cell r="G183">
            <v>7.86</v>
          </cell>
          <cell r="H183">
            <v>8.4600000000000009</v>
          </cell>
          <cell r="I183">
            <v>8.91</v>
          </cell>
        </row>
        <row r="184">
          <cell r="A184">
            <v>92178.11</v>
          </cell>
          <cell r="B184" t="str">
            <v>BS</v>
          </cell>
          <cell r="C184">
            <v>7.5</v>
          </cell>
          <cell r="D184">
            <v>0</v>
          </cell>
          <cell r="E184">
            <v>7.5</v>
          </cell>
          <cell r="F184">
            <v>7.65</v>
          </cell>
          <cell r="G184">
            <v>7.86</v>
          </cell>
          <cell r="H184">
            <v>8.4600000000000009</v>
          </cell>
          <cell r="I184">
            <v>8.91</v>
          </cell>
        </row>
        <row r="185">
          <cell r="A185">
            <v>92180</v>
          </cell>
          <cell r="B185">
            <v>0</v>
          </cell>
          <cell r="C185">
            <v>7.5</v>
          </cell>
          <cell r="D185">
            <v>0</v>
          </cell>
          <cell r="E185">
            <v>7.5</v>
          </cell>
          <cell r="F185">
            <v>7.65</v>
          </cell>
          <cell r="G185">
            <v>7.86</v>
          </cell>
          <cell r="H185">
            <v>8.4600000000000009</v>
          </cell>
          <cell r="I185">
            <v>8.91</v>
          </cell>
        </row>
        <row r="186">
          <cell r="A186">
            <v>92190</v>
          </cell>
          <cell r="B186">
            <v>0</v>
          </cell>
          <cell r="C186">
            <v>7.5</v>
          </cell>
          <cell r="D186">
            <v>0</v>
          </cell>
          <cell r="E186">
            <v>7.5</v>
          </cell>
          <cell r="F186">
            <v>7.65</v>
          </cell>
          <cell r="G186">
            <v>7.86</v>
          </cell>
          <cell r="H186">
            <v>8.4600000000000009</v>
          </cell>
          <cell r="I186">
            <v>8.91</v>
          </cell>
        </row>
        <row r="187">
          <cell r="A187">
            <v>92200</v>
          </cell>
          <cell r="B187">
            <v>0</v>
          </cell>
          <cell r="C187">
            <v>7.5</v>
          </cell>
          <cell r="D187">
            <v>0</v>
          </cell>
          <cell r="E187">
            <v>7.5</v>
          </cell>
          <cell r="F187">
            <v>7.65</v>
          </cell>
          <cell r="G187">
            <v>7.86</v>
          </cell>
          <cell r="H187">
            <v>8.4600000000000009</v>
          </cell>
          <cell r="I187">
            <v>8.91</v>
          </cell>
        </row>
        <row r="188">
          <cell r="A188">
            <v>92207.93</v>
          </cell>
          <cell r="B188" t="str">
            <v>BS</v>
          </cell>
          <cell r="C188">
            <v>7.5</v>
          </cell>
          <cell r="D188">
            <v>0</v>
          </cell>
          <cell r="E188">
            <v>7.5</v>
          </cell>
          <cell r="F188">
            <v>7.65</v>
          </cell>
          <cell r="G188">
            <v>7.86</v>
          </cell>
          <cell r="H188">
            <v>8.4600000000000009</v>
          </cell>
          <cell r="I188">
            <v>8.91</v>
          </cell>
        </row>
        <row r="189">
          <cell r="A189">
            <v>92210</v>
          </cell>
          <cell r="B189">
            <v>0</v>
          </cell>
          <cell r="C189">
            <v>7.5</v>
          </cell>
          <cell r="D189">
            <v>0</v>
          </cell>
          <cell r="E189">
            <v>7.5</v>
          </cell>
          <cell r="F189">
            <v>7.65</v>
          </cell>
          <cell r="G189">
            <v>7.86</v>
          </cell>
          <cell r="H189">
            <v>8.4600000000000009</v>
          </cell>
          <cell r="I189">
            <v>8.91</v>
          </cell>
        </row>
        <row r="190">
          <cell r="A190">
            <v>92220</v>
          </cell>
          <cell r="B190">
            <v>0</v>
          </cell>
          <cell r="C190">
            <v>7.5</v>
          </cell>
          <cell r="D190">
            <v>0</v>
          </cell>
          <cell r="E190">
            <v>7.5</v>
          </cell>
          <cell r="F190">
            <v>7.65</v>
          </cell>
          <cell r="G190">
            <v>7.86</v>
          </cell>
          <cell r="H190">
            <v>8.4600000000000009</v>
          </cell>
          <cell r="I190">
            <v>8.91</v>
          </cell>
        </row>
        <row r="191">
          <cell r="A191">
            <v>92230</v>
          </cell>
          <cell r="B191">
            <v>0</v>
          </cell>
          <cell r="C191">
            <v>7.5</v>
          </cell>
          <cell r="D191">
            <v>0</v>
          </cell>
          <cell r="E191">
            <v>7.5</v>
          </cell>
          <cell r="F191">
            <v>7.65</v>
          </cell>
          <cell r="G191">
            <v>7.86</v>
          </cell>
          <cell r="H191">
            <v>8.4600000000000009</v>
          </cell>
          <cell r="I191">
            <v>8.91</v>
          </cell>
        </row>
        <row r="192">
          <cell r="A192">
            <v>92237.93</v>
          </cell>
          <cell r="B192" t="str">
            <v>PX</v>
          </cell>
          <cell r="C192">
            <v>7.5</v>
          </cell>
          <cell r="D192">
            <v>0</v>
          </cell>
          <cell r="E192">
            <v>7.5</v>
          </cell>
          <cell r="F192">
            <v>7.65</v>
          </cell>
          <cell r="G192">
            <v>7.86</v>
          </cell>
          <cell r="H192">
            <v>8.4600000000000009</v>
          </cell>
          <cell r="I192">
            <v>8.91</v>
          </cell>
        </row>
        <row r="193">
          <cell r="A193">
            <v>92240</v>
          </cell>
          <cell r="B193">
            <v>0</v>
          </cell>
          <cell r="C193">
            <v>7.5</v>
          </cell>
          <cell r="D193">
            <v>0.04</v>
          </cell>
          <cell r="E193">
            <v>7.54</v>
          </cell>
          <cell r="F193">
            <v>7.69</v>
          </cell>
          <cell r="G193">
            <v>7.9</v>
          </cell>
          <cell r="H193">
            <v>8.5</v>
          </cell>
          <cell r="I193">
            <v>8.9499999999999993</v>
          </cell>
        </row>
        <row r="194">
          <cell r="A194">
            <v>92250</v>
          </cell>
          <cell r="B194">
            <v>0</v>
          </cell>
          <cell r="C194">
            <v>7.5</v>
          </cell>
          <cell r="D194">
            <v>0.24</v>
          </cell>
          <cell r="E194">
            <v>7.74</v>
          </cell>
          <cell r="F194">
            <v>7.8900000000000006</v>
          </cell>
          <cell r="G194">
            <v>8.1000000000000014</v>
          </cell>
          <cell r="H194">
            <v>8.7000000000000011</v>
          </cell>
          <cell r="I194">
            <v>9.15</v>
          </cell>
        </row>
        <row r="195">
          <cell r="A195">
            <v>92252.93</v>
          </cell>
          <cell r="B195" t="str">
            <v>PC</v>
          </cell>
          <cell r="C195">
            <v>7.5</v>
          </cell>
          <cell r="D195">
            <v>0.3</v>
          </cell>
          <cell r="E195">
            <v>7.8</v>
          </cell>
          <cell r="F195">
            <v>7.95</v>
          </cell>
          <cell r="G195">
            <v>8.16</v>
          </cell>
          <cell r="H195">
            <v>8.76</v>
          </cell>
          <cell r="I195">
            <v>9.2099999999999991</v>
          </cell>
        </row>
        <row r="196">
          <cell r="A196">
            <v>92260</v>
          </cell>
          <cell r="B196">
            <v>0</v>
          </cell>
          <cell r="C196">
            <v>7.5</v>
          </cell>
          <cell r="D196">
            <v>0.44</v>
          </cell>
          <cell r="E196">
            <v>7.94</v>
          </cell>
          <cell r="F196">
            <v>8.09</v>
          </cell>
          <cell r="G196">
            <v>8.3000000000000007</v>
          </cell>
          <cell r="H196">
            <v>8.9</v>
          </cell>
          <cell r="I196">
            <v>9.35</v>
          </cell>
        </row>
        <row r="197">
          <cell r="A197">
            <v>92267.93</v>
          </cell>
          <cell r="B197" t="str">
            <v>PY - MSE</v>
          </cell>
          <cell r="C197">
            <v>7.5</v>
          </cell>
          <cell r="D197">
            <v>0.6</v>
          </cell>
          <cell r="E197">
            <v>8.1</v>
          </cell>
          <cell r="F197">
            <v>8.25</v>
          </cell>
          <cell r="G197">
            <v>8.4600000000000009</v>
          </cell>
          <cell r="H197">
            <v>9.06</v>
          </cell>
          <cell r="I197">
            <v>9.51</v>
          </cell>
        </row>
        <row r="198">
          <cell r="A198">
            <v>92270</v>
          </cell>
          <cell r="B198">
            <v>0</v>
          </cell>
          <cell r="C198">
            <v>7.5</v>
          </cell>
          <cell r="D198">
            <v>0.6</v>
          </cell>
          <cell r="E198">
            <v>8.1</v>
          </cell>
          <cell r="F198">
            <v>8.25</v>
          </cell>
          <cell r="G198">
            <v>8.4600000000000009</v>
          </cell>
          <cell r="H198">
            <v>9.06</v>
          </cell>
          <cell r="I198">
            <v>9.51</v>
          </cell>
        </row>
        <row r="199">
          <cell r="A199">
            <v>92280</v>
          </cell>
          <cell r="B199">
            <v>0</v>
          </cell>
          <cell r="C199">
            <v>7.5</v>
          </cell>
          <cell r="D199">
            <v>0.6</v>
          </cell>
          <cell r="E199">
            <v>8.1</v>
          </cell>
          <cell r="F199">
            <v>8.25</v>
          </cell>
          <cell r="G199">
            <v>8.4600000000000009</v>
          </cell>
          <cell r="H199">
            <v>9.06</v>
          </cell>
          <cell r="I199">
            <v>9.51</v>
          </cell>
        </row>
        <row r="200">
          <cell r="A200">
            <v>92290</v>
          </cell>
          <cell r="B200">
            <v>0</v>
          </cell>
          <cell r="C200">
            <v>7.5</v>
          </cell>
          <cell r="D200">
            <v>0.6</v>
          </cell>
          <cell r="E200">
            <v>8.1</v>
          </cell>
          <cell r="F200">
            <v>8.25</v>
          </cell>
          <cell r="G200">
            <v>8.4600000000000009</v>
          </cell>
          <cell r="H200">
            <v>9.06</v>
          </cell>
          <cell r="I200">
            <v>9.51</v>
          </cell>
        </row>
        <row r="201">
          <cell r="A201">
            <v>92300</v>
          </cell>
          <cell r="B201">
            <v>0</v>
          </cell>
          <cell r="C201">
            <v>7.5</v>
          </cell>
          <cell r="D201">
            <v>0.6</v>
          </cell>
          <cell r="E201">
            <v>8.1</v>
          </cell>
          <cell r="F201">
            <v>8.25</v>
          </cell>
          <cell r="G201">
            <v>8.4600000000000009</v>
          </cell>
          <cell r="H201">
            <v>9.06</v>
          </cell>
          <cell r="I201">
            <v>9.51</v>
          </cell>
        </row>
        <row r="202">
          <cell r="A202">
            <v>92310</v>
          </cell>
          <cell r="B202">
            <v>0</v>
          </cell>
          <cell r="C202">
            <v>7.5</v>
          </cell>
          <cell r="D202">
            <v>0.6</v>
          </cell>
          <cell r="E202">
            <v>8.1</v>
          </cell>
          <cell r="F202">
            <v>8.25</v>
          </cell>
          <cell r="G202">
            <v>8.4600000000000009</v>
          </cell>
          <cell r="H202">
            <v>9.06</v>
          </cell>
          <cell r="I202">
            <v>9.51</v>
          </cell>
        </row>
        <row r="203">
          <cell r="A203">
            <v>92320</v>
          </cell>
          <cell r="B203">
            <v>0</v>
          </cell>
          <cell r="C203">
            <v>7.5</v>
          </cell>
          <cell r="D203">
            <v>0.6</v>
          </cell>
          <cell r="E203">
            <v>8.1</v>
          </cell>
          <cell r="F203">
            <v>8.25</v>
          </cell>
          <cell r="G203">
            <v>8.4600000000000009</v>
          </cell>
          <cell r="H203">
            <v>9.06</v>
          </cell>
          <cell r="I203">
            <v>9.51</v>
          </cell>
        </row>
        <row r="204">
          <cell r="A204">
            <v>92330</v>
          </cell>
          <cell r="B204">
            <v>0</v>
          </cell>
          <cell r="C204">
            <v>7.5</v>
          </cell>
          <cell r="D204">
            <v>0.6</v>
          </cell>
          <cell r="E204">
            <v>8.1</v>
          </cell>
          <cell r="F204">
            <v>8.25</v>
          </cell>
          <cell r="G204">
            <v>8.4600000000000009</v>
          </cell>
          <cell r="H204">
            <v>9.06</v>
          </cell>
          <cell r="I204">
            <v>9.51</v>
          </cell>
        </row>
        <row r="205">
          <cell r="A205">
            <v>92340</v>
          </cell>
          <cell r="B205">
            <v>0</v>
          </cell>
          <cell r="C205">
            <v>7.5</v>
          </cell>
          <cell r="D205">
            <v>0.6</v>
          </cell>
          <cell r="E205">
            <v>8.1</v>
          </cell>
          <cell r="F205">
            <v>8.25</v>
          </cell>
          <cell r="G205">
            <v>8.4600000000000009</v>
          </cell>
          <cell r="H205">
            <v>9.06</v>
          </cell>
          <cell r="I205">
            <v>9.51</v>
          </cell>
        </row>
        <row r="206">
          <cell r="A206">
            <v>92347.61</v>
          </cell>
          <cell r="B206" t="str">
            <v>PY - MSE</v>
          </cell>
          <cell r="C206">
            <v>7.5</v>
          </cell>
          <cell r="D206">
            <v>0.6</v>
          </cell>
          <cell r="E206">
            <v>8.1</v>
          </cell>
          <cell r="F206">
            <v>8.25</v>
          </cell>
          <cell r="G206">
            <v>8.4600000000000009</v>
          </cell>
          <cell r="H206">
            <v>9.06</v>
          </cell>
          <cell r="I206">
            <v>9.51</v>
          </cell>
        </row>
        <row r="207">
          <cell r="A207">
            <v>92350</v>
          </cell>
          <cell r="B207">
            <v>0</v>
          </cell>
          <cell r="C207">
            <v>7.5</v>
          </cell>
          <cell r="D207">
            <v>0.55000000000000004</v>
          </cell>
          <cell r="E207">
            <v>8.0500000000000007</v>
          </cell>
          <cell r="F207">
            <v>8.2000000000000011</v>
          </cell>
          <cell r="G207">
            <v>8.4100000000000019</v>
          </cell>
          <cell r="H207">
            <v>9.0100000000000016</v>
          </cell>
          <cell r="I207">
            <v>9.4600000000000009</v>
          </cell>
        </row>
        <row r="208">
          <cell r="A208">
            <v>92360</v>
          </cell>
          <cell r="B208">
            <v>0</v>
          </cell>
          <cell r="C208">
            <v>7.5</v>
          </cell>
          <cell r="D208">
            <v>0.35</v>
          </cell>
          <cell r="E208">
            <v>7.85</v>
          </cell>
          <cell r="F208">
            <v>8</v>
          </cell>
          <cell r="G208">
            <v>8.2100000000000009</v>
          </cell>
          <cell r="H208">
            <v>8.81</v>
          </cell>
          <cell r="I208">
            <v>9.26</v>
          </cell>
        </row>
        <row r="209">
          <cell r="A209">
            <v>92362.61</v>
          </cell>
          <cell r="B209" t="str">
            <v>PT</v>
          </cell>
          <cell r="C209">
            <v>7.5</v>
          </cell>
          <cell r="D209">
            <v>0.3</v>
          </cell>
          <cell r="E209">
            <v>7.8</v>
          </cell>
          <cell r="F209">
            <v>7.95</v>
          </cell>
          <cell r="G209">
            <v>8.16</v>
          </cell>
          <cell r="H209">
            <v>8.76</v>
          </cell>
          <cell r="I209">
            <v>9.2099999999999991</v>
          </cell>
        </row>
        <row r="210">
          <cell r="A210">
            <v>92370</v>
          </cell>
          <cell r="B210">
            <v>0</v>
          </cell>
          <cell r="C210">
            <v>7.5</v>
          </cell>
          <cell r="D210">
            <v>0.15</v>
          </cell>
          <cell r="E210">
            <v>7.65</v>
          </cell>
          <cell r="F210">
            <v>7.8000000000000007</v>
          </cell>
          <cell r="G210">
            <v>8.0100000000000016</v>
          </cell>
          <cell r="H210">
            <v>8.6100000000000012</v>
          </cell>
          <cell r="I210">
            <v>9.06</v>
          </cell>
        </row>
        <row r="211">
          <cell r="A211">
            <v>92377.61</v>
          </cell>
          <cell r="B211" t="str">
            <v>PX</v>
          </cell>
          <cell r="C211">
            <v>7.5</v>
          </cell>
          <cell r="D211">
            <v>0</v>
          </cell>
          <cell r="E211">
            <v>7.5</v>
          </cell>
          <cell r="F211">
            <v>7.65</v>
          </cell>
          <cell r="G211">
            <v>7.86</v>
          </cell>
          <cell r="H211">
            <v>8.4600000000000009</v>
          </cell>
          <cell r="I211">
            <v>8.91</v>
          </cell>
        </row>
        <row r="212">
          <cell r="A212">
            <v>92380</v>
          </cell>
          <cell r="B212">
            <v>0</v>
          </cell>
          <cell r="C212">
            <v>7.5</v>
          </cell>
          <cell r="D212">
            <v>0</v>
          </cell>
          <cell r="E212">
            <v>7.5</v>
          </cell>
          <cell r="F212">
            <v>7.65</v>
          </cell>
          <cell r="G212">
            <v>7.86</v>
          </cell>
          <cell r="H212">
            <v>8.4600000000000009</v>
          </cell>
          <cell r="I212">
            <v>8.91</v>
          </cell>
        </row>
        <row r="213">
          <cell r="A213">
            <v>92390</v>
          </cell>
          <cell r="B213">
            <v>0</v>
          </cell>
          <cell r="C213">
            <v>7.5</v>
          </cell>
          <cell r="D213">
            <v>0</v>
          </cell>
          <cell r="E213">
            <v>7.5</v>
          </cell>
          <cell r="F213">
            <v>7.65</v>
          </cell>
          <cell r="G213">
            <v>7.86</v>
          </cell>
          <cell r="H213">
            <v>8.4600000000000009</v>
          </cell>
          <cell r="I213">
            <v>8.91</v>
          </cell>
        </row>
        <row r="214">
          <cell r="A214">
            <v>92400</v>
          </cell>
          <cell r="B214">
            <v>0</v>
          </cell>
          <cell r="C214">
            <v>7.5</v>
          </cell>
          <cell r="D214">
            <v>0</v>
          </cell>
          <cell r="E214">
            <v>7.5</v>
          </cell>
          <cell r="F214">
            <v>7.65</v>
          </cell>
          <cell r="G214">
            <v>7.86</v>
          </cell>
          <cell r="H214">
            <v>8.4600000000000009</v>
          </cell>
          <cell r="I214">
            <v>8.91</v>
          </cell>
        </row>
        <row r="215">
          <cell r="A215">
            <v>92407.61</v>
          </cell>
          <cell r="B215" t="str">
            <v>BS</v>
          </cell>
          <cell r="C215">
            <v>7.5</v>
          </cell>
          <cell r="D215">
            <v>0</v>
          </cell>
          <cell r="E215">
            <v>7.5</v>
          </cell>
          <cell r="F215">
            <v>7.65</v>
          </cell>
          <cell r="G215">
            <v>7.86</v>
          </cell>
          <cell r="H215">
            <v>8.4600000000000009</v>
          </cell>
          <cell r="I215">
            <v>8.91</v>
          </cell>
        </row>
        <row r="216">
          <cell r="A216">
            <v>92410</v>
          </cell>
          <cell r="B216">
            <v>0</v>
          </cell>
          <cell r="C216">
            <v>7.5</v>
          </cell>
          <cell r="D216">
            <v>0</v>
          </cell>
          <cell r="E216">
            <v>7.5</v>
          </cell>
          <cell r="F216">
            <v>7.65</v>
          </cell>
          <cell r="G216">
            <v>7.86</v>
          </cell>
          <cell r="H216">
            <v>8.4600000000000009</v>
          </cell>
          <cell r="I216">
            <v>8.91</v>
          </cell>
        </row>
        <row r="217">
          <cell r="A217">
            <v>92420</v>
          </cell>
          <cell r="B217">
            <v>0</v>
          </cell>
          <cell r="C217">
            <v>7.5</v>
          </cell>
          <cell r="D217">
            <v>0</v>
          </cell>
          <cell r="E217">
            <v>7.5</v>
          </cell>
          <cell r="F217">
            <v>7.65</v>
          </cell>
          <cell r="G217">
            <v>7.86</v>
          </cell>
          <cell r="H217">
            <v>8.4600000000000009</v>
          </cell>
          <cell r="I217">
            <v>8.91</v>
          </cell>
        </row>
        <row r="218">
          <cell r="A218">
            <v>92430</v>
          </cell>
          <cell r="B218">
            <v>0</v>
          </cell>
          <cell r="C218">
            <v>7.5</v>
          </cell>
          <cell r="D218">
            <v>0</v>
          </cell>
          <cell r="E218">
            <v>7.5</v>
          </cell>
          <cell r="F218">
            <v>7.65</v>
          </cell>
          <cell r="G218">
            <v>7.86</v>
          </cell>
          <cell r="H218">
            <v>8.4600000000000009</v>
          </cell>
          <cell r="I218">
            <v>8.91</v>
          </cell>
        </row>
        <row r="219">
          <cell r="A219">
            <v>92435.24</v>
          </cell>
          <cell r="B219" t="str">
            <v>BS</v>
          </cell>
          <cell r="C219">
            <v>7.5</v>
          </cell>
          <cell r="D219">
            <v>0</v>
          </cell>
          <cell r="E219">
            <v>7.5</v>
          </cell>
          <cell r="F219">
            <v>7.65</v>
          </cell>
          <cell r="G219">
            <v>7.86</v>
          </cell>
          <cell r="H219">
            <v>8.4600000000000009</v>
          </cell>
          <cell r="I219">
            <v>8.91</v>
          </cell>
        </row>
        <row r="220">
          <cell r="A220">
            <v>92440</v>
          </cell>
          <cell r="B220">
            <v>0</v>
          </cell>
          <cell r="C220">
            <v>7.5</v>
          </cell>
          <cell r="D220">
            <v>0</v>
          </cell>
          <cell r="E220">
            <v>7.5</v>
          </cell>
          <cell r="F220">
            <v>7.65</v>
          </cell>
          <cell r="G220">
            <v>7.86</v>
          </cell>
          <cell r="H220">
            <v>8.4600000000000009</v>
          </cell>
          <cell r="I220">
            <v>8.91</v>
          </cell>
        </row>
        <row r="221">
          <cell r="A221">
            <v>92450</v>
          </cell>
          <cell r="B221">
            <v>0</v>
          </cell>
          <cell r="C221">
            <v>7.5</v>
          </cell>
          <cell r="D221">
            <v>0</v>
          </cell>
          <cell r="E221">
            <v>7.5</v>
          </cell>
          <cell r="F221">
            <v>7.65</v>
          </cell>
          <cell r="G221">
            <v>7.86</v>
          </cell>
          <cell r="H221">
            <v>8.4600000000000009</v>
          </cell>
          <cell r="I221">
            <v>8.91</v>
          </cell>
        </row>
        <row r="222">
          <cell r="A222">
            <v>92460</v>
          </cell>
          <cell r="B222">
            <v>0</v>
          </cell>
          <cell r="C222">
            <v>7.5</v>
          </cell>
          <cell r="D222">
            <v>0</v>
          </cell>
          <cell r="E222">
            <v>7.5</v>
          </cell>
          <cell r="F222">
            <v>7.65</v>
          </cell>
          <cell r="G222">
            <v>7.86</v>
          </cell>
          <cell r="H222">
            <v>8.4600000000000009</v>
          </cell>
          <cell r="I222">
            <v>8.91</v>
          </cell>
        </row>
        <row r="223">
          <cell r="A223">
            <v>92465.24</v>
          </cell>
          <cell r="B223" t="str">
            <v>PX</v>
          </cell>
          <cell r="C223">
            <v>7.5</v>
          </cell>
          <cell r="D223">
            <v>0</v>
          </cell>
          <cell r="E223">
            <v>7.5</v>
          </cell>
          <cell r="F223">
            <v>7.65</v>
          </cell>
          <cell r="G223">
            <v>7.86</v>
          </cell>
          <cell r="H223">
            <v>8.4600000000000009</v>
          </cell>
          <cell r="I223">
            <v>8.91</v>
          </cell>
        </row>
        <row r="224">
          <cell r="A224">
            <v>92470</v>
          </cell>
          <cell r="B224">
            <v>0</v>
          </cell>
          <cell r="C224">
            <v>7.5</v>
          </cell>
          <cell r="D224">
            <v>0.09</v>
          </cell>
          <cell r="E224">
            <v>7.59</v>
          </cell>
          <cell r="F224">
            <v>7.74</v>
          </cell>
          <cell r="G224">
            <v>7.95</v>
          </cell>
          <cell r="H224">
            <v>8.5500000000000007</v>
          </cell>
          <cell r="I224">
            <v>9</v>
          </cell>
        </row>
        <row r="225">
          <cell r="A225">
            <v>92480</v>
          </cell>
          <cell r="B225">
            <v>0</v>
          </cell>
          <cell r="C225">
            <v>7.5</v>
          </cell>
          <cell r="D225">
            <v>0.28999999999999998</v>
          </cell>
          <cell r="E225">
            <v>7.79</v>
          </cell>
          <cell r="F225">
            <v>7.94</v>
          </cell>
          <cell r="G225">
            <v>8.15</v>
          </cell>
          <cell r="H225">
            <v>8.75</v>
          </cell>
          <cell r="I225">
            <v>9.1999999999999993</v>
          </cell>
        </row>
        <row r="226">
          <cell r="A226">
            <v>92480.24</v>
          </cell>
          <cell r="B226" t="str">
            <v>PC</v>
          </cell>
          <cell r="C226">
            <v>7.5</v>
          </cell>
          <cell r="D226">
            <v>0.3</v>
          </cell>
          <cell r="E226">
            <v>7.8</v>
          </cell>
          <cell r="F226">
            <v>7.95</v>
          </cell>
          <cell r="G226">
            <v>8.16</v>
          </cell>
          <cell r="H226">
            <v>8.76</v>
          </cell>
          <cell r="I226">
            <v>9.2099999999999991</v>
          </cell>
        </row>
        <row r="227">
          <cell r="A227">
            <v>92490</v>
          </cell>
          <cell r="B227">
            <v>0</v>
          </cell>
          <cell r="C227">
            <v>7.5</v>
          </cell>
          <cell r="D227">
            <v>0.49</v>
          </cell>
          <cell r="E227">
            <v>7.99</v>
          </cell>
          <cell r="F227">
            <v>8.14</v>
          </cell>
          <cell r="G227">
            <v>8.3500000000000014</v>
          </cell>
          <cell r="H227">
            <v>8.9500000000000011</v>
          </cell>
          <cell r="I227">
            <v>9.4</v>
          </cell>
        </row>
        <row r="228">
          <cell r="A228">
            <v>92495.24</v>
          </cell>
          <cell r="B228" t="str">
            <v>PY - MSE</v>
          </cell>
          <cell r="C228">
            <v>7.5</v>
          </cell>
          <cell r="D228">
            <v>0.6</v>
          </cell>
          <cell r="E228">
            <v>8.1</v>
          </cell>
          <cell r="F228">
            <v>8.25</v>
          </cell>
          <cell r="G228">
            <v>8.4600000000000009</v>
          </cell>
          <cell r="H228">
            <v>9.06</v>
          </cell>
          <cell r="I228">
            <v>9.51</v>
          </cell>
        </row>
        <row r="229">
          <cell r="A229">
            <v>92500</v>
          </cell>
          <cell r="B229">
            <v>0</v>
          </cell>
          <cell r="C229">
            <v>7.5</v>
          </cell>
          <cell r="D229">
            <v>0.6</v>
          </cell>
          <cell r="E229">
            <v>8.1</v>
          </cell>
          <cell r="F229">
            <v>8.25</v>
          </cell>
          <cell r="G229">
            <v>8.4600000000000009</v>
          </cell>
          <cell r="H229">
            <v>9.06</v>
          </cell>
          <cell r="I229">
            <v>9.51</v>
          </cell>
        </row>
        <row r="230">
          <cell r="A230">
            <v>92510</v>
          </cell>
          <cell r="B230">
            <v>0</v>
          </cell>
          <cell r="C230">
            <v>7.5</v>
          </cell>
          <cell r="D230">
            <v>0.6</v>
          </cell>
          <cell r="E230">
            <v>8.1</v>
          </cell>
          <cell r="F230">
            <v>8.25</v>
          </cell>
          <cell r="G230">
            <v>8.4600000000000009</v>
          </cell>
          <cell r="H230">
            <v>9.06</v>
          </cell>
          <cell r="I230">
            <v>9.51</v>
          </cell>
        </row>
        <row r="231">
          <cell r="A231">
            <v>92520</v>
          </cell>
          <cell r="B231">
            <v>0</v>
          </cell>
          <cell r="C231">
            <v>7.5</v>
          </cell>
          <cell r="D231">
            <v>0.6</v>
          </cell>
          <cell r="E231">
            <v>8.1</v>
          </cell>
          <cell r="F231">
            <v>8.25</v>
          </cell>
          <cell r="G231">
            <v>8.4600000000000009</v>
          </cell>
          <cell r="H231">
            <v>9.06</v>
          </cell>
          <cell r="I231">
            <v>9.51</v>
          </cell>
        </row>
        <row r="232">
          <cell r="A232">
            <v>92530</v>
          </cell>
          <cell r="B232">
            <v>0</v>
          </cell>
          <cell r="C232">
            <v>7.5</v>
          </cell>
          <cell r="D232">
            <v>0.6</v>
          </cell>
          <cell r="E232">
            <v>8.1</v>
          </cell>
          <cell r="F232">
            <v>8.25</v>
          </cell>
          <cell r="G232">
            <v>8.4600000000000009</v>
          </cell>
          <cell r="H232">
            <v>9.06</v>
          </cell>
          <cell r="I232">
            <v>9.51</v>
          </cell>
        </row>
        <row r="233">
          <cell r="A233">
            <v>92540</v>
          </cell>
          <cell r="B233">
            <v>0</v>
          </cell>
          <cell r="C233">
            <v>7.5</v>
          </cell>
          <cell r="D233">
            <v>0.6</v>
          </cell>
          <cell r="E233">
            <v>8.1</v>
          </cell>
          <cell r="F233">
            <v>8.25</v>
          </cell>
          <cell r="G233">
            <v>8.4600000000000009</v>
          </cell>
          <cell r="H233">
            <v>9.06</v>
          </cell>
          <cell r="I233">
            <v>9.51</v>
          </cell>
        </row>
        <row r="234">
          <cell r="A234">
            <v>92550</v>
          </cell>
          <cell r="B234">
            <v>0</v>
          </cell>
          <cell r="C234">
            <v>7.5</v>
          </cell>
          <cell r="D234">
            <v>0.6</v>
          </cell>
          <cell r="E234">
            <v>8.1</v>
          </cell>
          <cell r="F234">
            <v>8.25</v>
          </cell>
          <cell r="G234">
            <v>8.4600000000000009</v>
          </cell>
          <cell r="H234">
            <v>9.06</v>
          </cell>
          <cell r="I234">
            <v>9.51</v>
          </cell>
        </row>
        <row r="235">
          <cell r="A235">
            <v>92560</v>
          </cell>
          <cell r="B235">
            <v>0</v>
          </cell>
          <cell r="C235">
            <v>7.5</v>
          </cell>
          <cell r="D235">
            <v>0.6</v>
          </cell>
          <cell r="E235">
            <v>8.1</v>
          </cell>
          <cell r="F235">
            <v>8.25</v>
          </cell>
          <cell r="G235">
            <v>8.4600000000000009</v>
          </cell>
          <cell r="H235">
            <v>9.06</v>
          </cell>
          <cell r="I235">
            <v>9.51</v>
          </cell>
        </row>
        <row r="236">
          <cell r="A236">
            <v>92570</v>
          </cell>
          <cell r="B236">
            <v>0</v>
          </cell>
          <cell r="C236">
            <v>7.5</v>
          </cell>
          <cell r="D236">
            <v>0.6</v>
          </cell>
          <cell r="E236">
            <v>8.1</v>
          </cell>
          <cell r="F236">
            <v>8.25</v>
          </cell>
          <cell r="G236">
            <v>8.4600000000000009</v>
          </cell>
          <cell r="H236">
            <v>9.06</v>
          </cell>
          <cell r="I236">
            <v>9.51</v>
          </cell>
        </row>
        <row r="237">
          <cell r="A237">
            <v>92580</v>
          </cell>
          <cell r="B237">
            <v>0</v>
          </cell>
          <cell r="C237">
            <v>7.5</v>
          </cell>
          <cell r="D237">
            <v>0.6</v>
          </cell>
          <cell r="E237">
            <v>8.1</v>
          </cell>
          <cell r="F237">
            <v>8.25</v>
          </cell>
          <cell r="G237">
            <v>8.4600000000000009</v>
          </cell>
          <cell r="H237">
            <v>9.06</v>
          </cell>
          <cell r="I237">
            <v>9.51</v>
          </cell>
        </row>
        <row r="238">
          <cell r="A238">
            <v>92590</v>
          </cell>
          <cell r="B238">
            <v>0</v>
          </cell>
          <cell r="C238">
            <v>7.5</v>
          </cell>
          <cell r="D238">
            <v>0.6</v>
          </cell>
          <cell r="E238">
            <v>8.1</v>
          </cell>
          <cell r="F238">
            <v>8.25</v>
          </cell>
          <cell r="G238">
            <v>8.4600000000000009</v>
          </cell>
          <cell r="H238">
            <v>9.06</v>
          </cell>
          <cell r="I238">
            <v>9.51</v>
          </cell>
        </row>
        <row r="239">
          <cell r="A239">
            <v>92600</v>
          </cell>
          <cell r="B239">
            <v>0</v>
          </cell>
          <cell r="C239">
            <v>7.5</v>
          </cell>
          <cell r="D239">
            <v>0.6</v>
          </cell>
          <cell r="E239">
            <v>8.1</v>
          </cell>
          <cell r="F239">
            <v>8.25</v>
          </cell>
          <cell r="G239">
            <v>8.4600000000000009</v>
          </cell>
          <cell r="H239">
            <v>9.06</v>
          </cell>
          <cell r="I239">
            <v>9.51</v>
          </cell>
        </row>
        <row r="240">
          <cell r="A240">
            <v>92610</v>
          </cell>
          <cell r="B240">
            <v>0</v>
          </cell>
          <cell r="C240">
            <v>7.5</v>
          </cell>
          <cell r="D240">
            <v>0.6</v>
          </cell>
          <cell r="E240">
            <v>8.1</v>
          </cell>
          <cell r="F240">
            <v>8.25</v>
          </cell>
          <cell r="G240">
            <v>8.4600000000000009</v>
          </cell>
          <cell r="H240">
            <v>9.06</v>
          </cell>
          <cell r="I240">
            <v>9.51</v>
          </cell>
        </row>
        <row r="241">
          <cell r="A241">
            <v>92620</v>
          </cell>
          <cell r="B241">
            <v>0</v>
          </cell>
          <cell r="C241">
            <v>7.5</v>
          </cell>
          <cell r="D241">
            <v>0.6</v>
          </cell>
          <cell r="E241">
            <v>8.1</v>
          </cell>
          <cell r="F241">
            <v>8.25</v>
          </cell>
          <cell r="G241">
            <v>8.4600000000000009</v>
          </cell>
          <cell r="H241">
            <v>9.06</v>
          </cell>
          <cell r="I241">
            <v>9.51</v>
          </cell>
        </row>
        <row r="242">
          <cell r="A242">
            <v>92630</v>
          </cell>
          <cell r="B242">
            <v>0</v>
          </cell>
          <cell r="C242">
            <v>7.5</v>
          </cell>
          <cell r="D242">
            <v>0.6</v>
          </cell>
          <cell r="E242">
            <v>8.1</v>
          </cell>
          <cell r="F242">
            <v>8.25</v>
          </cell>
          <cell r="G242">
            <v>8.4600000000000009</v>
          </cell>
          <cell r="H242">
            <v>9.06</v>
          </cell>
          <cell r="I242">
            <v>9.51</v>
          </cell>
        </row>
        <row r="243">
          <cell r="A243">
            <v>92640</v>
          </cell>
          <cell r="B243">
            <v>0</v>
          </cell>
          <cell r="C243">
            <v>7.5</v>
          </cell>
          <cell r="D243">
            <v>0.6</v>
          </cell>
          <cell r="E243">
            <v>8.1</v>
          </cell>
          <cell r="F243">
            <v>8.25</v>
          </cell>
          <cell r="G243">
            <v>8.4600000000000009</v>
          </cell>
          <cell r="H243">
            <v>9.06</v>
          </cell>
          <cell r="I243">
            <v>9.51</v>
          </cell>
        </row>
        <row r="244">
          <cell r="A244">
            <v>92650</v>
          </cell>
          <cell r="B244">
            <v>0</v>
          </cell>
          <cell r="C244">
            <v>7.5</v>
          </cell>
          <cell r="D244">
            <v>0.6</v>
          </cell>
          <cell r="E244">
            <v>8.1</v>
          </cell>
          <cell r="F244">
            <v>8.25</v>
          </cell>
          <cell r="G244">
            <v>8.4600000000000009</v>
          </cell>
          <cell r="H244">
            <v>9.06</v>
          </cell>
          <cell r="I244">
            <v>9.51</v>
          </cell>
        </row>
        <row r="245">
          <cell r="A245">
            <v>92660</v>
          </cell>
          <cell r="B245">
            <v>0</v>
          </cell>
          <cell r="C245">
            <v>7.5</v>
          </cell>
          <cell r="D245">
            <v>0.6</v>
          </cell>
          <cell r="E245">
            <v>8.1</v>
          </cell>
          <cell r="F245">
            <v>8.25</v>
          </cell>
          <cell r="G245">
            <v>8.4600000000000009</v>
          </cell>
          <cell r="H245">
            <v>9.06</v>
          </cell>
          <cell r="I245">
            <v>9.51</v>
          </cell>
        </row>
        <row r="246">
          <cell r="A246">
            <v>92670</v>
          </cell>
          <cell r="B246">
            <v>0</v>
          </cell>
          <cell r="C246">
            <v>7.5</v>
          </cell>
          <cell r="D246">
            <v>0.6</v>
          </cell>
          <cell r="E246">
            <v>8.1</v>
          </cell>
          <cell r="F246">
            <v>8.25</v>
          </cell>
          <cell r="G246">
            <v>8.4600000000000009</v>
          </cell>
          <cell r="H246">
            <v>9.06</v>
          </cell>
          <cell r="I246">
            <v>9.51</v>
          </cell>
        </row>
        <row r="247">
          <cell r="A247">
            <v>92680</v>
          </cell>
          <cell r="B247">
            <v>0</v>
          </cell>
          <cell r="C247">
            <v>7.5</v>
          </cell>
          <cell r="D247">
            <v>0.6</v>
          </cell>
          <cell r="E247">
            <v>8.1</v>
          </cell>
          <cell r="F247">
            <v>8.25</v>
          </cell>
          <cell r="G247">
            <v>8.4600000000000009</v>
          </cell>
          <cell r="H247">
            <v>9.06</v>
          </cell>
          <cell r="I247">
            <v>9.51</v>
          </cell>
        </row>
        <row r="248">
          <cell r="A248">
            <v>92690</v>
          </cell>
          <cell r="B248">
            <v>0</v>
          </cell>
          <cell r="C248">
            <v>7.5</v>
          </cell>
          <cell r="D248">
            <v>0.6</v>
          </cell>
          <cell r="E248">
            <v>8.1</v>
          </cell>
          <cell r="F248">
            <v>8.25</v>
          </cell>
          <cell r="G248">
            <v>8.4600000000000009</v>
          </cell>
          <cell r="H248">
            <v>9.06</v>
          </cell>
          <cell r="I248">
            <v>9.51</v>
          </cell>
        </row>
        <row r="249">
          <cell r="A249">
            <v>92700</v>
          </cell>
          <cell r="B249">
            <v>0</v>
          </cell>
          <cell r="C249">
            <v>7.5</v>
          </cell>
          <cell r="D249">
            <v>0.6</v>
          </cell>
          <cell r="E249">
            <v>8.1</v>
          </cell>
          <cell r="F249">
            <v>8.25</v>
          </cell>
          <cell r="G249">
            <v>8.4600000000000009</v>
          </cell>
          <cell r="H249">
            <v>9.06</v>
          </cell>
          <cell r="I249">
            <v>9.51</v>
          </cell>
        </row>
        <row r="250">
          <cell r="A250">
            <v>92710</v>
          </cell>
          <cell r="B250">
            <v>0</v>
          </cell>
          <cell r="C250">
            <v>7.5</v>
          </cell>
          <cell r="D250">
            <v>0.6</v>
          </cell>
          <cell r="E250">
            <v>8.1</v>
          </cell>
          <cell r="F250">
            <v>8.25</v>
          </cell>
          <cell r="G250">
            <v>8.4600000000000009</v>
          </cell>
          <cell r="H250">
            <v>9.06</v>
          </cell>
          <cell r="I250">
            <v>9.51</v>
          </cell>
        </row>
        <row r="251">
          <cell r="A251">
            <v>92720</v>
          </cell>
          <cell r="B251">
            <v>0</v>
          </cell>
          <cell r="C251">
            <v>7.5</v>
          </cell>
          <cell r="D251">
            <v>0.6</v>
          </cell>
          <cell r="E251">
            <v>8.1</v>
          </cell>
          <cell r="F251">
            <v>8.25</v>
          </cell>
          <cell r="G251">
            <v>8.4600000000000009</v>
          </cell>
          <cell r="H251">
            <v>9.06</v>
          </cell>
          <cell r="I251">
            <v>9.51</v>
          </cell>
        </row>
        <row r="252">
          <cell r="A252">
            <v>92730</v>
          </cell>
          <cell r="B252">
            <v>0</v>
          </cell>
          <cell r="C252">
            <v>7.5</v>
          </cell>
          <cell r="D252">
            <v>0.6</v>
          </cell>
          <cell r="E252">
            <v>8.1</v>
          </cell>
          <cell r="F252">
            <v>8.25</v>
          </cell>
          <cell r="G252">
            <v>8.4600000000000009</v>
          </cell>
          <cell r="H252">
            <v>9.06</v>
          </cell>
          <cell r="I252">
            <v>9.51</v>
          </cell>
        </row>
        <row r="253">
          <cell r="A253">
            <v>92740</v>
          </cell>
          <cell r="B253">
            <v>0</v>
          </cell>
          <cell r="C253">
            <v>7.5</v>
          </cell>
          <cell r="D253">
            <v>0.6</v>
          </cell>
          <cell r="E253">
            <v>8.1</v>
          </cell>
          <cell r="F253">
            <v>8.25</v>
          </cell>
          <cell r="G253">
            <v>8.4600000000000009</v>
          </cell>
          <cell r="H253">
            <v>9.06</v>
          </cell>
          <cell r="I253">
            <v>9.51</v>
          </cell>
        </row>
        <row r="254">
          <cell r="A254">
            <v>92750</v>
          </cell>
          <cell r="B254">
            <v>0</v>
          </cell>
          <cell r="C254">
            <v>7.5</v>
          </cell>
          <cell r="D254">
            <v>0.6</v>
          </cell>
          <cell r="E254">
            <v>8.1</v>
          </cell>
          <cell r="F254">
            <v>8.25</v>
          </cell>
          <cell r="G254">
            <v>8.4600000000000009</v>
          </cell>
          <cell r="H254">
            <v>9.06</v>
          </cell>
          <cell r="I254">
            <v>9.51</v>
          </cell>
        </row>
        <row r="255">
          <cell r="A255">
            <v>92760</v>
          </cell>
          <cell r="B255">
            <v>0</v>
          </cell>
          <cell r="C255">
            <v>7.5</v>
          </cell>
          <cell r="D255">
            <v>0.6</v>
          </cell>
          <cell r="E255">
            <v>8.1</v>
          </cell>
          <cell r="F255">
            <v>8.25</v>
          </cell>
          <cell r="G255">
            <v>8.4600000000000009</v>
          </cell>
          <cell r="H255">
            <v>9.06</v>
          </cell>
          <cell r="I255">
            <v>9.51</v>
          </cell>
        </row>
        <row r="256">
          <cell r="A256">
            <v>92770</v>
          </cell>
          <cell r="B256">
            <v>0</v>
          </cell>
          <cell r="C256">
            <v>7.5</v>
          </cell>
          <cell r="D256">
            <v>0.6</v>
          </cell>
          <cell r="E256">
            <v>8.1</v>
          </cell>
          <cell r="F256">
            <v>8.25</v>
          </cell>
          <cell r="G256">
            <v>8.4600000000000009</v>
          </cell>
          <cell r="H256">
            <v>9.06</v>
          </cell>
          <cell r="I256">
            <v>9.51</v>
          </cell>
        </row>
        <row r="257">
          <cell r="A257">
            <v>92780</v>
          </cell>
          <cell r="B257">
            <v>0</v>
          </cell>
          <cell r="C257">
            <v>7.5</v>
          </cell>
          <cell r="D257">
            <v>0.6</v>
          </cell>
          <cell r="E257">
            <v>8.1</v>
          </cell>
          <cell r="F257">
            <v>8.25</v>
          </cell>
          <cell r="G257">
            <v>8.4600000000000009</v>
          </cell>
          <cell r="H257">
            <v>9.06</v>
          </cell>
          <cell r="I257">
            <v>9.51</v>
          </cell>
        </row>
        <row r="258">
          <cell r="A258">
            <v>92790</v>
          </cell>
          <cell r="B258">
            <v>0</v>
          </cell>
          <cell r="C258">
            <v>7.5</v>
          </cell>
          <cell r="D258">
            <v>0.6</v>
          </cell>
          <cell r="E258">
            <v>8.1</v>
          </cell>
          <cell r="F258">
            <v>8.25</v>
          </cell>
          <cell r="G258">
            <v>8.4600000000000009</v>
          </cell>
          <cell r="H258">
            <v>9.06</v>
          </cell>
          <cell r="I258">
            <v>9.51</v>
          </cell>
        </row>
        <row r="259">
          <cell r="A259">
            <v>92800</v>
          </cell>
          <cell r="B259">
            <v>0</v>
          </cell>
          <cell r="C259">
            <v>7.5</v>
          </cell>
          <cell r="D259">
            <v>0.6</v>
          </cell>
          <cell r="E259">
            <v>8.1</v>
          </cell>
          <cell r="F259">
            <v>8.25</v>
          </cell>
          <cell r="G259">
            <v>8.4600000000000009</v>
          </cell>
          <cell r="H259">
            <v>9.06</v>
          </cell>
          <cell r="I259">
            <v>9.51</v>
          </cell>
        </row>
        <row r="260">
          <cell r="A260">
            <v>92810</v>
          </cell>
          <cell r="B260">
            <v>0</v>
          </cell>
          <cell r="C260">
            <v>7.5</v>
          </cell>
          <cell r="D260">
            <v>0.6</v>
          </cell>
          <cell r="E260">
            <v>8.1</v>
          </cell>
          <cell r="F260">
            <v>8.25</v>
          </cell>
          <cell r="G260">
            <v>8.4600000000000009</v>
          </cell>
          <cell r="H260">
            <v>9.06</v>
          </cell>
          <cell r="I260">
            <v>9.51</v>
          </cell>
        </row>
        <row r="261">
          <cell r="A261">
            <v>92820</v>
          </cell>
          <cell r="B261">
            <v>0</v>
          </cell>
          <cell r="C261">
            <v>7.5</v>
          </cell>
          <cell r="D261">
            <v>0.6</v>
          </cell>
          <cell r="E261">
            <v>8.1</v>
          </cell>
          <cell r="F261">
            <v>8.25</v>
          </cell>
          <cell r="G261">
            <v>8.4600000000000009</v>
          </cell>
          <cell r="H261">
            <v>9.06</v>
          </cell>
          <cell r="I261">
            <v>9.51</v>
          </cell>
        </row>
        <row r="262">
          <cell r="A262">
            <v>92830</v>
          </cell>
          <cell r="B262">
            <v>0</v>
          </cell>
          <cell r="C262">
            <v>7.5</v>
          </cell>
          <cell r="D262">
            <v>0.6</v>
          </cell>
          <cell r="E262">
            <v>8.1</v>
          </cell>
          <cell r="F262">
            <v>8.25</v>
          </cell>
          <cell r="G262">
            <v>8.4600000000000009</v>
          </cell>
          <cell r="H262">
            <v>9.06</v>
          </cell>
          <cell r="I262">
            <v>9.51</v>
          </cell>
        </row>
        <row r="263">
          <cell r="A263">
            <v>92840</v>
          </cell>
          <cell r="B263">
            <v>0</v>
          </cell>
          <cell r="C263">
            <v>7.5</v>
          </cell>
          <cell r="D263">
            <v>0.6</v>
          </cell>
          <cell r="E263">
            <v>8.1</v>
          </cell>
          <cell r="F263">
            <v>8.25</v>
          </cell>
          <cell r="G263">
            <v>8.4600000000000009</v>
          </cell>
          <cell r="H263">
            <v>9.06</v>
          </cell>
          <cell r="I263">
            <v>9.51</v>
          </cell>
        </row>
        <row r="264">
          <cell r="A264">
            <v>92850</v>
          </cell>
          <cell r="B264">
            <v>0</v>
          </cell>
          <cell r="C264">
            <v>7.5</v>
          </cell>
          <cell r="D264">
            <v>0.6</v>
          </cell>
          <cell r="E264">
            <v>8.1</v>
          </cell>
          <cell r="F264">
            <v>8.25</v>
          </cell>
          <cell r="G264">
            <v>8.4600000000000009</v>
          </cell>
          <cell r="H264">
            <v>9.06</v>
          </cell>
          <cell r="I264">
            <v>9.51</v>
          </cell>
        </row>
        <row r="265">
          <cell r="A265">
            <v>92860</v>
          </cell>
          <cell r="B265">
            <v>0</v>
          </cell>
          <cell r="C265">
            <v>7.5</v>
          </cell>
          <cell r="D265">
            <v>0.6</v>
          </cell>
          <cell r="E265">
            <v>8.1</v>
          </cell>
          <cell r="F265">
            <v>8.25</v>
          </cell>
          <cell r="G265">
            <v>8.4600000000000009</v>
          </cell>
          <cell r="H265">
            <v>9.06</v>
          </cell>
          <cell r="I265">
            <v>9.51</v>
          </cell>
        </row>
        <row r="266">
          <cell r="A266">
            <v>92867.03</v>
          </cell>
          <cell r="B266" t="str">
            <v>PY - MSE</v>
          </cell>
          <cell r="C266">
            <v>7.5</v>
          </cell>
          <cell r="D266">
            <v>0.6</v>
          </cell>
          <cell r="E266">
            <v>8.1</v>
          </cell>
          <cell r="F266">
            <v>8.25</v>
          </cell>
          <cell r="G266">
            <v>8.4600000000000009</v>
          </cell>
          <cell r="H266">
            <v>9.06</v>
          </cell>
          <cell r="I266">
            <v>9.51</v>
          </cell>
        </row>
        <row r="267">
          <cell r="A267">
            <v>92870</v>
          </cell>
          <cell r="B267">
            <v>0</v>
          </cell>
          <cell r="C267">
            <v>7.5</v>
          </cell>
          <cell r="D267">
            <v>0.54</v>
          </cell>
          <cell r="E267">
            <v>8.0399999999999991</v>
          </cell>
          <cell r="F267">
            <v>8.19</v>
          </cell>
          <cell r="G267">
            <v>8.4</v>
          </cell>
          <cell r="H267">
            <v>9</v>
          </cell>
          <cell r="I267">
            <v>9.4499999999999993</v>
          </cell>
        </row>
        <row r="268">
          <cell r="A268">
            <v>92880</v>
          </cell>
          <cell r="B268">
            <v>0</v>
          </cell>
          <cell r="C268">
            <v>7.5</v>
          </cell>
          <cell r="D268">
            <v>0.34</v>
          </cell>
          <cell r="E268">
            <v>7.84</v>
          </cell>
          <cell r="F268">
            <v>7.99</v>
          </cell>
          <cell r="G268">
            <v>8.2000000000000011</v>
          </cell>
          <cell r="H268">
            <v>8.8000000000000007</v>
          </cell>
          <cell r="I268">
            <v>9.25</v>
          </cell>
        </row>
        <row r="269">
          <cell r="A269">
            <v>92882.03</v>
          </cell>
          <cell r="B269" t="str">
            <v>PT</v>
          </cell>
          <cell r="C269">
            <v>7.5</v>
          </cell>
          <cell r="D269">
            <v>0.3</v>
          </cell>
          <cell r="E269">
            <v>7.8</v>
          </cell>
          <cell r="F269">
            <v>7.95</v>
          </cell>
          <cell r="G269">
            <v>8.16</v>
          </cell>
          <cell r="H269">
            <v>8.76</v>
          </cell>
          <cell r="I269">
            <v>9.2099999999999991</v>
          </cell>
        </row>
        <row r="270">
          <cell r="A270">
            <v>92890</v>
          </cell>
          <cell r="B270">
            <v>0</v>
          </cell>
          <cell r="C270">
            <v>7.5</v>
          </cell>
          <cell r="D270">
            <v>0.14000000000000001</v>
          </cell>
          <cell r="E270">
            <v>7.64</v>
          </cell>
          <cell r="F270">
            <v>7.79</v>
          </cell>
          <cell r="G270">
            <v>8</v>
          </cell>
          <cell r="H270">
            <v>8.6</v>
          </cell>
          <cell r="I270">
            <v>9.0499999999999989</v>
          </cell>
        </row>
        <row r="271">
          <cell r="A271">
            <v>92897.03</v>
          </cell>
          <cell r="B271" t="str">
            <v>PX</v>
          </cell>
          <cell r="C271">
            <v>7.5</v>
          </cell>
          <cell r="D271">
            <v>0</v>
          </cell>
          <cell r="E271">
            <v>7.5</v>
          </cell>
          <cell r="F271">
            <v>7.65</v>
          </cell>
          <cell r="G271">
            <v>7.86</v>
          </cell>
          <cell r="H271">
            <v>8.4600000000000009</v>
          </cell>
          <cell r="I271">
            <v>8.91</v>
          </cell>
        </row>
        <row r="272">
          <cell r="A272">
            <v>92900</v>
          </cell>
          <cell r="B272">
            <v>0</v>
          </cell>
          <cell r="C272">
            <v>7.5</v>
          </cell>
          <cell r="D272">
            <v>0</v>
          </cell>
          <cell r="E272">
            <v>7.5</v>
          </cell>
          <cell r="F272">
            <v>7.65</v>
          </cell>
          <cell r="G272">
            <v>7.86</v>
          </cell>
          <cell r="H272">
            <v>8.4600000000000009</v>
          </cell>
          <cell r="I272">
            <v>8.91</v>
          </cell>
        </row>
        <row r="273">
          <cell r="A273">
            <v>92910</v>
          </cell>
          <cell r="B273">
            <v>0</v>
          </cell>
          <cell r="C273">
            <v>7.5</v>
          </cell>
          <cell r="D273">
            <v>0</v>
          </cell>
          <cell r="E273">
            <v>7.5</v>
          </cell>
          <cell r="F273">
            <v>7.65</v>
          </cell>
          <cell r="G273">
            <v>7.86</v>
          </cell>
          <cell r="H273">
            <v>8.4600000000000009</v>
          </cell>
          <cell r="I273">
            <v>8.91</v>
          </cell>
        </row>
        <row r="274">
          <cell r="A274">
            <v>92920</v>
          </cell>
          <cell r="B274">
            <v>0</v>
          </cell>
          <cell r="C274">
            <v>7.5</v>
          </cell>
          <cell r="D274">
            <v>0</v>
          </cell>
          <cell r="E274">
            <v>7.5</v>
          </cell>
          <cell r="F274">
            <v>7.65</v>
          </cell>
          <cell r="G274">
            <v>7.86</v>
          </cell>
          <cell r="H274">
            <v>8.4600000000000009</v>
          </cell>
          <cell r="I274">
            <v>8.91</v>
          </cell>
        </row>
        <row r="275">
          <cell r="A275">
            <v>92927.03</v>
          </cell>
          <cell r="B275" t="str">
            <v>BS</v>
          </cell>
          <cell r="C275">
            <v>7.5</v>
          </cell>
          <cell r="D275">
            <v>0</v>
          </cell>
          <cell r="E275">
            <v>7.5</v>
          </cell>
          <cell r="F275">
            <v>7.65</v>
          </cell>
          <cell r="G275">
            <v>7.86</v>
          </cell>
          <cell r="H275">
            <v>8.4600000000000009</v>
          </cell>
          <cell r="I275">
            <v>8.91</v>
          </cell>
        </row>
        <row r="276">
          <cell r="A276">
            <v>92930</v>
          </cell>
          <cell r="B276">
            <v>0</v>
          </cell>
          <cell r="C276">
            <v>7.5</v>
          </cell>
          <cell r="D276">
            <v>0</v>
          </cell>
          <cell r="E276">
            <v>7.5</v>
          </cell>
          <cell r="F276">
            <v>7.65</v>
          </cell>
          <cell r="G276">
            <v>7.86</v>
          </cell>
          <cell r="H276">
            <v>8.4600000000000009</v>
          </cell>
          <cell r="I276">
            <v>8.91</v>
          </cell>
        </row>
        <row r="277">
          <cell r="A277">
            <v>92940</v>
          </cell>
          <cell r="B277">
            <v>0</v>
          </cell>
          <cell r="C277">
            <v>7.5</v>
          </cell>
          <cell r="D277">
            <v>0</v>
          </cell>
          <cell r="E277">
            <v>7.5</v>
          </cell>
          <cell r="F277">
            <v>7.65</v>
          </cell>
          <cell r="G277">
            <v>7.86</v>
          </cell>
          <cell r="H277">
            <v>8.4600000000000009</v>
          </cell>
          <cell r="I277">
            <v>8.91</v>
          </cell>
        </row>
        <row r="278">
          <cell r="A278">
            <v>92950</v>
          </cell>
          <cell r="B278">
            <v>0</v>
          </cell>
          <cell r="C278">
            <v>7.5</v>
          </cell>
          <cell r="D278">
            <v>0</v>
          </cell>
          <cell r="E278">
            <v>7.5</v>
          </cell>
          <cell r="F278">
            <v>7.65</v>
          </cell>
          <cell r="G278">
            <v>7.86</v>
          </cell>
          <cell r="H278">
            <v>8.4600000000000009</v>
          </cell>
          <cell r="I278">
            <v>8.91</v>
          </cell>
        </row>
        <row r="279">
          <cell r="A279">
            <v>92960</v>
          </cell>
          <cell r="B279">
            <v>0</v>
          </cell>
          <cell r="C279">
            <v>7.5</v>
          </cell>
          <cell r="D279">
            <v>0</v>
          </cell>
          <cell r="E279">
            <v>7.5</v>
          </cell>
          <cell r="F279">
            <v>7.65</v>
          </cell>
          <cell r="G279">
            <v>7.86</v>
          </cell>
          <cell r="H279">
            <v>8.4600000000000009</v>
          </cell>
          <cell r="I279">
            <v>8.91</v>
          </cell>
        </row>
        <row r="280">
          <cell r="A280">
            <v>92970</v>
          </cell>
          <cell r="B280">
            <v>0</v>
          </cell>
          <cell r="C280">
            <v>7.5</v>
          </cell>
          <cell r="D280">
            <v>0</v>
          </cell>
          <cell r="E280">
            <v>7.5</v>
          </cell>
          <cell r="F280">
            <v>7.65</v>
          </cell>
          <cell r="G280">
            <v>7.86</v>
          </cell>
          <cell r="H280">
            <v>8.4600000000000009</v>
          </cell>
          <cell r="I280">
            <v>8.91</v>
          </cell>
        </row>
        <row r="281">
          <cell r="A281">
            <v>92980</v>
          </cell>
          <cell r="B281">
            <v>0</v>
          </cell>
          <cell r="C281">
            <v>7.5</v>
          </cell>
          <cell r="D281">
            <v>0</v>
          </cell>
          <cell r="E281">
            <v>7.5</v>
          </cell>
          <cell r="F281">
            <v>7.65</v>
          </cell>
          <cell r="G281">
            <v>7.86</v>
          </cell>
          <cell r="H281">
            <v>8.4600000000000009</v>
          </cell>
          <cell r="I281">
            <v>8.91</v>
          </cell>
        </row>
        <row r="282">
          <cell r="A282">
            <v>92990</v>
          </cell>
          <cell r="B282">
            <v>0</v>
          </cell>
          <cell r="C282">
            <v>7.5</v>
          </cell>
          <cell r="D282">
            <v>0</v>
          </cell>
          <cell r="E282">
            <v>7.5</v>
          </cell>
          <cell r="F282">
            <v>7.65</v>
          </cell>
          <cell r="G282">
            <v>7.86</v>
          </cell>
          <cell r="H282">
            <v>8.4600000000000009</v>
          </cell>
          <cell r="I282">
            <v>8.91</v>
          </cell>
        </row>
        <row r="283">
          <cell r="A283">
            <v>93000</v>
          </cell>
          <cell r="B283">
            <v>0</v>
          </cell>
          <cell r="C283">
            <v>7.5</v>
          </cell>
          <cell r="D283">
            <v>0</v>
          </cell>
          <cell r="E283">
            <v>7.5</v>
          </cell>
          <cell r="F283">
            <v>7.65</v>
          </cell>
          <cell r="G283">
            <v>7.86</v>
          </cell>
          <cell r="H283">
            <v>8.4600000000000009</v>
          </cell>
          <cell r="I283">
            <v>8.91</v>
          </cell>
        </row>
        <row r="302">
          <cell r="A302">
            <v>93000</v>
          </cell>
          <cell r="B302">
            <v>0</v>
          </cell>
          <cell r="C302">
            <v>7.5</v>
          </cell>
          <cell r="D302">
            <v>0</v>
          </cell>
          <cell r="E302">
            <v>7.5</v>
          </cell>
          <cell r="F302">
            <v>7.65</v>
          </cell>
          <cell r="G302">
            <v>7.86</v>
          </cell>
          <cell r="H302">
            <v>8.4600000000000009</v>
          </cell>
          <cell r="I302">
            <v>8.91</v>
          </cell>
        </row>
        <row r="303">
          <cell r="A303">
            <v>93010</v>
          </cell>
          <cell r="B303">
            <v>0</v>
          </cell>
          <cell r="C303">
            <v>7.5</v>
          </cell>
          <cell r="D303">
            <v>0</v>
          </cell>
          <cell r="E303">
            <v>7.5</v>
          </cell>
          <cell r="F303">
            <v>7.65</v>
          </cell>
          <cell r="G303">
            <v>7.86</v>
          </cell>
          <cell r="H303">
            <v>8.4600000000000009</v>
          </cell>
          <cell r="I303">
            <v>8.91</v>
          </cell>
        </row>
        <row r="304">
          <cell r="A304">
            <v>93020</v>
          </cell>
          <cell r="B304">
            <v>0</v>
          </cell>
          <cell r="C304">
            <v>7.5</v>
          </cell>
          <cell r="D304">
            <v>0</v>
          </cell>
          <cell r="E304">
            <v>7.5</v>
          </cell>
          <cell r="F304">
            <v>7.65</v>
          </cell>
          <cell r="G304">
            <v>7.86</v>
          </cell>
          <cell r="H304">
            <v>8.4600000000000009</v>
          </cell>
          <cell r="I304">
            <v>8.91</v>
          </cell>
        </row>
        <row r="305">
          <cell r="A305">
            <v>93030</v>
          </cell>
          <cell r="B305">
            <v>0</v>
          </cell>
          <cell r="C305">
            <v>7.5</v>
          </cell>
          <cell r="D305">
            <v>0</v>
          </cell>
          <cell r="E305">
            <v>7.5</v>
          </cell>
          <cell r="F305">
            <v>7.65</v>
          </cell>
          <cell r="G305">
            <v>7.86</v>
          </cell>
          <cell r="H305">
            <v>8.4600000000000009</v>
          </cell>
          <cell r="I305">
            <v>8.91</v>
          </cell>
        </row>
        <row r="306">
          <cell r="A306">
            <v>93040</v>
          </cell>
          <cell r="B306">
            <v>0</v>
          </cell>
          <cell r="C306">
            <v>7.5</v>
          </cell>
          <cell r="D306">
            <v>0</v>
          </cell>
          <cell r="E306">
            <v>7.5</v>
          </cell>
          <cell r="F306">
            <v>7.65</v>
          </cell>
          <cell r="G306">
            <v>7.86</v>
          </cell>
          <cell r="H306">
            <v>8.4600000000000009</v>
          </cell>
          <cell r="I306">
            <v>8.91</v>
          </cell>
        </row>
        <row r="307">
          <cell r="A307">
            <v>93050</v>
          </cell>
          <cell r="B307">
            <v>0</v>
          </cell>
          <cell r="C307">
            <v>7.5</v>
          </cell>
          <cell r="D307">
            <v>0</v>
          </cell>
          <cell r="E307">
            <v>7.5</v>
          </cell>
          <cell r="F307">
            <v>7.65</v>
          </cell>
          <cell r="G307">
            <v>7.86</v>
          </cell>
          <cell r="H307">
            <v>8.4600000000000009</v>
          </cell>
          <cell r="I307">
            <v>8.91</v>
          </cell>
        </row>
        <row r="308">
          <cell r="A308">
            <v>93060</v>
          </cell>
          <cell r="B308">
            <v>0</v>
          </cell>
          <cell r="C308">
            <v>7.5</v>
          </cell>
          <cell r="D308">
            <v>0</v>
          </cell>
          <cell r="E308">
            <v>7.5</v>
          </cell>
          <cell r="F308">
            <v>7.65</v>
          </cell>
          <cell r="G308">
            <v>7.86</v>
          </cell>
          <cell r="H308">
            <v>8.4600000000000009</v>
          </cell>
          <cell r="I308">
            <v>8.91</v>
          </cell>
        </row>
        <row r="309">
          <cell r="A309">
            <v>93070</v>
          </cell>
          <cell r="B309">
            <v>0</v>
          </cell>
          <cell r="C309">
            <v>7.5</v>
          </cell>
          <cell r="D309">
            <v>0</v>
          </cell>
          <cell r="E309">
            <v>7.5</v>
          </cell>
          <cell r="F309">
            <v>7.65</v>
          </cell>
          <cell r="G309">
            <v>7.86</v>
          </cell>
          <cell r="H309">
            <v>8.4600000000000009</v>
          </cell>
          <cell r="I309">
            <v>8.91</v>
          </cell>
        </row>
        <row r="310">
          <cell r="A310">
            <v>93080</v>
          </cell>
          <cell r="B310">
            <v>0</v>
          </cell>
          <cell r="C310">
            <v>7.5</v>
          </cell>
          <cell r="D310">
            <v>0</v>
          </cell>
          <cell r="E310">
            <v>7.5</v>
          </cell>
          <cell r="F310">
            <v>7.65</v>
          </cell>
          <cell r="G310">
            <v>7.86</v>
          </cell>
          <cell r="H310">
            <v>8.4600000000000009</v>
          </cell>
          <cell r="I310">
            <v>8.91</v>
          </cell>
        </row>
        <row r="311">
          <cell r="A311">
            <v>93090</v>
          </cell>
          <cell r="B311">
            <v>0</v>
          </cell>
          <cell r="C311">
            <v>7.5</v>
          </cell>
          <cell r="D311">
            <v>0</v>
          </cell>
          <cell r="E311">
            <v>7.5</v>
          </cell>
          <cell r="F311">
            <v>7.65</v>
          </cell>
          <cell r="G311">
            <v>7.86</v>
          </cell>
          <cell r="H311">
            <v>8.4600000000000009</v>
          </cell>
          <cell r="I311">
            <v>8.91</v>
          </cell>
        </row>
        <row r="312">
          <cell r="A312">
            <v>93100</v>
          </cell>
          <cell r="B312">
            <v>0</v>
          </cell>
          <cell r="C312">
            <v>7.5</v>
          </cell>
          <cell r="D312">
            <v>0</v>
          </cell>
          <cell r="E312">
            <v>7.5</v>
          </cell>
          <cell r="F312">
            <v>7.65</v>
          </cell>
          <cell r="G312">
            <v>7.86</v>
          </cell>
          <cell r="H312">
            <v>8.4600000000000009</v>
          </cell>
          <cell r="I312">
            <v>8.91</v>
          </cell>
        </row>
        <row r="313">
          <cell r="A313">
            <v>93110</v>
          </cell>
          <cell r="B313">
            <v>0</v>
          </cell>
          <cell r="C313">
            <v>7.5</v>
          </cell>
          <cell r="D313">
            <v>0</v>
          </cell>
          <cell r="E313">
            <v>7.5</v>
          </cell>
          <cell r="F313">
            <v>7.65</v>
          </cell>
          <cell r="G313">
            <v>7.86</v>
          </cell>
          <cell r="H313">
            <v>8.4600000000000009</v>
          </cell>
          <cell r="I313">
            <v>8.91</v>
          </cell>
        </row>
        <row r="314">
          <cell r="A314">
            <v>93120</v>
          </cell>
          <cell r="B314">
            <v>0</v>
          </cell>
          <cell r="C314">
            <v>7.5</v>
          </cell>
          <cell r="D314">
            <v>0</v>
          </cell>
          <cell r="E314">
            <v>7.5</v>
          </cell>
          <cell r="F314">
            <v>7.65</v>
          </cell>
          <cell r="G314">
            <v>7.86</v>
          </cell>
          <cell r="H314">
            <v>8.4600000000000009</v>
          </cell>
          <cell r="I314">
            <v>8.91</v>
          </cell>
        </row>
        <row r="315">
          <cell r="A315">
            <v>93130</v>
          </cell>
          <cell r="B315">
            <v>0</v>
          </cell>
          <cell r="C315">
            <v>7.5</v>
          </cell>
          <cell r="D315">
            <v>0</v>
          </cell>
          <cell r="E315">
            <v>7.5</v>
          </cell>
          <cell r="F315">
            <v>7.65</v>
          </cell>
          <cell r="G315">
            <v>7.86</v>
          </cell>
          <cell r="H315">
            <v>8.4600000000000009</v>
          </cell>
          <cell r="I315">
            <v>8.91</v>
          </cell>
        </row>
        <row r="316">
          <cell r="A316">
            <v>93140</v>
          </cell>
          <cell r="B316">
            <v>0</v>
          </cell>
          <cell r="C316">
            <v>7.5</v>
          </cell>
          <cell r="D316">
            <v>0</v>
          </cell>
          <cell r="E316">
            <v>7.5</v>
          </cell>
          <cell r="F316">
            <v>7.65</v>
          </cell>
          <cell r="G316">
            <v>7.86</v>
          </cell>
          <cell r="H316">
            <v>8.4600000000000009</v>
          </cell>
          <cell r="I316">
            <v>8.91</v>
          </cell>
        </row>
        <row r="317">
          <cell r="A317">
            <v>93150</v>
          </cell>
          <cell r="B317">
            <v>0</v>
          </cell>
          <cell r="C317">
            <v>7.5</v>
          </cell>
          <cell r="D317">
            <v>0</v>
          </cell>
          <cell r="E317">
            <v>7.5</v>
          </cell>
          <cell r="F317">
            <v>7.65</v>
          </cell>
          <cell r="G317">
            <v>7.86</v>
          </cell>
          <cell r="H317">
            <v>8.4600000000000009</v>
          </cell>
          <cell r="I317">
            <v>8.91</v>
          </cell>
        </row>
        <row r="318">
          <cell r="A318">
            <v>93160</v>
          </cell>
          <cell r="B318">
            <v>0</v>
          </cell>
          <cell r="C318">
            <v>7.5</v>
          </cell>
          <cell r="D318">
            <v>0</v>
          </cell>
          <cell r="E318">
            <v>7.5</v>
          </cell>
          <cell r="F318">
            <v>7.65</v>
          </cell>
          <cell r="G318">
            <v>7.86</v>
          </cell>
          <cell r="H318">
            <v>8.4600000000000009</v>
          </cell>
          <cell r="I318">
            <v>8.91</v>
          </cell>
        </row>
        <row r="319">
          <cell r="A319">
            <v>93170</v>
          </cell>
          <cell r="B319">
            <v>0</v>
          </cell>
          <cell r="C319">
            <v>7.5</v>
          </cell>
          <cell r="D319">
            <v>0</v>
          </cell>
          <cell r="E319">
            <v>7.5</v>
          </cell>
          <cell r="F319">
            <v>7.65</v>
          </cell>
          <cell r="G319">
            <v>7.86</v>
          </cell>
          <cell r="H319">
            <v>8.4600000000000009</v>
          </cell>
          <cell r="I319">
            <v>8.91</v>
          </cell>
        </row>
        <row r="320">
          <cell r="A320">
            <v>93180</v>
          </cell>
          <cell r="B320">
            <v>0</v>
          </cell>
          <cell r="C320">
            <v>7.5</v>
          </cell>
          <cell r="D320">
            <v>0</v>
          </cell>
          <cell r="E320">
            <v>7.5</v>
          </cell>
          <cell r="F320">
            <v>7.65</v>
          </cell>
          <cell r="G320">
            <v>7.86</v>
          </cell>
          <cell r="H320">
            <v>8.4600000000000009</v>
          </cell>
          <cell r="I320">
            <v>8.91</v>
          </cell>
        </row>
        <row r="321">
          <cell r="A321">
            <v>93190</v>
          </cell>
          <cell r="B321">
            <v>0</v>
          </cell>
          <cell r="C321">
            <v>7.5</v>
          </cell>
          <cell r="D321">
            <v>0</v>
          </cell>
          <cell r="E321">
            <v>7.5</v>
          </cell>
          <cell r="F321">
            <v>7.65</v>
          </cell>
          <cell r="G321">
            <v>7.86</v>
          </cell>
          <cell r="H321">
            <v>8.4600000000000009</v>
          </cell>
          <cell r="I321">
            <v>8.91</v>
          </cell>
        </row>
        <row r="322">
          <cell r="A322">
            <v>93200</v>
          </cell>
          <cell r="B322">
            <v>0</v>
          </cell>
          <cell r="C322">
            <v>7.5</v>
          </cell>
          <cell r="D322">
            <v>0</v>
          </cell>
          <cell r="E322">
            <v>7.5</v>
          </cell>
          <cell r="F322">
            <v>7.65</v>
          </cell>
          <cell r="G322">
            <v>7.86</v>
          </cell>
          <cell r="H322">
            <v>8.4600000000000009</v>
          </cell>
          <cell r="I322">
            <v>8.91</v>
          </cell>
        </row>
        <row r="323">
          <cell r="A323">
            <v>93210</v>
          </cell>
          <cell r="B323">
            <v>0</v>
          </cell>
          <cell r="C323">
            <v>7.5</v>
          </cell>
          <cell r="D323">
            <v>0</v>
          </cell>
          <cell r="E323">
            <v>7.5</v>
          </cell>
          <cell r="F323">
            <v>7.65</v>
          </cell>
          <cell r="G323">
            <v>7.86</v>
          </cell>
          <cell r="H323">
            <v>8.4600000000000009</v>
          </cell>
          <cell r="I323">
            <v>8.91</v>
          </cell>
        </row>
        <row r="324">
          <cell r="A324">
            <v>93220</v>
          </cell>
          <cell r="B324">
            <v>0</v>
          </cell>
          <cell r="C324">
            <v>7.5</v>
          </cell>
          <cell r="D324">
            <v>0</v>
          </cell>
          <cell r="E324">
            <v>7.5</v>
          </cell>
          <cell r="F324">
            <v>7.65</v>
          </cell>
          <cell r="G324">
            <v>7.86</v>
          </cell>
          <cell r="H324">
            <v>8.4600000000000009</v>
          </cell>
          <cell r="I324">
            <v>8.91</v>
          </cell>
        </row>
        <row r="325">
          <cell r="A325">
            <v>93230</v>
          </cell>
          <cell r="B325">
            <v>0</v>
          </cell>
          <cell r="C325">
            <v>7.5</v>
          </cell>
          <cell r="D325">
            <v>0</v>
          </cell>
          <cell r="E325">
            <v>7.5</v>
          </cell>
          <cell r="F325">
            <v>7.65</v>
          </cell>
          <cell r="G325">
            <v>7.86</v>
          </cell>
          <cell r="H325">
            <v>8.4600000000000009</v>
          </cell>
          <cell r="I325">
            <v>8.91</v>
          </cell>
        </row>
        <row r="326">
          <cell r="A326">
            <v>93240</v>
          </cell>
          <cell r="B326">
            <v>0</v>
          </cell>
          <cell r="C326">
            <v>7.5</v>
          </cell>
          <cell r="D326">
            <v>0</v>
          </cell>
          <cell r="E326">
            <v>7.5</v>
          </cell>
          <cell r="F326">
            <v>7.65</v>
          </cell>
          <cell r="G326">
            <v>7.86</v>
          </cell>
          <cell r="H326">
            <v>8.4600000000000009</v>
          </cell>
          <cell r="I326">
            <v>8.91</v>
          </cell>
        </row>
        <row r="327">
          <cell r="A327">
            <v>93250</v>
          </cell>
          <cell r="B327">
            <v>0</v>
          </cell>
          <cell r="C327">
            <v>7.5</v>
          </cell>
          <cell r="D327">
            <v>0</v>
          </cell>
          <cell r="E327">
            <v>7.5</v>
          </cell>
          <cell r="F327">
            <v>7.65</v>
          </cell>
          <cell r="G327">
            <v>7.86</v>
          </cell>
          <cell r="H327">
            <v>8.4600000000000009</v>
          </cell>
          <cell r="I327">
            <v>8.91</v>
          </cell>
        </row>
        <row r="328">
          <cell r="A328">
            <v>93260</v>
          </cell>
          <cell r="B328">
            <v>0</v>
          </cell>
          <cell r="C328">
            <v>7.5</v>
          </cell>
          <cell r="D328">
            <v>0</v>
          </cell>
          <cell r="E328">
            <v>7.5</v>
          </cell>
          <cell r="F328">
            <v>7.65</v>
          </cell>
          <cell r="G328">
            <v>7.86</v>
          </cell>
          <cell r="H328">
            <v>8.4600000000000009</v>
          </cell>
          <cell r="I328">
            <v>8.91</v>
          </cell>
        </row>
        <row r="329">
          <cell r="A329">
            <v>93270</v>
          </cell>
          <cell r="B329">
            <v>0</v>
          </cell>
          <cell r="C329">
            <v>7.5</v>
          </cell>
          <cell r="D329">
            <v>0</v>
          </cell>
          <cell r="E329">
            <v>7.5</v>
          </cell>
          <cell r="F329">
            <v>7.65</v>
          </cell>
          <cell r="G329">
            <v>7.86</v>
          </cell>
          <cell r="H329">
            <v>8.4600000000000009</v>
          </cell>
          <cell r="I329">
            <v>8.91</v>
          </cell>
        </row>
        <row r="330">
          <cell r="A330">
            <v>93280</v>
          </cell>
          <cell r="B330">
            <v>0</v>
          </cell>
          <cell r="C330">
            <v>7.5</v>
          </cell>
          <cell r="D330">
            <v>0</v>
          </cell>
          <cell r="E330">
            <v>7.5</v>
          </cell>
          <cell r="F330">
            <v>7.65</v>
          </cell>
          <cell r="G330">
            <v>7.86</v>
          </cell>
          <cell r="H330">
            <v>8.4600000000000009</v>
          </cell>
          <cell r="I330">
            <v>8.91</v>
          </cell>
        </row>
        <row r="331">
          <cell r="A331">
            <v>93290</v>
          </cell>
          <cell r="B331">
            <v>0</v>
          </cell>
          <cell r="C331">
            <v>7.5</v>
          </cell>
          <cell r="D331">
            <v>0</v>
          </cell>
          <cell r="E331">
            <v>7.5</v>
          </cell>
          <cell r="F331">
            <v>7.65</v>
          </cell>
          <cell r="G331">
            <v>7.86</v>
          </cell>
          <cell r="H331">
            <v>8.4600000000000009</v>
          </cell>
          <cell r="I331">
            <v>8.91</v>
          </cell>
        </row>
        <row r="332">
          <cell r="A332">
            <v>93300</v>
          </cell>
          <cell r="B332">
            <v>0</v>
          </cell>
          <cell r="C332">
            <v>7.5</v>
          </cell>
          <cell r="D332">
            <v>0</v>
          </cell>
          <cell r="E332">
            <v>7.5</v>
          </cell>
          <cell r="F332">
            <v>7.65</v>
          </cell>
          <cell r="G332">
            <v>7.86</v>
          </cell>
          <cell r="H332">
            <v>8.4600000000000009</v>
          </cell>
          <cell r="I332">
            <v>8.91</v>
          </cell>
        </row>
        <row r="333">
          <cell r="A333">
            <v>93310</v>
          </cell>
          <cell r="B333">
            <v>0</v>
          </cell>
          <cell r="C333">
            <v>7.5</v>
          </cell>
          <cell r="D333">
            <v>0</v>
          </cell>
          <cell r="E333">
            <v>7.5</v>
          </cell>
          <cell r="F333">
            <v>7.65</v>
          </cell>
          <cell r="G333">
            <v>7.86</v>
          </cell>
          <cell r="H333">
            <v>8.4600000000000009</v>
          </cell>
          <cell r="I333">
            <v>8.91</v>
          </cell>
        </row>
        <row r="334">
          <cell r="A334">
            <v>93320</v>
          </cell>
          <cell r="B334">
            <v>0</v>
          </cell>
          <cell r="C334">
            <v>7.5</v>
          </cell>
          <cell r="D334">
            <v>0</v>
          </cell>
          <cell r="E334">
            <v>7.5</v>
          </cell>
          <cell r="F334">
            <v>7.65</v>
          </cell>
          <cell r="G334">
            <v>7.86</v>
          </cell>
          <cell r="H334">
            <v>8.4600000000000009</v>
          </cell>
          <cell r="I334">
            <v>8.91</v>
          </cell>
        </row>
        <row r="335">
          <cell r="A335">
            <v>93330</v>
          </cell>
          <cell r="B335">
            <v>0</v>
          </cell>
          <cell r="C335">
            <v>7.5</v>
          </cell>
          <cell r="D335">
            <v>0</v>
          </cell>
          <cell r="E335">
            <v>7.5</v>
          </cell>
          <cell r="F335">
            <v>7.65</v>
          </cell>
          <cell r="G335">
            <v>7.86</v>
          </cell>
          <cell r="H335">
            <v>8.4600000000000009</v>
          </cell>
          <cell r="I335">
            <v>8.91</v>
          </cell>
        </row>
        <row r="336">
          <cell r="A336">
            <v>93340</v>
          </cell>
          <cell r="B336">
            <v>0</v>
          </cell>
          <cell r="C336">
            <v>7.5</v>
          </cell>
          <cell r="D336">
            <v>0</v>
          </cell>
          <cell r="E336">
            <v>7.5</v>
          </cell>
          <cell r="F336">
            <v>7.65</v>
          </cell>
          <cell r="G336">
            <v>7.86</v>
          </cell>
          <cell r="H336">
            <v>8.4600000000000009</v>
          </cell>
          <cell r="I336">
            <v>8.91</v>
          </cell>
        </row>
        <row r="337">
          <cell r="A337">
            <v>93350</v>
          </cell>
          <cell r="B337">
            <v>0</v>
          </cell>
          <cell r="C337">
            <v>7.5</v>
          </cell>
          <cell r="D337">
            <v>0</v>
          </cell>
          <cell r="E337">
            <v>7.5</v>
          </cell>
          <cell r="F337">
            <v>7.65</v>
          </cell>
          <cell r="G337">
            <v>7.86</v>
          </cell>
          <cell r="H337">
            <v>8.4600000000000009</v>
          </cell>
          <cell r="I337">
            <v>8.91</v>
          </cell>
        </row>
        <row r="338">
          <cell r="A338">
            <v>93360</v>
          </cell>
          <cell r="B338">
            <v>0</v>
          </cell>
          <cell r="C338">
            <v>7.5</v>
          </cell>
          <cell r="D338">
            <v>0</v>
          </cell>
          <cell r="E338">
            <v>7.5</v>
          </cell>
          <cell r="F338">
            <v>7.65</v>
          </cell>
          <cell r="G338">
            <v>7.86</v>
          </cell>
          <cell r="H338">
            <v>8.4600000000000009</v>
          </cell>
          <cell r="I338">
            <v>8.91</v>
          </cell>
        </row>
        <row r="339">
          <cell r="A339">
            <v>93370</v>
          </cell>
          <cell r="B339">
            <v>0</v>
          </cell>
          <cell r="C339">
            <v>7.5</v>
          </cell>
          <cell r="D339">
            <v>0</v>
          </cell>
          <cell r="E339">
            <v>7.5</v>
          </cell>
          <cell r="F339">
            <v>7.65</v>
          </cell>
          <cell r="G339">
            <v>7.86</v>
          </cell>
          <cell r="H339">
            <v>8.4600000000000009</v>
          </cell>
          <cell r="I339">
            <v>8.91</v>
          </cell>
        </row>
        <row r="340">
          <cell r="A340">
            <v>93380</v>
          </cell>
          <cell r="B340">
            <v>0</v>
          </cell>
          <cell r="C340">
            <v>7.5</v>
          </cell>
          <cell r="D340">
            <v>0</v>
          </cell>
          <cell r="E340">
            <v>7.5</v>
          </cell>
          <cell r="F340">
            <v>7.65</v>
          </cell>
          <cell r="G340">
            <v>7.86</v>
          </cell>
          <cell r="H340">
            <v>8.4600000000000009</v>
          </cell>
          <cell r="I340">
            <v>8.91</v>
          </cell>
        </row>
        <row r="341">
          <cell r="A341">
            <v>93390</v>
          </cell>
          <cell r="B341">
            <v>0</v>
          </cell>
          <cell r="C341">
            <v>7.5</v>
          </cell>
          <cell r="D341">
            <v>0</v>
          </cell>
          <cell r="E341">
            <v>7.5</v>
          </cell>
          <cell r="F341">
            <v>7.65</v>
          </cell>
          <cell r="G341">
            <v>7.86</v>
          </cell>
          <cell r="H341">
            <v>8.4600000000000009</v>
          </cell>
          <cell r="I341">
            <v>8.91</v>
          </cell>
        </row>
        <row r="342">
          <cell r="A342">
            <v>93400</v>
          </cell>
          <cell r="B342">
            <v>0</v>
          </cell>
          <cell r="C342">
            <v>7.5</v>
          </cell>
          <cell r="D342">
            <v>0</v>
          </cell>
          <cell r="E342">
            <v>7.5</v>
          </cell>
          <cell r="F342">
            <v>7.65</v>
          </cell>
          <cell r="G342">
            <v>7.86</v>
          </cell>
          <cell r="H342">
            <v>8.4600000000000009</v>
          </cell>
          <cell r="I342">
            <v>8.91</v>
          </cell>
        </row>
        <row r="343">
          <cell r="A343">
            <v>93410</v>
          </cell>
          <cell r="B343">
            <v>0</v>
          </cell>
          <cell r="C343">
            <v>7.5</v>
          </cell>
          <cell r="D343">
            <v>0</v>
          </cell>
          <cell r="E343">
            <v>7.5</v>
          </cell>
          <cell r="F343">
            <v>7.65</v>
          </cell>
          <cell r="G343">
            <v>7.86</v>
          </cell>
          <cell r="H343">
            <v>8.4600000000000009</v>
          </cell>
          <cell r="I343">
            <v>8.91</v>
          </cell>
        </row>
        <row r="344">
          <cell r="A344">
            <v>93420</v>
          </cell>
          <cell r="B344">
            <v>0</v>
          </cell>
          <cell r="C344">
            <v>7.5</v>
          </cell>
          <cell r="D344">
            <v>0</v>
          </cell>
          <cell r="E344">
            <v>7.5</v>
          </cell>
          <cell r="F344">
            <v>7.65</v>
          </cell>
          <cell r="G344">
            <v>7.86</v>
          </cell>
          <cell r="H344">
            <v>8.4600000000000009</v>
          </cell>
          <cell r="I344">
            <v>8.91</v>
          </cell>
        </row>
        <row r="345">
          <cell r="A345">
            <v>93430</v>
          </cell>
          <cell r="B345">
            <v>0</v>
          </cell>
          <cell r="C345">
            <v>7.5</v>
          </cell>
          <cell r="D345">
            <v>0</v>
          </cell>
          <cell r="E345">
            <v>7.5</v>
          </cell>
          <cell r="F345">
            <v>7.65</v>
          </cell>
          <cell r="G345">
            <v>7.86</v>
          </cell>
          <cell r="H345">
            <v>8.4600000000000009</v>
          </cell>
          <cell r="I345">
            <v>8.91</v>
          </cell>
        </row>
        <row r="346">
          <cell r="A346">
            <v>93440</v>
          </cell>
          <cell r="B346">
            <v>0</v>
          </cell>
          <cell r="C346">
            <v>7.5</v>
          </cell>
          <cell r="D346">
            <v>0</v>
          </cell>
          <cell r="E346">
            <v>7.5</v>
          </cell>
          <cell r="F346">
            <v>7.65</v>
          </cell>
          <cell r="G346">
            <v>7.86</v>
          </cell>
          <cell r="H346">
            <v>8.4600000000000009</v>
          </cell>
          <cell r="I346">
            <v>8.91</v>
          </cell>
        </row>
        <row r="347">
          <cell r="A347">
            <v>93450</v>
          </cell>
          <cell r="B347">
            <v>0</v>
          </cell>
          <cell r="C347">
            <v>7.5</v>
          </cell>
          <cell r="D347">
            <v>0</v>
          </cell>
          <cell r="E347">
            <v>7.5</v>
          </cell>
          <cell r="F347">
            <v>7.65</v>
          </cell>
          <cell r="G347">
            <v>7.86</v>
          </cell>
          <cell r="H347">
            <v>8.4600000000000009</v>
          </cell>
          <cell r="I347">
            <v>8.91</v>
          </cell>
        </row>
        <row r="348">
          <cell r="A348">
            <v>93460</v>
          </cell>
          <cell r="B348">
            <v>0</v>
          </cell>
          <cell r="C348">
            <v>7.5</v>
          </cell>
          <cell r="D348">
            <v>0</v>
          </cell>
          <cell r="E348">
            <v>7.5</v>
          </cell>
          <cell r="F348">
            <v>7.65</v>
          </cell>
          <cell r="G348">
            <v>7.86</v>
          </cell>
          <cell r="H348">
            <v>8.4600000000000009</v>
          </cell>
          <cell r="I348">
            <v>8.91</v>
          </cell>
        </row>
        <row r="349">
          <cell r="A349">
            <v>93470</v>
          </cell>
          <cell r="B349">
            <v>0</v>
          </cell>
          <cell r="C349">
            <v>7.5</v>
          </cell>
          <cell r="D349">
            <v>0</v>
          </cell>
          <cell r="E349">
            <v>7.5</v>
          </cell>
          <cell r="F349">
            <v>7.65</v>
          </cell>
          <cell r="G349">
            <v>7.86</v>
          </cell>
          <cell r="H349">
            <v>8.4600000000000009</v>
          </cell>
          <cell r="I349">
            <v>8.91</v>
          </cell>
        </row>
        <row r="350">
          <cell r="A350">
            <v>93480</v>
          </cell>
          <cell r="B350">
            <v>0</v>
          </cell>
          <cell r="C350">
            <v>7.5</v>
          </cell>
          <cell r="D350">
            <v>0</v>
          </cell>
          <cell r="E350">
            <v>7.5</v>
          </cell>
          <cell r="F350">
            <v>7.65</v>
          </cell>
          <cell r="G350">
            <v>7.86</v>
          </cell>
          <cell r="H350">
            <v>8.4600000000000009</v>
          </cell>
          <cell r="I350">
            <v>8.91</v>
          </cell>
        </row>
        <row r="351">
          <cell r="A351">
            <v>93490</v>
          </cell>
          <cell r="B351">
            <v>0</v>
          </cell>
          <cell r="C351">
            <v>7.5</v>
          </cell>
          <cell r="D351">
            <v>0</v>
          </cell>
          <cell r="E351">
            <v>7.5</v>
          </cell>
          <cell r="F351">
            <v>7.65</v>
          </cell>
          <cell r="G351">
            <v>7.86</v>
          </cell>
          <cell r="H351">
            <v>8.4600000000000009</v>
          </cell>
          <cell r="I351">
            <v>8.91</v>
          </cell>
        </row>
        <row r="352">
          <cell r="A352">
            <v>93500</v>
          </cell>
          <cell r="B352">
            <v>0</v>
          </cell>
          <cell r="C352">
            <v>7.5</v>
          </cell>
          <cell r="D352">
            <v>0</v>
          </cell>
          <cell r="E352">
            <v>7.5</v>
          </cell>
          <cell r="F352">
            <v>7.65</v>
          </cell>
          <cell r="G352">
            <v>7.86</v>
          </cell>
          <cell r="H352">
            <v>8.4600000000000009</v>
          </cell>
          <cell r="I352">
            <v>8.91</v>
          </cell>
        </row>
        <row r="353">
          <cell r="A353">
            <v>93510</v>
          </cell>
          <cell r="B353">
            <v>0</v>
          </cell>
          <cell r="C353">
            <v>7.5</v>
          </cell>
          <cell r="D353">
            <v>0</v>
          </cell>
          <cell r="E353">
            <v>7.5</v>
          </cell>
          <cell r="F353">
            <v>7.65</v>
          </cell>
          <cell r="G353">
            <v>7.86</v>
          </cell>
          <cell r="H353">
            <v>8.4600000000000009</v>
          </cell>
          <cell r="I353">
            <v>8.91</v>
          </cell>
        </row>
        <row r="354">
          <cell r="A354">
            <v>93520</v>
          </cell>
          <cell r="B354">
            <v>0</v>
          </cell>
          <cell r="C354">
            <v>7.5</v>
          </cell>
          <cell r="D354">
            <v>0</v>
          </cell>
          <cell r="E354">
            <v>7.5</v>
          </cell>
          <cell r="F354">
            <v>7.65</v>
          </cell>
          <cell r="G354">
            <v>7.86</v>
          </cell>
          <cell r="H354">
            <v>8.4600000000000009</v>
          </cell>
          <cell r="I354">
            <v>8.91</v>
          </cell>
        </row>
        <row r="355">
          <cell r="A355">
            <v>93530</v>
          </cell>
          <cell r="B355">
            <v>0</v>
          </cell>
          <cell r="C355">
            <v>7.5</v>
          </cell>
          <cell r="D355">
            <v>0</v>
          </cell>
          <cell r="E355">
            <v>7.5</v>
          </cell>
          <cell r="F355">
            <v>7.65</v>
          </cell>
          <cell r="G355">
            <v>7.86</v>
          </cell>
          <cell r="H355">
            <v>8.4600000000000009</v>
          </cell>
          <cell r="I355">
            <v>8.91</v>
          </cell>
        </row>
        <row r="356">
          <cell r="A356">
            <v>93540</v>
          </cell>
          <cell r="B356">
            <v>0</v>
          </cell>
          <cell r="C356">
            <v>7.5</v>
          </cell>
          <cell r="D356">
            <v>0</v>
          </cell>
          <cell r="E356">
            <v>7.5</v>
          </cell>
          <cell r="F356">
            <v>7.65</v>
          </cell>
          <cell r="G356">
            <v>7.86</v>
          </cell>
          <cell r="H356">
            <v>8.4600000000000009</v>
          </cell>
          <cell r="I356">
            <v>8.91</v>
          </cell>
        </row>
        <row r="357">
          <cell r="A357">
            <v>93550</v>
          </cell>
          <cell r="B357">
            <v>0</v>
          </cell>
          <cell r="C357">
            <v>7.5</v>
          </cell>
          <cell r="D357">
            <v>0</v>
          </cell>
          <cell r="E357">
            <v>7.5</v>
          </cell>
          <cell r="F357">
            <v>7.65</v>
          </cell>
          <cell r="G357">
            <v>7.86</v>
          </cell>
          <cell r="H357">
            <v>8.4600000000000009</v>
          </cell>
          <cell r="I357">
            <v>8.91</v>
          </cell>
        </row>
        <row r="358">
          <cell r="A358">
            <v>93560</v>
          </cell>
          <cell r="B358">
            <v>0</v>
          </cell>
          <cell r="C358">
            <v>7.5</v>
          </cell>
          <cell r="D358">
            <v>0</v>
          </cell>
          <cell r="E358">
            <v>7.5</v>
          </cell>
          <cell r="F358">
            <v>7.65</v>
          </cell>
          <cell r="G358">
            <v>7.86</v>
          </cell>
          <cell r="H358">
            <v>8.4600000000000009</v>
          </cell>
          <cell r="I358">
            <v>8.91</v>
          </cell>
        </row>
        <row r="359">
          <cell r="A359">
            <v>93570</v>
          </cell>
          <cell r="B359">
            <v>0</v>
          </cell>
          <cell r="C359">
            <v>7.5</v>
          </cell>
          <cell r="D359">
            <v>0</v>
          </cell>
          <cell r="E359">
            <v>7.5</v>
          </cell>
          <cell r="F359">
            <v>7.65</v>
          </cell>
          <cell r="G359">
            <v>7.86</v>
          </cell>
          <cell r="H359">
            <v>8.4600000000000009</v>
          </cell>
          <cell r="I359">
            <v>8.91</v>
          </cell>
        </row>
        <row r="360">
          <cell r="A360">
            <v>93580</v>
          </cell>
          <cell r="B360">
            <v>0</v>
          </cell>
          <cell r="C360">
            <v>7.5</v>
          </cell>
          <cell r="D360">
            <v>0</v>
          </cell>
          <cell r="E360">
            <v>7.5</v>
          </cell>
          <cell r="F360">
            <v>7.65</v>
          </cell>
          <cell r="G360">
            <v>7.86</v>
          </cell>
          <cell r="H360">
            <v>8.4600000000000009</v>
          </cell>
          <cell r="I360">
            <v>8.91</v>
          </cell>
        </row>
        <row r="361">
          <cell r="A361">
            <v>93590</v>
          </cell>
          <cell r="B361">
            <v>0</v>
          </cell>
          <cell r="C361">
            <v>7.5</v>
          </cell>
          <cell r="D361">
            <v>0</v>
          </cell>
          <cell r="E361">
            <v>7.5</v>
          </cell>
          <cell r="F361">
            <v>7.65</v>
          </cell>
          <cell r="G361">
            <v>7.86</v>
          </cell>
          <cell r="H361">
            <v>8.4600000000000009</v>
          </cell>
          <cell r="I361">
            <v>8.91</v>
          </cell>
        </row>
        <row r="362">
          <cell r="A362">
            <v>93600</v>
          </cell>
          <cell r="B362">
            <v>0</v>
          </cell>
          <cell r="C362">
            <v>7.5</v>
          </cell>
          <cell r="D362">
            <v>0</v>
          </cell>
          <cell r="E362">
            <v>7.5</v>
          </cell>
          <cell r="F362">
            <v>7.65</v>
          </cell>
          <cell r="G362">
            <v>7.86</v>
          </cell>
          <cell r="H362">
            <v>8.4600000000000009</v>
          </cell>
          <cell r="I362">
            <v>8.91</v>
          </cell>
        </row>
        <row r="363">
          <cell r="A363">
            <v>93610</v>
          </cell>
          <cell r="B363">
            <v>0</v>
          </cell>
          <cell r="C363">
            <v>7.5</v>
          </cell>
          <cell r="D363">
            <v>0</v>
          </cell>
          <cell r="E363">
            <v>7.5</v>
          </cell>
          <cell r="F363">
            <v>7.65</v>
          </cell>
          <cell r="G363">
            <v>7.86</v>
          </cell>
          <cell r="H363">
            <v>8.4600000000000009</v>
          </cell>
          <cell r="I363">
            <v>8.91</v>
          </cell>
        </row>
        <row r="364">
          <cell r="A364">
            <v>93620</v>
          </cell>
          <cell r="B364">
            <v>0</v>
          </cell>
          <cell r="C364">
            <v>7.5</v>
          </cell>
          <cell r="D364">
            <v>0</v>
          </cell>
          <cell r="E364">
            <v>7.5</v>
          </cell>
          <cell r="F364">
            <v>7.65</v>
          </cell>
          <cell r="G364">
            <v>7.86</v>
          </cell>
          <cell r="H364">
            <v>8.4600000000000009</v>
          </cell>
          <cell r="I364">
            <v>8.91</v>
          </cell>
        </row>
        <row r="365">
          <cell r="A365">
            <v>93630</v>
          </cell>
          <cell r="B365">
            <v>0</v>
          </cell>
          <cell r="C365">
            <v>7.5</v>
          </cell>
          <cell r="D365">
            <v>0</v>
          </cell>
          <cell r="E365">
            <v>7.5</v>
          </cell>
          <cell r="F365">
            <v>7.65</v>
          </cell>
          <cell r="G365">
            <v>7.86</v>
          </cell>
          <cell r="H365">
            <v>8.4600000000000009</v>
          </cell>
          <cell r="I365">
            <v>8.91</v>
          </cell>
        </row>
        <row r="366">
          <cell r="A366">
            <v>93640</v>
          </cell>
          <cell r="B366">
            <v>0</v>
          </cell>
          <cell r="C366">
            <v>7.5</v>
          </cell>
          <cell r="D366">
            <v>0</v>
          </cell>
          <cell r="E366">
            <v>7.5</v>
          </cell>
          <cell r="F366">
            <v>7.65</v>
          </cell>
          <cell r="G366">
            <v>7.86</v>
          </cell>
          <cell r="H366">
            <v>8.4600000000000009</v>
          </cell>
          <cell r="I366">
            <v>8.91</v>
          </cell>
        </row>
        <row r="367">
          <cell r="A367">
            <v>93650</v>
          </cell>
          <cell r="B367">
            <v>0</v>
          </cell>
          <cell r="C367">
            <v>7.5</v>
          </cell>
          <cell r="D367">
            <v>0</v>
          </cell>
          <cell r="E367">
            <v>7.5</v>
          </cell>
          <cell r="F367">
            <v>7.65</v>
          </cell>
          <cell r="G367">
            <v>7.86</v>
          </cell>
          <cell r="H367">
            <v>8.4600000000000009</v>
          </cell>
          <cell r="I367">
            <v>8.91</v>
          </cell>
        </row>
        <row r="368">
          <cell r="A368">
            <v>93660</v>
          </cell>
          <cell r="B368">
            <v>0</v>
          </cell>
          <cell r="C368">
            <v>7.5</v>
          </cell>
          <cell r="D368">
            <v>0</v>
          </cell>
          <cell r="E368">
            <v>7.5</v>
          </cell>
          <cell r="F368">
            <v>7.65</v>
          </cell>
          <cell r="G368">
            <v>7.86</v>
          </cell>
          <cell r="H368">
            <v>8.4600000000000009</v>
          </cell>
          <cell r="I368">
            <v>8.91</v>
          </cell>
        </row>
        <row r="369">
          <cell r="A369">
            <v>93670</v>
          </cell>
          <cell r="B369">
            <v>0</v>
          </cell>
          <cell r="C369">
            <v>7.5</v>
          </cell>
          <cell r="D369">
            <v>0</v>
          </cell>
          <cell r="E369">
            <v>7.5</v>
          </cell>
          <cell r="F369">
            <v>7.65</v>
          </cell>
          <cell r="G369">
            <v>7.86</v>
          </cell>
          <cell r="H369">
            <v>8.4600000000000009</v>
          </cell>
          <cell r="I369">
            <v>8.91</v>
          </cell>
        </row>
        <row r="370">
          <cell r="A370">
            <v>93680</v>
          </cell>
          <cell r="B370">
            <v>0</v>
          </cell>
          <cell r="C370">
            <v>7.5</v>
          </cell>
          <cell r="D370">
            <v>0</v>
          </cell>
          <cell r="E370">
            <v>7.5</v>
          </cell>
          <cell r="F370">
            <v>7.65</v>
          </cell>
          <cell r="G370">
            <v>7.86</v>
          </cell>
          <cell r="H370">
            <v>8.4600000000000009</v>
          </cell>
          <cell r="I370">
            <v>8.91</v>
          </cell>
        </row>
        <row r="371">
          <cell r="A371">
            <v>93690</v>
          </cell>
          <cell r="B371">
            <v>0</v>
          </cell>
          <cell r="C371">
            <v>7.5</v>
          </cell>
          <cell r="D371">
            <v>0</v>
          </cell>
          <cell r="E371">
            <v>7.5</v>
          </cell>
          <cell r="F371">
            <v>7.65</v>
          </cell>
          <cell r="G371">
            <v>7.86</v>
          </cell>
          <cell r="H371">
            <v>8.4600000000000009</v>
          </cell>
          <cell r="I371">
            <v>8.91</v>
          </cell>
        </row>
        <row r="372">
          <cell r="A372">
            <v>93700</v>
          </cell>
          <cell r="B372">
            <v>0</v>
          </cell>
          <cell r="C372">
            <v>7.5</v>
          </cell>
          <cell r="D372">
            <v>0</v>
          </cell>
          <cell r="E372">
            <v>7.5</v>
          </cell>
          <cell r="F372">
            <v>7.65</v>
          </cell>
          <cell r="G372">
            <v>7.86</v>
          </cell>
          <cell r="H372">
            <v>8.4600000000000009</v>
          </cell>
          <cell r="I372">
            <v>8.91</v>
          </cell>
        </row>
        <row r="373">
          <cell r="A373">
            <v>93710</v>
          </cell>
          <cell r="B373">
            <v>0</v>
          </cell>
          <cell r="C373">
            <v>7.5</v>
          </cell>
          <cell r="D373">
            <v>0</v>
          </cell>
          <cell r="E373">
            <v>7.5</v>
          </cell>
          <cell r="F373">
            <v>7.65</v>
          </cell>
          <cell r="G373">
            <v>7.86</v>
          </cell>
          <cell r="H373">
            <v>8.4600000000000009</v>
          </cell>
          <cell r="I373">
            <v>8.91</v>
          </cell>
        </row>
        <row r="374">
          <cell r="A374">
            <v>93720</v>
          </cell>
          <cell r="B374">
            <v>0</v>
          </cell>
          <cell r="C374">
            <v>7.5</v>
          </cell>
          <cell r="D374">
            <v>0</v>
          </cell>
          <cell r="E374">
            <v>7.5</v>
          </cell>
          <cell r="F374">
            <v>7.65</v>
          </cell>
          <cell r="G374">
            <v>7.86</v>
          </cell>
          <cell r="H374">
            <v>8.4600000000000009</v>
          </cell>
          <cell r="I374">
            <v>8.91</v>
          </cell>
        </row>
        <row r="375">
          <cell r="A375">
            <v>93730</v>
          </cell>
          <cell r="B375">
            <v>0</v>
          </cell>
          <cell r="C375">
            <v>7.5</v>
          </cell>
          <cell r="D375">
            <v>0</v>
          </cell>
          <cell r="E375">
            <v>7.5</v>
          </cell>
          <cell r="F375">
            <v>7.65</v>
          </cell>
          <cell r="G375">
            <v>7.86</v>
          </cell>
          <cell r="H375">
            <v>8.4600000000000009</v>
          </cell>
          <cell r="I375">
            <v>8.91</v>
          </cell>
        </row>
        <row r="376">
          <cell r="A376">
            <v>93740</v>
          </cell>
          <cell r="B376">
            <v>0</v>
          </cell>
          <cell r="C376">
            <v>7.5</v>
          </cell>
          <cell r="D376">
            <v>0</v>
          </cell>
          <cell r="E376">
            <v>7.5</v>
          </cell>
          <cell r="F376">
            <v>7.65</v>
          </cell>
          <cell r="G376">
            <v>7.86</v>
          </cell>
          <cell r="H376">
            <v>8.4600000000000009</v>
          </cell>
          <cell r="I376">
            <v>8.91</v>
          </cell>
        </row>
        <row r="377">
          <cell r="A377">
            <v>93750</v>
          </cell>
          <cell r="B377">
            <v>0</v>
          </cell>
          <cell r="C377">
            <v>7.5</v>
          </cell>
          <cell r="D377">
            <v>0</v>
          </cell>
          <cell r="E377">
            <v>7.5</v>
          </cell>
          <cell r="F377">
            <v>7.65</v>
          </cell>
          <cell r="G377">
            <v>7.86</v>
          </cell>
          <cell r="H377">
            <v>8.4600000000000009</v>
          </cell>
          <cell r="I377">
            <v>8.91</v>
          </cell>
        </row>
        <row r="378">
          <cell r="A378">
            <v>93760</v>
          </cell>
          <cell r="B378">
            <v>0</v>
          </cell>
          <cell r="C378">
            <v>7.5</v>
          </cell>
          <cell r="D378">
            <v>0</v>
          </cell>
          <cell r="E378">
            <v>7.5</v>
          </cell>
          <cell r="F378">
            <v>7.65</v>
          </cell>
          <cell r="G378">
            <v>7.86</v>
          </cell>
          <cell r="H378">
            <v>8.4600000000000009</v>
          </cell>
          <cell r="I378">
            <v>8.91</v>
          </cell>
        </row>
        <row r="379">
          <cell r="A379">
            <v>93770</v>
          </cell>
          <cell r="B379">
            <v>0</v>
          </cell>
          <cell r="C379">
            <v>7.5</v>
          </cell>
          <cell r="D379">
            <v>0</v>
          </cell>
          <cell r="E379">
            <v>7.5</v>
          </cell>
          <cell r="F379">
            <v>7.65</v>
          </cell>
          <cell r="G379">
            <v>7.86</v>
          </cell>
          <cell r="H379">
            <v>8.4600000000000009</v>
          </cell>
          <cell r="I379">
            <v>8.91</v>
          </cell>
        </row>
        <row r="380">
          <cell r="A380">
            <v>93780</v>
          </cell>
          <cell r="B380">
            <v>0</v>
          </cell>
          <cell r="C380">
            <v>7.5</v>
          </cell>
          <cell r="D380">
            <v>0</v>
          </cell>
          <cell r="E380">
            <v>7.5</v>
          </cell>
          <cell r="F380">
            <v>7.65</v>
          </cell>
          <cell r="G380">
            <v>7.86</v>
          </cell>
          <cell r="H380">
            <v>8.4600000000000009</v>
          </cell>
          <cell r="I380">
            <v>8.91</v>
          </cell>
        </row>
        <row r="381">
          <cell r="A381">
            <v>93790</v>
          </cell>
          <cell r="B381">
            <v>0</v>
          </cell>
          <cell r="C381">
            <v>7.5</v>
          </cell>
          <cell r="D381">
            <v>0</v>
          </cell>
          <cell r="E381">
            <v>7.5</v>
          </cell>
          <cell r="F381">
            <v>7.65</v>
          </cell>
          <cell r="G381">
            <v>7.86</v>
          </cell>
          <cell r="H381">
            <v>8.4600000000000009</v>
          </cell>
          <cell r="I381">
            <v>8.91</v>
          </cell>
        </row>
        <row r="382">
          <cell r="A382">
            <v>93800</v>
          </cell>
          <cell r="B382">
            <v>0</v>
          </cell>
          <cell r="C382">
            <v>7.5</v>
          </cell>
          <cell r="D382">
            <v>0</v>
          </cell>
          <cell r="E382">
            <v>7.5</v>
          </cell>
          <cell r="F382">
            <v>7.65</v>
          </cell>
          <cell r="G382">
            <v>7.86</v>
          </cell>
          <cell r="H382">
            <v>8.4600000000000009</v>
          </cell>
          <cell r="I382">
            <v>8.91</v>
          </cell>
        </row>
        <row r="383">
          <cell r="A383">
            <v>93810</v>
          </cell>
          <cell r="B383">
            <v>0</v>
          </cell>
          <cell r="C383">
            <v>7.5</v>
          </cell>
          <cell r="D383">
            <v>0</v>
          </cell>
          <cell r="E383">
            <v>7.5</v>
          </cell>
          <cell r="F383">
            <v>7.65</v>
          </cell>
          <cell r="G383">
            <v>7.86</v>
          </cell>
          <cell r="H383">
            <v>8.4600000000000009</v>
          </cell>
          <cell r="I383">
            <v>8.91</v>
          </cell>
        </row>
        <row r="384">
          <cell r="A384">
            <v>93820</v>
          </cell>
          <cell r="B384">
            <v>0</v>
          </cell>
          <cell r="C384">
            <v>7.5</v>
          </cell>
          <cell r="D384">
            <v>0</v>
          </cell>
          <cell r="E384">
            <v>7.5</v>
          </cell>
          <cell r="F384">
            <v>7.65</v>
          </cell>
          <cell r="G384">
            <v>7.86</v>
          </cell>
          <cell r="H384">
            <v>8.4600000000000009</v>
          </cell>
          <cell r="I384">
            <v>8.91</v>
          </cell>
        </row>
        <row r="385">
          <cell r="A385">
            <v>93830</v>
          </cell>
          <cell r="B385">
            <v>0</v>
          </cell>
          <cell r="C385">
            <v>7.5</v>
          </cell>
          <cell r="D385">
            <v>0</v>
          </cell>
          <cell r="E385">
            <v>7.5</v>
          </cell>
          <cell r="F385">
            <v>7.65</v>
          </cell>
          <cell r="G385">
            <v>7.86</v>
          </cell>
          <cell r="H385">
            <v>8.4600000000000009</v>
          </cell>
          <cell r="I385">
            <v>8.91</v>
          </cell>
        </row>
        <row r="386">
          <cell r="A386">
            <v>93840</v>
          </cell>
          <cell r="B386">
            <v>0</v>
          </cell>
          <cell r="C386">
            <v>7.5</v>
          </cell>
          <cell r="D386">
            <v>0</v>
          </cell>
          <cell r="E386">
            <v>7.5</v>
          </cell>
          <cell r="F386">
            <v>7.65</v>
          </cell>
          <cell r="G386">
            <v>7.86</v>
          </cell>
          <cell r="H386">
            <v>8.4600000000000009</v>
          </cell>
          <cell r="I386">
            <v>8.91</v>
          </cell>
        </row>
        <row r="387">
          <cell r="A387">
            <v>93850</v>
          </cell>
          <cell r="B387">
            <v>0</v>
          </cell>
          <cell r="C387">
            <v>7.5</v>
          </cell>
          <cell r="D387">
            <v>0</v>
          </cell>
          <cell r="E387">
            <v>7.5</v>
          </cell>
          <cell r="F387">
            <v>7.65</v>
          </cell>
          <cell r="G387">
            <v>7.86</v>
          </cell>
          <cell r="H387">
            <v>8.4600000000000009</v>
          </cell>
          <cell r="I387">
            <v>8.91</v>
          </cell>
        </row>
        <row r="388">
          <cell r="A388">
            <v>93860</v>
          </cell>
          <cell r="B388">
            <v>0</v>
          </cell>
          <cell r="C388">
            <v>7.5</v>
          </cell>
          <cell r="D388">
            <v>0</v>
          </cell>
          <cell r="E388">
            <v>7.5</v>
          </cell>
          <cell r="F388">
            <v>7.65</v>
          </cell>
          <cell r="G388">
            <v>7.86</v>
          </cell>
          <cell r="H388">
            <v>8.4600000000000009</v>
          </cell>
          <cell r="I388">
            <v>8.91</v>
          </cell>
        </row>
        <row r="389">
          <cell r="A389">
            <v>93870</v>
          </cell>
          <cell r="B389">
            <v>0</v>
          </cell>
          <cell r="C389">
            <v>7.5</v>
          </cell>
          <cell r="D389">
            <v>0</v>
          </cell>
          <cell r="E389">
            <v>7.5</v>
          </cell>
          <cell r="F389">
            <v>7.65</v>
          </cell>
          <cell r="G389">
            <v>7.86</v>
          </cell>
          <cell r="H389">
            <v>8.4600000000000009</v>
          </cell>
          <cell r="I389">
            <v>8.91</v>
          </cell>
        </row>
        <row r="390">
          <cell r="A390">
            <v>93880</v>
          </cell>
          <cell r="B390">
            <v>0</v>
          </cell>
          <cell r="C390">
            <v>7.5</v>
          </cell>
          <cell r="D390">
            <v>0</v>
          </cell>
          <cell r="E390">
            <v>7.5</v>
          </cell>
          <cell r="F390">
            <v>7.65</v>
          </cell>
          <cell r="G390">
            <v>7.86</v>
          </cell>
          <cell r="H390">
            <v>8.4600000000000009</v>
          </cell>
          <cell r="I390">
            <v>8.91</v>
          </cell>
        </row>
        <row r="391">
          <cell r="A391">
            <v>93890</v>
          </cell>
          <cell r="B391">
            <v>0</v>
          </cell>
          <cell r="C391">
            <v>7.5</v>
          </cell>
          <cell r="D391">
            <v>0</v>
          </cell>
          <cell r="E391">
            <v>7.5</v>
          </cell>
          <cell r="F391">
            <v>7.65</v>
          </cell>
          <cell r="G391">
            <v>7.86</v>
          </cell>
          <cell r="H391">
            <v>8.4600000000000009</v>
          </cell>
          <cell r="I391">
            <v>8.91</v>
          </cell>
        </row>
        <row r="392">
          <cell r="A392">
            <v>93900</v>
          </cell>
          <cell r="B392">
            <v>0</v>
          </cell>
          <cell r="C392">
            <v>7.5</v>
          </cell>
          <cell r="D392">
            <v>0</v>
          </cell>
          <cell r="E392">
            <v>7.5</v>
          </cell>
          <cell r="F392">
            <v>7.65</v>
          </cell>
          <cell r="G392">
            <v>7.86</v>
          </cell>
          <cell r="H392">
            <v>8.4600000000000009</v>
          </cell>
          <cell r="I392">
            <v>8.91</v>
          </cell>
        </row>
        <row r="393">
          <cell r="A393">
            <v>93910</v>
          </cell>
          <cell r="B393">
            <v>0</v>
          </cell>
          <cell r="C393">
            <v>7.5</v>
          </cell>
          <cell r="D393">
            <v>0</v>
          </cell>
          <cell r="E393">
            <v>7.5</v>
          </cell>
          <cell r="F393">
            <v>7.65</v>
          </cell>
          <cell r="G393">
            <v>7.86</v>
          </cell>
          <cell r="H393">
            <v>8.4600000000000009</v>
          </cell>
          <cell r="I393">
            <v>8.91</v>
          </cell>
        </row>
        <row r="394">
          <cell r="A394">
            <v>93920</v>
          </cell>
          <cell r="B394">
            <v>0</v>
          </cell>
          <cell r="C394">
            <v>7.5</v>
          </cell>
          <cell r="D394">
            <v>0</v>
          </cell>
          <cell r="E394">
            <v>7.5</v>
          </cell>
          <cell r="F394">
            <v>7.65</v>
          </cell>
          <cell r="G394">
            <v>7.86</v>
          </cell>
          <cell r="H394">
            <v>8.4600000000000009</v>
          </cell>
          <cell r="I394">
            <v>8.91</v>
          </cell>
        </row>
        <row r="395">
          <cell r="A395">
            <v>93930</v>
          </cell>
          <cell r="B395">
            <v>0</v>
          </cell>
          <cell r="C395">
            <v>7.5</v>
          </cell>
          <cell r="D395">
            <v>0</v>
          </cell>
          <cell r="E395">
            <v>7.5</v>
          </cell>
          <cell r="F395">
            <v>7.65</v>
          </cell>
          <cell r="G395">
            <v>7.86</v>
          </cell>
          <cell r="H395">
            <v>8.4600000000000009</v>
          </cell>
          <cell r="I395">
            <v>8.91</v>
          </cell>
        </row>
        <row r="396">
          <cell r="A396">
            <v>93940</v>
          </cell>
          <cell r="B396">
            <v>0</v>
          </cell>
          <cell r="C396">
            <v>7.5</v>
          </cell>
          <cell r="D396">
            <v>0</v>
          </cell>
          <cell r="E396">
            <v>7.5</v>
          </cell>
          <cell r="F396">
            <v>7.65</v>
          </cell>
          <cell r="G396">
            <v>7.86</v>
          </cell>
          <cell r="H396">
            <v>8.4600000000000009</v>
          </cell>
          <cell r="I396">
            <v>8.91</v>
          </cell>
        </row>
        <row r="397">
          <cell r="A397">
            <v>93950</v>
          </cell>
          <cell r="B397">
            <v>0</v>
          </cell>
          <cell r="C397">
            <v>7.5</v>
          </cell>
          <cell r="D397">
            <v>0</v>
          </cell>
          <cell r="E397">
            <v>7.5</v>
          </cell>
          <cell r="F397">
            <v>7.65</v>
          </cell>
          <cell r="G397">
            <v>7.86</v>
          </cell>
          <cell r="H397">
            <v>8.4600000000000009</v>
          </cell>
          <cell r="I397">
            <v>8.91</v>
          </cell>
        </row>
        <row r="398">
          <cell r="A398">
            <v>93960</v>
          </cell>
          <cell r="B398">
            <v>0</v>
          </cell>
          <cell r="C398">
            <v>7.5</v>
          </cell>
          <cell r="D398">
            <v>0</v>
          </cell>
          <cell r="E398">
            <v>7.5</v>
          </cell>
          <cell r="F398">
            <v>7.65</v>
          </cell>
          <cell r="G398">
            <v>7.86</v>
          </cell>
          <cell r="H398">
            <v>8.4600000000000009</v>
          </cell>
          <cell r="I398">
            <v>8.91</v>
          </cell>
        </row>
        <row r="399">
          <cell r="A399">
            <v>93970</v>
          </cell>
          <cell r="B399">
            <v>0</v>
          </cell>
          <cell r="C399">
            <v>7.5</v>
          </cell>
          <cell r="D399">
            <v>0</v>
          </cell>
          <cell r="E399">
            <v>7.5</v>
          </cell>
          <cell r="F399">
            <v>7.65</v>
          </cell>
          <cell r="G399">
            <v>7.86</v>
          </cell>
          <cell r="H399">
            <v>8.4600000000000009</v>
          </cell>
          <cell r="I399">
            <v>8.91</v>
          </cell>
        </row>
        <row r="400">
          <cell r="A400">
            <v>93980</v>
          </cell>
          <cell r="B400">
            <v>0</v>
          </cell>
          <cell r="C400">
            <v>7.5</v>
          </cell>
          <cell r="D400">
            <v>0</v>
          </cell>
          <cell r="E400">
            <v>7.5</v>
          </cell>
          <cell r="F400">
            <v>7.65</v>
          </cell>
          <cell r="G400">
            <v>7.86</v>
          </cell>
          <cell r="H400">
            <v>8.4600000000000009</v>
          </cell>
          <cell r="I400">
            <v>8.91</v>
          </cell>
        </row>
        <row r="401">
          <cell r="A401">
            <v>93990</v>
          </cell>
          <cell r="B401">
            <v>0</v>
          </cell>
          <cell r="C401">
            <v>7.5</v>
          </cell>
          <cell r="D401">
            <v>0</v>
          </cell>
          <cell r="E401">
            <v>7.5</v>
          </cell>
          <cell r="F401">
            <v>7.65</v>
          </cell>
          <cell r="G401">
            <v>7.86</v>
          </cell>
          <cell r="H401">
            <v>8.4600000000000009</v>
          </cell>
          <cell r="I401">
            <v>8.91</v>
          </cell>
        </row>
        <row r="402">
          <cell r="A402">
            <v>94000</v>
          </cell>
          <cell r="B402">
            <v>0</v>
          </cell>
          <cell r="C402">
            <v>7.5</v>
          </cell>
          <cell r="D402">
            <v>0</v>
          </cell>
          <cell r="E402">
            <v>7.5</v>
          </cell>
          <cell r="F402">
            <v>7.65</v>
          </cell>
          <cell r="G402">
            <v>7.86</v>
          </cell>
          <cell r="H402">
            <v>8.4600000000000009</v>
          </cell>
          <cell r="I402">
            <v>8.91</v>
          </cell>
        </row>
        <row r="421">
          <cell r="A421">
            <v>94000</v>
          </cell>
          <cell r="B421">
            <v>0</v>
          </cell>
          <cell r="C421">
            <v>7.5</v>
          </cell>
          <cell r="D421">
            <v>0</v>
          </cell>
          <cell r="E421">
            <v>7.5</v>
          </cell>
          <cell r="F421">
            <v>7.65</v>
          </cell>
          <cell r="G421">
            <v>7.86</v>
          </cell>
          <cell r="H421">
            <v>8.4600000000000009</v>
          </cell>
          <cell r="I421">
            <v>8.91</v>
          </cell>
        </row>
        <row r="422">
          <cell r="A422">
            <v>94010</v>
          </cell>
          <cell r="B422">
            <v>0</v>
          </cell>
          <cell r="C422">
            <v>7.5</v>
          </cell>
          <cell r="D422">
            <v>0</v>
          </cell>
          <cell r="E422">
            <v>7.5</v>
          </cell>
          <cell r="F422">
            <v>7.65</v>
          </cell>
          <cell r="G422">
            <v>7.86</v>
          </cell>
          <cell r="H422">
            <v>8.4600000000000009</v>
          </cell>
          <cell r="I422">
            <v>8.91</v>
          </cell>
        </row>
        <row r="423">
          <cell r="A423">
            <v>94020</v>
          </cell>
          <cell r="B423">
            <v>0</v>
          </cell>
          <cell r="C423">
            <v>7.5</v>
          </cell>
          <cell r="D423">
            <v>0</v>
          </cell>
          <cell r="E423">
            <v>7.5</v>
          </cell>
          <cell r="F423">
            <v>7.65</v>
          </cell>
          <cell r="G423">
            <v>7.86</v>
          </cell>
          <cell r="H423">
            <v>8.4600000000000009</v>
          </cell>
          <cell r="I423">
            <v>8.91</v>
          </cell>
        </row>
        <row r="424">
          <cell r="A424">
            <v>94030</v>
          </cell>
          <cell r="B424">
            <v>0</v>
          </cell>
          <cell r="C424">
            <v>7.5</v>
          </cell>
          <cell r="D424">
            <v>0</v>
          </cell>
          <cell r="E424">
            <v>7.5</v>
          </cell>
          <cell r="F424">
            <v>7.65</v>
          </cell>
          <cell r="G424">
            <v>7.86</v>
          </cell>
          <cell r="H424">
            <v>8.4600000000000009</v>
          </cell>
          <cell r="I424">
            <v>8.91</v>
          </cell>
        </row>
        <row r="425">
          <cell r="A425">
            <v>94040</v>
          </cell>
          <cell r="B425">
            <v>0</v>
          </cell>
          <cell r="C425">
            <v>7.5</v>
          </cell>
          <cell r="D425">
            <v>0</v>
          </cell>
          <cell r="E425">
            <v>7.5</v>
          </cell>
          <cell r="F425">
            <v>7.65</v>
          </cell>
          <cell r="G425">
            <v>7.86</v>
          </cell>
          <cell r="H425">
            <v>8.4600000000000009</v>
          </cell>
          <cell r="I425">
            <v>8.91</v>
          </cell>
        </row>
        <row r="426">
          <cell r="A426">
            <v>94050</v>
          </cell>
          <cell r="B426">
            <v>0</v>
          </cell>
          <cell r="C426">
            <v>7.5</v>
          </cell>
          <cell r="D426">
            <v>0</v>
          </cell>
          <cell r="E426">
            <v>7.5</v>
          </cell>
          <cell r="F426">
            <v>7.65</v>
          </cell>
          <cell r="G426">
            <v>7.86</v>
          </cell>
          <cell r="H426">
            <v>8.4600000000000009</v>
          </cell>
          <cell r="I426">
            <v>8.91</v>
          </cell>
        </row>
        <row r="427">
          <cell r="A427">
            <v>94060</v>
          </cell>
          <cell r="B427">
            <v>0</v>
          </cell>
          <cell r="C427">
            <v>7.5</v>
          </cell>
          <cell r="D427">
            <v>0</v>
          </cell>
          <cell r="E427">
            <v>7.5</v>
          </cell>
          <cell r="F427">
            <v>7.65</v>
          </cell>
          <cell r="G427">
            <v>7.86</v>
          </cell>
          <cell r="H427">
            <v>8.4600000000000009</v>
          </cell>
          <cell r="I427">
            <v>8.91</v>
          </cell>
        </row>
        <row r="428">
          <cell r="A428">
            <v>94070</v>
          </cell>
          <cell r="B428">
            <v>0</v>
          </cell>
          <cell r="C428">
            <v>7.5</v>
          </cell>
          <cell r="D428">
            <v>0</v>
          </cell>
          <cell r="E428">
            <v>7.5</v>
          </cell>
          <cell r="F428">
            <v>7.65</v>
          </cell>
          <cell r="G428">
            <v>7.86</v>
          </cell>
          <cell r="H428">
            <v>8.4600000000000009</v>
          </cell>
          <cell r="I428">
            <v>8.91</v>
          </cell>
        </row>
        <row r="429">
          <cell r="A429">
            <v>94080</v>
          </cell>
          <cell r="B429">
            <v>0</v>
          </cell>
          <cell r="C429">
            <v>7.5</v>
          </cell>
          <cell r="D429">
            <v>0</v>
          </cell>
          <cell r="E429">
            <v>7.5</v>
          </cell>
          <cell r="F429">
            <v>7.65</v>
          </cell>
          <cell r="G429">
            <v>7.86</v>
          </cell>
          <cell r="H429">
            <v>8.4600000000000009</v>
          </cell>
          <cell r="I429">
            <v>8.91</v>
          </cell>
        </row>
        <row r="430">
          <cell r="A430">
            <v>94090</v>
          </cell>
          <cell r="B430">
            <v>0</v>
          </cell>
          <cell r="C430">
            <v>7.5</v>
          </cell>
          <cell r="D430">
            <v>0</v>
          </cell>
          <cell r="E430">
            <v>7.5</v>
          </cell>
          <cell r="F430">
            <v>7.65</v>
          </cell>
          <cell r="G430">
            <v>7.86</v>
          </cell>
          <cell r="H430">
            <v>8.4600000000000009</v>
          </cell>
          <cell r="I430">
            <v>8.91</v>
          </cell>
        </row>
        <row r="431">
          <cell r="A431">
            <v>94100</v>
          </cell>
          <cell r="B431">
            <v>0</v>
          </cell>
          <cell r="C431">
            <v>7.5</v>
          </cell>
          <cell r="D431">
            <v>0</v>
          </cell>
          <cell r="E431">
            <v>7.5</v>
          </cell>
          <cell r="F431">
            <v>7.65</v>
          </cell>
          <cell r="G431">
            <v>7.86</v>
          </cell>
          <cell r="H431">
            <v>8.4600000000000009</v>
          </cell>
          <cell r="I431">
            <v>8.91</v>
          </cell>
        </row>
        <row r="432">
          <cell r="A432">
            <v>94110</v>
          </cell>
          <cell r="B432">
            <v>0</v>
          </cell>
          <cell r="C432">
            <v>7.5</v>
          </cell>
          <cell r="D432">
            <v>0</v>
          </cell>
          <cell r="E432">
            <v>7.5</v>
          </cell>
          <cell r="F432">
            <v>7.65</v>
          </cell>
          <cell r="G432">
            <v>7.86</v>
          </cell>
          <cell r="H432">
            <v>8.4600000000000009</v>
          </cell>
          <cell r="I432">
            <v>8.91</v>
          </cell>
        </row>
        <row r="433">
          <cell r="A433">
            <v>94120</v>
          </cell>
          <cell r="B433">
            <v>0</v>
          </cell>
          <cell r="C433">
            <v>7.5</v>
          </cell>
          <cell r="D433">
            <v>0</v>
          </cell>
          <cell r="E433">
            <v>7.5</v>
          </cell>
          <cell r="F433">
            <v>7.65</v>
          </cell>
          <cell r="G433">
            <v>7.86</v>
          </cell>
          <cell r="H433">
            <v>8.4600000000000009</v>
          </cell>
          <cell r="I433">
            <v>8.91</v>
          </cell>
        </row>
        <row r="434">
          <cell r="A434">
            <v>94130</v>
          </cell>
          <cell r="B434">
            <v>0</v>
          </cell>
          <cell r="C434">
            <v>7.5</v>
          </cell>
          <cell r="D434">
            <v>0</v>
          </cell>
          <cell r="E434">
            <v>7.5</v>
          </cell>
          <cell r="F434">
            <v>7.65</v>
          </cell>
          <cell r="G434">
            <v>7.86</v>
          </cell>
          <cell r="H434">
            <v>8.4600000000000009</v>
          </cell>
          <cell r="I434">
            <v>8.91</v>
          </cell>
        </row>
        <row r="435">
          <cell r="A435">
            <v>94140</v>
          </cell>
          <cell r="B435">
            <v>0</v>
          </cell>
          <cell r="C435">
            <v>7.5</v>
          </cell>
          <cell r="D435">
            <v>0</v>
          </cell>
          <cell r="E435">
            <v>7.5</v>
          </cell>
          <cell r="F435">
            <v>7.65</v>
          </cell>
          <cell r="G435">
            <v>7.86</v>
          </cell>
          <cell r="H435">
            <v>8.4600000000000009</v>
          </cell>
          <cell r="I435">
            <v>8.91</v>
          </cell>
        </row>
        <row r="436">
          <cell r="A436">
            <v>94150</v>
          </cell>
          <cell r="B436">
            <v>0</v>
          </cell>
          <cell r="C436">
            <v>7.5</v>
          </cell>
          <cell r="D436">
            <v>0</v>
          </cell>
          <cell r="E436">
            <v>7.5</v>
          </cell>
          <cell r="F436">
            <v>7.65</v>
          </cell>
          <cell r="G436">
            <v>7.86</v>
          </cell>
          <cell r="H436">
            <v>8.4600000000000009</v>
          </cell>
          <cell r="I436">
            <v>8.91</v>
          </cell>
        </row>
        <row r="437">
          <cell r="A437">
            <v>94160</v>
          </cell>
          <cell r="B437">
            <v>0</v>
          </cell>
          <cell r="C437">
            <v>7.5</v>
          </cell>
          <cell r="D437">
            <v>0</v>
          </cell>
          <cell r="E437">
            <v>7.5</v>
          </cell>
          <cell r="F437">
            <v>7.65</v>
          </cell>
          <cell r="G437">
            <v>7.86</v>
          </cell>
          <cell r="H437">
            <v>8.4600000000000009</v>
          </cell>
          <cell r="I437">
            <v>8.91</v>
          </cell>
        </row>
        <row r="438">
          <cell r="A438">
            <v>94170</v>
          </cell>
          <cell r="B438">
            <v>0</v>
          </cell>
          <cell r="C438">
            <v>7.5</v>
          </cell>
          <cell r="D438">
            <v>0</v>
          </cell>
          <cell r="E438">
            <v>7.5</v>
          </cell>
          <cell r="F438">
            <v>7.65</v>
          </cell>
          <cell r="G438">
            <v>7.86</v>
          </cell>
          <cell r="H438">
            <v>8.4600000000000009</v>
          </cell>
          <cell r="I438">
            <v>8.91</v>
          </cell>
        </row>
        <row r="439">
          <cell r="A439">
            <v>94180</v>
          </cell>
          <cell r="B439">
            <v>0</v>
          </cell>
          <cell r="C439">
            <v>7.5</v>
          </cell>
          <cell r="D439">
            <v>0</v>
          </cell>
          <cell r="E439">
            <v>7.5</v>
          </cell>
          <cell r="F439">
            <v>7.65</v>
          </cell>
          <cell r="G439">
            <v>7.86</v>
          </cell>
          <cell r="H439">
            <v>8.4600000000000009</v>
          </cell>
          <cell r="I439">
            <v>8.91</v>
          </cell>
        </row>
        <row r="440">
          <cell r="A440">
            <v>94190</v>
          </cell>
          <cell r="B440">
            <v>0</v>
          </cell>
          <cell r="C440">
            <v>7.5</v>
          </cell>
          <cell r="D440">
            <v>0</v>
          </cell>
          <cell r="E440">
            <v>7.5</v>
          </cell>
          <cell r="F440">
            <v>7.65</v>
          </cell>
          <cell r="G440">
            <v>7.86</v>
          </cell>
          <cell r="H440">
            <v>8.4600000000000009</v>
          </cell>
          <cell r="I440">
            <v>8.91</v>
          </cell>
        </row>
        <row r="441">
          <cell r="A441">
            <v>94200</v>
          </cell>
          <cell r="B441">
            <v>0</v>
          </cell>
          <cell r="C441">
            <v>7.5</v>
          </cell>
          <cell r="D441">
            <v>0</v>
          </cell>
          <cell r="E441">
            <v>7.5</v>
          </cell>
          <cell r="F441">
            <v>7.65</v>
          </cell>
          <cell r="G441">
            <v>7.86</v>
          </cell>
          <cell r="H441">
            <v>8.4600000000000009</v>
          </cell>
          <cell r="I441">
            <v>8.91</v>
          </cell>
        </row>
        <row r="442">
          <cell r="A442">
            <v>94210</v>
          </cell>
          <cell r="B442">
            <v>0</v>
          </cell>
          <cell r="C442">
            <v>7.5</v>
          </cell>
          <cell r="D442">
            <v>0</v>
          </cell>
          <cell r="E442">
            <v>7.5</v>
          </cell>
          <cell r="F442">
            <v>7.65</v>
          </cell>
          <cell r="G442">
            <v>7.86</v>
          </cell>
          <cell r="H442">
            <v>8.4600000000000009</v>
          </cell>
          <cell r="I442">
            <v>8.91</v>
          </cell>
        </row>
        <row r="443">
          <cell r="A443">
            <v>94220</v>
          </cell>
          <cell r="B443">
            <v>0</v>
          </cell>
          <cell r="C443">
            <v>7.5</v>
          </cell>
          <cell r="D443">
            <v>0</v>
          </cell>
          <cell r="E443">
            <v>7.5</v>
          </cell>
          <cell r="F443">
            <v>7.65</v>
          </cell>
          <cell r="G443">
            <v>7.86</v>
          </cell>
          <cell r="H443">
            <v>8.4600000000000009</v>
          </cell>
          <cell r="I443">
            <v>8.91</v>
          </cell>
        </row>
        <row r="444">
          <cell r="A444">
            <v>94230</v>
          </cell>
          <cell r="B444">
            <v>0</v>
          </cell>
          <cell r="C444">
            <v>7.5</v>
          </cell>
          <cell r="D444">
            <v>0</v>
          </cell>
          <cell r="E444">
            <v>7.5</v>
          </cell>
          <cell r="F444">
            <v>7.65</v>
          </cell>
          <cell r="G444">
            <v>7.86</v>
          </cell>
          <cell r="H444">
            <v>8.4600000000000009</v>
          </cell>
          <cell r="I444">
            <v>8.91</v>
          </cell>
        </row>
        <row r="445">
          <cell r="A445">
            <v>94240</v>
          </cell>
          <cell r="B445">
            <v>0</v>
          </cell>
          <cell r="C445">
            <v>7.5</v>
          </cell>
          <cell r="D445">
            <v>0</v>
          </cell>
          <cell r="E445">
            <v>7.5</v>
          </cell>
          <cell r="F445">
            <v>7.65</v>
          </cell>
          <cell r="G445">
            <v>7.86</v>
          </cell>
          <cell r="H445">
            <v>8.4600000000000009</v>
          </cell>
          <cell r="I445">
            <v>8.91</v>
          </cell>
        </row>
        <row r="446">
          <cell r="A446">
            <v>94250</v>
          </cell>
          <cell r="B446">
            <v>0</v>
          </cell>
          <cell r="C446">
            <v>7.5</v>
          </cell>
          <cell r="D446">
            <v>0</v>
          </cell>
          <cell r="E446">
            <v>7.5</v>
          </cell>
          <cell r="F446">
            <v>7.65</v>
          </cell>
          <cell r="G446">
            <v>7.86</v>
          </cell>
          <cell r="H446">
            <v>8.4600000000000009</v>
          </cell>
          <cell r="I446">
            <v>8.91</v>
          </cell>
        </row>
        <row r="447">
          <cell r="A447">
            <v>94260</v>
          </cell>
          <cell r="B447">
            <v>0</v>
          </cell>
          <cell r="C447">
            <v>7.5</v>
          </cell>
          <cell r="D447">
            <v>0</v>
          </cell>
          <cell r="E447">
            <v>7.5</v>
          </cell>
          <cell r="F447">
            <v>7.65</v>
          </cell>
          <cell r="G447">
            <v>7.86</v>
          </cell>
          <cell r="H447">
            <v>8.4600000000000009</v>
          </cell>
          <cell r="I447">
            <v>8.91</v>
          </cell>
        </row>
        <row r="448">
          <cell r="A448">
            <v>94270</v>
          </cell>
          <cell r="B448">
            <v>0</v>
          </cell>
          <cell r="C448">
            <v>7.5</v>
          </cell>
          <cell r="D448">
            <v>0</v>
          </cell>
          <cell r="E448">
            <v>7.5</v>
          </cell>
          <cell r="F448">
            <v>7.65</v>
          </cell>
          <cell r="G448">
            <v>7.86</v>
          </cell>
          <cell r="H448">
            <v>8.4600000000000009</v>
          </cell>
          <cell r="I448">
            <v>8.91</v>
          </cell>
        </row>
        <row r="449">
          <cell r="A449">
            <v>94280</v>
          </cell>
          <cell r="B449">
            <v>0</v>
          </cell>
          <cell r="C449">
            <v>7.5</v>
          </cell>
          <cell r="D449">
            <v>0</v>
          </cell>
          <cell r="E449">
            <v>7.5</v>
          </cell>
          <cell r="F449">
            <v>7.65</v>
          </cell>
          <cell r="G449">
            <v>7.86</v>
          </cell>
          <cell r="H449">
            <v>8.4600000000000009</v>
          </cell>
          <cell r="I449">
            <v>8.91</v>
          </cell>
        </row>
        <row r="450">
          <cell r="A450">
            <v>94290</v>
          </cell>
          <cell r="B450">
            <v>0</v>
          </cell>
          <cell r="C450">
            <v>7.5</v>
          </cell>
          <cell r="D450">
            <v>0</v>
          </cell>
          <cell r="E450">
            <v>7.5</v>
          </cell>
          <cell r="F450">
            <v>7.65</v>
          </cell>
          <cell r="G450">
            <v>7.86</v>
          </cell>
          <cell r="H450">
            <v>8.4600000000000009</v>
          </cell>
          <cell r="I450">
            <v>8.91</v>
          </cell>
        </row>
        <row r="451">
          <cell r="A451">
            <v>94300</v>
          </cell>
          <cell r="B451">
            <v>0</v>
          </cell>
          <cell r="C451">
            <v>7.5</v>
          </cell>
          <cell r="D451">
            <v>0</v>
          </cell>
          <cell r="E451">
            <v>7.5</v>
          </cell>
          <cell r="F451">
            <v>7.65</v>
          </cell>
          <cell r="G451">
            <v>7.86</v>
          </cell>
          <cell r="H451">
            <v>8.4600000000000009</v>
          </cell>
          <cell r="I451">
            <v>8.91</v>
          </cell>
        </row>
        <row r="452">
          <cell r="A452">
            <v>94310</v>
          </cell>
          <cell r="B452">
            <v>0</v>
          </cell>
          <cell r="C452">
            <v>7.5</v>
          </cell>
          <cell r="D452">
            <v>0</v>
          </cell>
          <cell r="E452">
            <v>7.5</v>
          </cell>
          <cell r="F452">
            <v>7.65</v>
          </cell>
          <cell r="G452">
            <v>7.86</v>
          </cell>
          <cell r="H452">
            <v>8.4600000000000009</v>
          </cell>
          <cell r="I452">
            <v>8.91</v>
          </cell>
        </row>
        <row r="453">
          <cell r="A453">
            <v>94320</v>
          </cell>
          <cell r="B453">
            <v>0</v>
          </cell>
          <cell r="C453">
            <v>7.5</v>
          </cell>
          <cell r="D453">
            <v>0</v>
          </cell>
          <cell r="E453">
            <v>7.5</v>
          </cell>
          <cell r="F453">
            <v>7.65</v>
          </cell>
          <cell r="G453">
            <v>7.86</v>
          </cell>
          <cell r="H453">
            <v>8.4600000000000009</v>
          </cell>
          <cell r="I453">
            <v>8.91</v>
          </cell>
        </row>
        <row r="454">
          <cell r="A454">
            <v>94330</v>
          </cell>
          <cell r="B454">
            <v>0</v>
          </cell>
          <cell r="C454">
            <v>7.5</v>
          </cell>
          <cell r="D454">
            <v>0</v>
          </cell>
          <cell r="E454">
            <v>7.5</v>
          </cell>
          <cell r="F454">
            <v>7.65</v>
          </cell>
          <cell r="G454">
            <v>7.86</v>
          </cell>
          <cell r="H454">
            <v>8.4600000000000009</v>
          </cell>
          <cell r="I454">
            <v>8.91</v>
          </cell>
        </row>
        <row r="455">
          <cell r="A455">
            <v>94340</v>
          </cell>
          <cell r="B455">
            <v>0</v>
          </cell>
          <cell r="C455">
            <v>7.5</v>
          </cell>
          <cell r="D455">
            <v>0</v>
          </cell>
          <cell r="E455">
            <v>7.5</v>
          </cell>
          <cell r="F455">
            <v>7.65</v>
          </cell>
          <cell r="G455">
            <v>7.86</v>
          </cell>
          <cell r="H455">
            <v>8.4600000000000009</v>
          </cell>
          <cell r="I455">
            <v>8.91</v>
          </cell>
        </row>
        <row r="456">
          <cell r="A456">
            <v>94350</v>
          </cell>
          <cell r="B456">
            <v>0</v>
          </cell>
          <cell r="C456">
            <v>7.5</v>
          </cell>
          <cell r="D456">
            <v>0</v>
          </cell>
          <cell r="E456">
            <v>7.5</v>
          </cell>
          <cell r="F456">
            <v>7.65</v>
          </cell>
          <cell r="G456">
            <v>7.86</v>
          </cell>
          <cell r="H456">
            <v>8.4600000000000009</v>
          </cell>
          <cell r="I456">
            <v>8.91</v>
          </cell>
        </row>
        <row r="457">
          <cell r="A457">
            <v>94360</v>
          </cell>
          <cell r="B457">
            <v>0</v>
          </cell>
          <cell r="C457">
            <v>7.5</v>
          </cell>
          <cell r="D457">
            <v>0</v>
          </cell>
          <cell r="E457">
            <v>7.5</v>
          </cell>
          <cell r="F457">
            <v>7.65</v>
          </cell>
          <cell r="G457">
            <v>7.86</v>
          </cell>
          <cell r="H457">
            <v>8.4600000000000009</v>
          </cell>
          <cell r="I457">
            <v>8.91</v>
          </cell>
        </row>
        <row r="458">
          <cell r="A458">
            <v>94370</v>
          </cell>
          <cell r="B458">
            <v>0</v>
          </cell>
          <cell r="C458">
            <v>7.5</v>
          </cell>
          <cell r="D458">
            <v>0</v>
          </cell>
          <cell r="E458">
            <v>7.5</v>
          </cell>
          <cell r="F458">
            <v>7.65</v>
          </cell>
          <cell r="G458">
            <v>7.86</v>
          </cell>
          <cell r="H458">
            <v>8.4600000000000009</v>
          </cell>
          <cell r="I458">
            <v>8.91</v>
          </cell>
        </row>
        <row r="459">
          <cell r="A459">
            <v>94380</v>
          </cell>
          <cell r="B459">
            <v>0</v>
          </cell>
          <cell r="C459">
            <v>7.5</v>
          </cell>
          <cell r="D459">
            <v>0</v>
          </cell>
          <cell r="E459">
            <v>7.5</v>
          </cell>
          <cell r="F459">
            <v>7.65</v>
          </cell>
          <cell r="G459">
            <v>7.86</v>
          </cell>
          <cell r="H459">
            <v>8.4600000000000009</v>
          </cell>
          <cell r="I459">
            <v>8.91</v>
          </cell>
        </row>
        <row r="460">
          <cell r="A460">
            <v>94390</v>
          </cell>
          <cell r="B460">
            <v>0</v>
          </cell>
          <cell r="C460">
            <v>7.5</v>
          </cell>
          <cell r="D460">
            <v>0</v>
          </cell>
          <cell r="E460">
            <v>7.5</v>
          </cell>
          <cell r="F460">
            <v>7.65</v>
          </cell>
          <cell r="G460">
            <v>7.86</v>
          </cell>
          <cell r="H460">
            <v>8.4600000000000009</v>
          </cell>
          <cell r="I460">
            <v>8.91</v>
          </cell>
        </row>
        <row r="461">
          <cell r="A461">
            <v>94400</v>
          </cell>
          <cell r="B461">
            <v>0</v>
          </cell>
          <cell r="C461">
            <v>7.5</v>
          </cell>
          <cell r="D461">
            <v>0</v>
          </cell>
          <cell r="E461">
            <v>7.5</v>
          </cell>
          <cell r="F461">
            <v>7.65</v>
          </cell>
          <cell r="G461">
            <v>7.86</v>
          </cell>
          <cell r="H461">
            <v>8.4600000000000009</v>
          </cell>
          <cell r="I461">
            <v>8.91</v>
          </cell>
        </row>
        <row r="462">
          <cell r="A462">
            <v>94410</v>
          </cell>
          <cell r="B462">
            <v>0</v>
          </cell>
          <cell r="C462">
            <v>7.5</v>
          </cell>
          <cell r="D462">
            <v>0</v>
          </cell>
          <cell r="E462">
            <v>7.5</v>
          </cell>
          <cell r="F462">
            <v>7.65</v>
          </cell>
          <cell r="G462">
            <v>7.86</v>
          </cell>
          <cell r="H462">
            <v>8.4600000000000009</v>
          </cell>
          <cell r="I462">
            <v>8.91</v>
          </cell>
        </row>
        <row r="463">
          <cell r="A463">
            <v>94420</v>
          </cell>
          <cell r="B463">
            <v>0</v>
          </cell>
          <cell r="C463">
            <v>7.5</v>
          </cell>
          <cell r="D463">
            <v>0</v>
          </cell>
          <cell r="E463">
            <v>7.5</v>
          </cell>
          <cell r="F463">
            <v>7.65</v>
          </cell>
          <cell r="G463">
            <v>7.86</v>
          </cell>
          <cell r="H463">
            <v>8.4600000000000009</v>
          </cell>
          <cell r="I463">
            <v>8.91</v>
          </cell>
        </row>
        <row r="464">
          <cell r="A464">
            <v>94430</v>
          </cell>
          <cell r="B464">
            <v>0</v>
          </cell>
          <cell r="C464">
            <v>7.5</v>
          </cell>
          <cell r="D464">
            <v>0</v>
          </cell>
          <cell r="E464">
            <v>7.5</v>
          </cell>
          <cell r="F464">
            <v>7.65</v>
          </cell>
          <cell r="G464">
            <v>7.86</v>
          </cell>
          <cell r="H464">
            <v>8.4600000000000009</v>
          </cell>
          <cell r="I464">
            <v>8.91</v>
          </cell>
        </row>
        <row r="465">
          <cell r="A465">
            <v>94440</v>
          </cell>
          <cell r="B465">
            <v>0</v>
          </cell>
          <cell r="C465">
            <v>7.5</v>
          </cell>
          <cell r="D465">
            <v>0</v>
          </cell>
          <cell r="E465">
            <v>7.5</v>
          </cell>
          <cell r="F465">
            <v>7.65</v>
          </cell>
          <cell r="G465">
            <v>7.86</v>
          </cell>
          <cell r="H465">
            <v>8.4600000000000009</v>
          </cell>
          <cell r="I465">
            <v>8.91</v>
          </cell>
        </row>
        <row r="466">
          <cell r="A466">
            <v>94450</v>
          </cell>
          <cell r="B466">
            <v>0</v>
          </cell>
          <cell r="C466">
            <v>7.5</v>
          </cell>
          <cell r="D466">
            <v>0</v>
          </cell>
          <cell r="E466">
            <v>7.5</v>
          </cell>
          <cell r="F466">
            <v>7.65</v>
          </cell>
          <cell r="G466">
            <v>7.86</v>
          </cell>
          <cell r="H466">
            <v>8.4600000000000009</v>
          </cell>
          <cell r="I466">
            <v>8.91</v>
          </cell>
        </row>
        <row r="467">
          <cell r="A467">
            <v>94460</v>
          </cell>
          <cell r="B467">
            <v>0</v>
          </cell>
          <cell r="C467">
            <v>7.5</v>
          </cell>
          <cell r="D467">
            <v>0</v>
          </cell>
          <cell r="E467">
            <v>7.5</v>
          </cell>
          <cell r="F467">
            <v>7.65</v>
          </cell>
          <cell r="G467">
            <v>7.86</v>
          </cell>
          <cell r="H467">
            <v>8.4600000000000009</v>
          </cell>
          <cell r="I467">
            <v>8.91</v>
          </cell>
        </row>
        <row r="468">
          <cell r="A468">
            <v>94470</v>
          </cell>
          <cell r="B468">
            <v>0</v>
          </cell>
          <cell r="C468">
            <v>7.5</v>
          </cell>
          <cell r="D468">
            <v>0</v>
          </cell>
          <cell r="E468">
            <v>7.5</v>
          </cell>
          <cell r="F468">
            <v>7.65</v>
          </cell>
          <cell r="G468">
            <v>7.86</v>
          </cell>
          <cell r="H468">
            <v>8.4600000000000009</v>
          </cell>
          <cell r="I468">
            <v>8.91</v>
          </cell>
        </row>
        <row r="469">
          <cell r="A469">
            <v>94480</v>
          </cell>
          <cell r="B469">
            <v>0</v>
          </cell>
          <cell r="C469">
            <v>7.5</v>
          </cell>
          <cell r="D469">
            <v>0</v>
          </cell>
          <cell r="E469">
            <v>7.5</v>
          </cell>
          <cell r="F469">
            <v>7.65</v>
          </cell>
          <cell r="G469">
            <v>7.86</v>
          </cell>
          <cell r="H469">
            <v>8.4600000000000009</v>
          </cell>
          <cell r="I469">
            <v>8.91</v>
          </cell>
        </row>
        <row r="470">
          <cell r="A470">
            <v>94490</v>
          </cell>
          <cell r="B470">
            <v>0</v>
          </cell>
          <cell r="C470">
            <v>7.5</v>
          </cell>
          <cell r="D470">
            <v>0</v>
          </cell>
          <cell r="E470">
            <v>7.5</v>
          </cell>
          <cell r="F470">
            <v>7.65</v>
          </cell>
          <cell r="G470">
            <v>7.86</v>
          </cell>
          <cell r="H470">
            <v>8.4600000000000009</v>
          </cell>
          <cell r="I470">
            <v>8.91</v>
          </cell>
        </row>
        <row r="471">
          <cell r="A471">
            <v>94500</v>
          </cell>
          <cell r="B471">
            <v>0</v>
          </cell>
          <cell r="C471">
            <v>7.5</v>
          </cell>
          <cell r="D471">
            <v>0</v>
          </cell>
          <cell r="E471">
            <v>7.5</v>
          </cell>
          <cell r="F471">
            <v>7.65</v>
          </cell>
          <cell r="G471">
            <v>7.86</v>
          </cell>
          <cell r="H471">
            <v>8.4600000000000009</v>
          </cell>
          <cell r="I471">
            <v>8.91</v>
          </cell>
        </row>
        <row r="472">
          <cell r="A472">
            <v>94510</v>
          </cell>
          <cell r="B472">
            <v>0</v>
          </cell>
          <cell r="C472">
            <v>7.5</v>
          </cell>
          <cell r="D472">
            <v>0</v>
          </cell>
          <cell r="E472">
            <v>7.5</v>
          </cell>
          <cell r="F472">
            <v>7.65</v>
          </cell>
          <cell r="G472">
            <v>7.86</v>
          </cell>
          <cell r="H472">
            <v>8.4600000000000009</v>
          </cell>
          <cell r="I472">
            <v>8.91</v>
          </cell>
        </row>
        <row r="473">
          <cell r="A473">
            <v>94520</v>
          </cell>
          <cell r="B473">
            <v>0</v>
          </cell>
          <cell r="C473">
            <v>7.5</v>
          </cell>
          <cell r="D473">
            <v>0</v>
          </cell>
          <cell r="E473">
            <v>7.5</v>
          </cell>
          <cell r="F473">
            <v>7.65</v>
          </cell>
          <cell r="G473">
            <v>7.86</v>
          </cell>
          <cell r="H473">
            <v>8.4600000000000009</v>
          </cell>
          <cell r="I473">
            <v>8.91</v>
          </cell>
        </row>
        <row r="474">
          <cell r="A474">
            <v>94530</v>
          </cell>
          <cell r="B474">
            <v>0</v>
          </cell>
          <cell r="C474">
            <v>7.5</v>
          </cell>
          <cell r="D474">
            <v>0</v>
          </cell>
          <cell r="E474">
            <v>7.5</v>
          </cell>
          <cell r="F474">
            <v>7.65</v>
          </cell>
          <cell r="G474">
            <v>7.86</v>
          </cell>
          <cell r="H474">
            <v>8.4600000000000009</v>
          </cell>
          <cell r="I474">
            <v>8.91</v>
          </cell>
        </row>
        <row r="475">
          <cell r="A475">
            <v>94540</v>
          </cell>
          <cell r="B475">
            <v>0</v>
          </cell>
          <cell r="C475">
            <v>7.5</v>
          </cell>
          <cell r="D475">
            <v>0</v>
          </cell>
          <cell r="E475">
            <v>7.5</v>
          </cell>
          <cell r="F475">
            <v>7.65</v>
          </cell>
          <cell r="G475">
            <v>7.86</v>
          </cell>
          <cell r="H475">
            <v>8.4600000000000009</v>
          </cell>
          <cell r="I475">
            <v>8.91</v>
          </cell>
        </row>
        <row r="476">
          <cell r="A476">
            <v>94550</v>
          </cell>
          <cell r="B476">
            <v>0</v>
          </cell>
          <cell r="C476">
            <v>7.5</v>
          </cell>
          <cell r="D476">
            <v>0</v>
          </cell>
          <cell r="E476">
            <v>7.5</v>
          </cell>
          <cell r="F476">
            <v>7.65</v>
          </cell>
          <cell r="G476">
            <v>7.86</v>
          </cell>
          <cell r="H476">
            <v>8.4600000000000009</v>
          </cell>
          <cell r="I476">
            <v>8.91</v>
          </cell>
        </row>
        <row r="477">
          <cell r="A477">
            <v>94560</v>
          </cell>
          <cell r="B477">
            <v>0</v>
          </cell>
          <cell r="C477">
            <v>7.5</v>
          </cell>
          <cell r="D477">
            <v>0</v>
          </cell>
          <cell r="E477">
            <v>7.5</v>
          </cell>
          <cell r="F477">
            <v>7.65</v>
          </cell>
          <cell r="G477">
            <v>7.86</v>
          </cell>
          <cell r="H477">
            <v>8.4600000000000009</v>
          </cell>
          <cell r="I477">
            <v>8.91</v>
          </cell>
        </row>
        <row r="478">
          <cell r="A478">
            <v>94570</v>
          </cell>
          <cell r="B478">
            <v>0</v>
          </cell>
          <cell r="C478">
            <v>7.5</v>
          </cell>
          <cell r="D478">
            <v>0</v>
          </cell>
          <cell r="E478">
            <v>7.5</v>
          </cell>
          <cell r="F478">
            <v>7.65</v>
          </cell>
          <cell r="G478">
            <v>7.86</v>
          </cell>
          <cell r="H478">
            <v>8.4600000000000009</v>
          </cell>
          <cell r="I478">
            <v>8.91</v>
          </cell>
        </row>
        <row r="479">
          <cell r="A479">
            <v>94580</v>
          </cell>
          <cell r="B479">
            <v>0</v>
          </cell>
          <cell r="C479">
            <v>7.5</v>
          </cell>
          <cell r="D479">
            <v>0</v>
          </cell>
          <cell r="E479">
            <v>7.5</v>
          </cell>
          <cell r="F479">
            <v>7.65</v>
          </cell>
          <cell r="G479">
            <v>7.86</v>
          </cell>
          <cell r="H479">
            <v>8.4600000000000009</v>
          </cell>
          <cell r="I479">
            <v>8.91</v>
          </cell>
        </row>
        <row r="480">
          <cell r="A480">
            <v>94590</v>
          </cell>
          <cell r="B480">
            <v>0</v>
          </cell>
          <cell r="C480">
            <v>7.5</v>
          </cell>
          <cell r="D480">
            <v>0</v>
          </cell>
          <cell r="E480">
            <v>7.5</v>
          </cell>
          <cell r="F480">
            <v>7.65</v>
          </cell>
          <cell r="G480">
            <v>7.86</v>
          </cell>
          <cell r="H480">
            <v>8.4600000000000009</v>
          </cell>
          <cell r="I480">
            <v>8.91</v>
          </cell>
        </row>
        <row r="481">
          <cell r="A481">
            <v>94600</v>
          </cell>
          <cell r="B481">
            <v>0</v>
          </cell>
          <cell r="C481">
            <v>7.5</v>
          </cell>
          <cell r="D481">
            <v>0</v>
          </cell>
          <cell r="E481">
            <v>7.5</v>
          </cell>
          <cell r="F481">
            <v>7.65</v>
          </cell>
          <cell r="G481">
            <v>7.86</v>
          </cell>
          <cell r="H481">
            <v>8.4600000000000009</v>
          </cell>
          <cell r="I481">
            <v>8.91</v>
          </cell>
        </row>
        <row r="482">
          <cell r="A482">
            <v>94610</v>
          </cell>
          <cell r="B482">
            <v>0</v>
          </cell>
          <cell r="C482">
            <v>7.5</v>
          </cell>
          <cell r="D482">
            <v>0</v>
          </cell>
          <cell r="E482">
            <v>7.5</v>
          </cell>
          <cell r="F482">
            <v>7.65</v>
          </cell>
          <cell r="G482">
            <v>7.86</v>
          </cell>
          <cell r="H482">
            <v>8.4600000000000009</v>
          </cell>
          <cell r="I482">
            <v>8.91</v>
          </cell>
        </row>
        <row r="483">
          <cell r="A483">
            <v>94619.33</v>
          </cell>
          <cell r="B483" t="str">
            <v>BS</v>
          </cell>
          <cell r="C483">
            <v>7.5</v>
          </cell>
          <cell r="D483">
            <v>0</v>
          </cell>
          <cell r="E483">
            <v>7.5</v>
          </cell>
          <cell r="F483">
            <v>7.65</v>
          </cell>
          <cell r="G483">
            <v>7.86</v>
          </cell>
          <cell r="H483">
            <v>8.4600000000000009</v>
          </cell>
          <cell r="I483">
            <v>8.91</v>
          </cell>
        </row>
        <row r="484">
          <cell r="A484">
            <v>94620</v>
          </cell>
          <cell r="B484">
            <v>0</v>
          </cell>
          <cell r="C484">
            <v>7.5</v>
          </cell>
          <cell r="D484">
            <v>0</v>
          </cell>
          <cell r="E484">
            <v>7.5</v>
          </cell>
          <cell r="F484">
            <v>7.65</v>
          </cell>
          <cell r="G484">
            <v>7.86</v>
          </cell>
          <cell r="H484">
            <v>8.4600000000000009</v>
          </cell>
          <cell r="I484">
            <v>8.91</v>
          </cell>
        </row>
        <row r="485">
          <cell r="A485">
            <v>94630</v>
          </cell>
          <cell r="B485">
            <v>0</v>
          </cell>
          <cell r="C485">
            <v>7.5</v>
          </cell>
          <cell r="D485">
            <v>0</v>
          </cell>
          <cell r="E485">
            <v>7.5</v>
          </cell>
          <cell r="F485">
            <v>7.65</v>
          </cell>
          <cell r="G485">
            <v>7.86</v>
          </cell>
          <cell r="H485">
            <v>8.4600000000000009</v>
          </cell>
          <cell r="I485">
            <v>8.91</v>
          </cell>
        </row>
        <row r="486">
          <cell r="A486">
            <v>94640</v>
          </cell>
          <cell r="B486">
            <v>0</v>
          </cell>
          <cell r="C486">
            <v>7.5</v>
          </cell>
          <cell r="D486">
            <v>0</v>
          </cell>
          <cell r="E486">
            <v>7.5</v>
          </cell>
          <cell r="F486">
            <v>7.65</v>
          </cell>
          <cell r="G486">
            <v>7.86</v>
          </cell>
          <cell r="H486">
            <v>8.4600000000000009</v>
          </cell>
          <cell r="I486">
            <v>8.91</v>
          </cell>
        </row>
        <row r="487">
          <cell r="A487">
            <v>94649.33</v>
          </cell>
          <cell r="B487" t="str">
            <v>PX</v>
          </cell>
          <cell r="C487">
            <v>7.5</v>
          </cell>
          <cell r="D487">
            <v>0</v>
          </cell>
          <cell r="E487">
            <v>7.5</v>
          </cell>
          <cell r="F487">
            <v>7.65</v>
          </cell>
          <cell r="G487">
            <v>7.86</v>
          </cell>
          <cell r="H487">
            <v>8.4600000000000009</v>
          </cell>
          <cell r="I487">
            <v>8.91</v>
          </cell>
        </row>
        <row r="488">
          <cell r="A488">
            <v>94650</v>
          </cell>
          <cell r="B488">
            <v>0</v>
          </cell>
          <cell r="C488">
            <v>7.5</v>
          </cell>
          <cell r="D488">
            <v>9.9999999999997868E-3</v>
          </cell>
          <cell r="E488">
            <v>7.51</v>
          </cell>
          <cell r="F488">
            <v>7.66</v>
          </cell>
          <cell r="G488">
            <v>7.87</v>
          </cell>
          <cell r="H488">
            <v>8.4700000000000006</v>
          </cell>
          <cell r="I488">
            <v>8.92</v>
          </cell>
        </row>
        <row r="489">
          <cell r="A489">
            <v>94660</v>
          </cell>
          <cell r="B489">
            <v>0</v>
          </cell>
          <cell r="C489">
            <v>7.5</v>
          </cell>
          <cell r="D489">
            <v>0.16</v>
          </cell>
          <cell r="E489">
            <v>7.66</v>
          </cell>
          <cell r="F489">
            <v>7.8100000000000005</v>
          </cell>
          <cell r="G489">
            <v>8.0200000000000014</v>
          </cell>
          <cell r="H489">
            <v>8.620000000000001</v>
          </cell>
          <cell r="I489">
            <v>9.07</v>
          </cell>
        </row>
        <row r="490">
          <cell r="A490">
            <v>94669.33</v>
          </cell>
          <cell r="B490" t="str">
            <v>PC</v>
          </cell>
          <cell r="C490">
            <v>7.5</v>
          </cell>
          <cell r="D490">
            <v>0.3</v>
          </cell>
          <cell r="E490">
            <v>7.8</v>
          </cell>
          <cell r="F490">
            <v>7.95</v>
          </cell>
          <cell r="G490">
            <v>8.16</v>
          </cell>
          <cell r="H490">
            <v>8.76</v>
          </cell>
          <cell r="I490">
            <v>9.2099999999999991</v>
          </cell>
        </row>
        <row r="491">
          <cell r="A491">
            <v>94670</v>
          </cell>
          <cell r="B491">
            <v>0</v>
          </cell>
          <cell r="C491">
            <v>7.5</v>
          </cell>
          <cell r="D491">
            <v>0.31</v>
          </cell>
          <cell r="E491">
            <v>7.81</v>
          </cell>
          <cell r="F491">
            <v>7.96</v>
          </cell>
          <cell r="G491">
            <v>8.17</v>
          </cell>
          <cell r="H491">
            <v>8.77</v>
          </cell>
          <cell r="I491">
            <v>9.2199999999999989</v>
          </cell>
        </row>
        <row r="492">
          <cell r="A492">
            <v>94679.33</v>
          </cell>
          <cell r="B492" t="str">
            <v>PY</v>
          </cell>
          <cell r="C492">
            <v>7.5</v>
          </cell>
          <cell r="D492">
            <v>0.45</v>
          </cell>
          <cell r="E492">
            <v>7.95</v>
          </cell>
          <cell r="F492">
            <v>8.1</v>
          </cell>
          <cell r="G492">
            <v>8.31</v>
          </cell>
          <cell r="H492">
            <v>8.91</v>
          </cell>
          <cell r="I492">
            <v>9.36</v>
          </cell>
        </row>
        <row r="493">
          <cell r="A493">
            <v>94680</v>
          </cell>
          <cell r="B493">
            <v>0</v>
          </cell>
          <cell r="C493">
            <v>7.5</v>
          </cell>
          <cell r="D493">
            <v>0.46</v>
          </cell>
          <cell r="E493">
            <v>7.96</v>
          </cell>
          <cell r="F493">
            <v>8.11</v>
          </cell>
          <cell r="G493">
            <v>8.32</v>
          </cell>
          <cell r="H493">
            <v>8.92</v>
          </cell>
          <cell r="I493">
            <v>9.3699999999999992</v>
          </cell>
        </row>
        <row r="494">
          <cell r="A494">
            <v>94689.33</v>
          </cell>
          <cell r="B494" t="str">
            <v>MSE</v>
          </cell>
          <cell r="C494">
            <v>7.5</v>
          </cell>
          <cell r="D494">
            <v>0.6</v>
          </cell>
          <cell r="E494">
            <v>8.1</v>
          </cell>
          <cell r="F494">
            <v>8.25</v>
          </cell>
          <cell r="G494">
            <v>8.4600000000000009</v>
          </cell>
          <cell r="H494">
            <v>9.06</v>
          </cell>
          <cell r="I494">
            <v>9.51</v>
          </cell>
        </row>
        <row r="495">
          <cell r="A495">
            <v>94690</v>
          </cell>
          <cell r="B495">
            <v>0</v>
          </cell>
          <cell r="C495">
            <v>7.5</v>
          </cell>
          <cell r="D495">
            <v>0.6</v>
          </cell>
          <cell r="E495">
            <v>8.1</v>
          </cell>
          <cell r="F495">
            <v>8.25</v>
          </cell>
          <cell r="G495">
            <v>8.4600000000000009</v>
          </cell>
          <cell r="H495">
            <v>9.06</v>
          </cell>
          <cell r="I495">
            <v>9.51</v>
          </cell>
        </row>
        <row r="496">
          <cell r="A496">
            <v>94700</v>
          </cell>
          <cell r="B496">
            <v>0</v>
          </cell>
          <cell r="C496">
            <v>7.5</v>
          </cell>
          <cell r="D496">
            <v>0.6</v>
          </cell>
          <cell r="E496">
            <v>8.1</v>
          </cell>
          <cell r="F496">
            <v>8.25</v>
          </cell>
          <cell r="G496">
            <v>8.4600000000000009</v>
          </cell>
          <cell r="H496">
            <v>9.06</v>
          </cell>
          <cell r="I496">
            <v>9.51</v>
          </cell>
        </row>
        <row r="497">
          <cell r="A497">
            <v>94710</v>
          </cell>
          <cell r="B497">
            <v>0</v>
          </cell>
          <cell r="C497">
            <v>7.5</v>
          </cell>
          <cell r="D497">
            <v>0.6</v>
          </cell>
          <cell r="E497">
            <v>8.1</v>
          </cell>
          <cell r="F497">
            <v>8.25</v>
          </cell>
          <cell r="G497">
            <v>8.4600000000000009</v>
          </cell>
          <cell r="H497">
            <v>9.06</v>
          </cell>
          <cell r="I497">
            <v>9.51</v>
          </cell>
        </row>
        <row r="498">
          <cell r="A498">
            <v>94720</v>
          </cell>
          <cell r="B498">
            <v>0</v>
          </cell>
          <cell r="C498">
            <v>7.5</v>
          </cell>
          <cell r="D498">
            <v>0.6</v>
          </cell>
          <cell r="E498">
            <v>8.1</v>
          </cell>
          <cell r="F498">
            <v>8.25</v>
          </cell>
          <cell r="G498">
            <v>8.4600000000000009</v>
          </cell>
          <cell r="H498">
            <v>9.06</v>
          </cell>
          <cell r="I498">
            <v>9.51</v>
          </cell>
        </row>
        <row r="499">
          <cell r="A499">
            <v>94730</v>
          </cell>
          <cell r="B499">
            <v>0</v>
          </cell>
          <cell r="C499">
            <v>7.5</v>
          </cell>
          <cell r="D499">
            <v>0.61</v>
          </cell>
          <cell r="E499">
            <v>8.11</v>
          </cell>
          <cell r="F499">
            <v>8.26</v>
          </cell>
          <cell r="G499">
            <v>8.4700000000000006</v>
          </cell>
          <cell r="H499">
            <v>9.07</v>
          </cell>
          <cell r="I499">
            <v>9.52</v>
          </cell>
        </row>
        <row r="500">
          <cell r="A500">
            <v>94740</v>
          </cell>
          <cell r="B500">
            <v>0</v>
          </cell>
          <cell r="C500">
            <v>7.5</v>
          </cell>
          <cell r="D500">
            <v>0.68</v>
          </cell>
          <cell r="E500">
            <v>8.18</v>
          </cell>
          <cell r="F500">
            <v>8.33</v>
          </cell>
          <cell r="G500">
            <v>8.5400000000000009</v>
          </cell>
          <cell r="H500">
            <v>9.14</v>
          </cell>
          <cell r="I500">
            <v>9.59</v>
          </cell>
        </row>
        <row r="501">
          <cell r="A501">
            <v>94750</v>
          </cell>
          <cell r="B501">
            <v>0</v>
          </cell>
          <cell r="C501">
            <v>7.5</v>
          </cell>
          <cell r="D501">
            <v>0.75</v>
          </cell>
          <cell r="E501">
            <v>8.25</v>
          </cell>
          <cell r="F501">
            <v>8.4</v>
          </cell>
          <cell r="G501">
            <v>8.6100000000000012</v>
          </cell>
          <cell r="H501">
            <v>9.2100000000000009</v>
          </cell>
          <cell r="I501">
            <v>9.66</v>
          </cell>
        </row>
        <row r="502">
          <cell r="A502">
            <v>94760</v>
          </cell>
          <cell r="B502">
            <v>0</v>
          </cell>
          <cell r="C502">
            <v>7.5</v>
          </cell>
          <cell r="D502">
            <v>0.83</v>
          </cell>
          <cell r="E502">
            <v>8.33</v>
          </cell>
          <cell r="F502">
            <v>8.48</v>
          </cell>
          <cell r="G502">
            <v>8.6900000000000013</v>
          </cell>
          <cell r="H502">
            <v>9.2900000000000009</v>
          </cell>
          <cell r="I502">
            <v>9.74</v>
          </cell>
        </row>
        <row r="503">
          <cell r="A503">
            <v>94770</v>
          </cell>
          <cell r="B503">
            <v>0</v>
          </cell>
          <cell r="C503">
            <v>7.5</v>
          </cell>
          <cell r="D503">
            <v>0.9</v>
          </cell>
          <cell r="E503">
            <v>8.4</v>
          </cell>
          <cell r="F503">
            <v>8.5500000000000007</v>
          </cell>
          <cell r="G503">
            <v>8.7600000000000016</v>
          </cell>
          <cell r="H503">
            <v>9.3600000000000012</v>
          </cell>
          <cell r="I503">
            <v>9.81</v>
          </cell>
        </row>
        <row r="504">
          <cell r="A504">
            <v>94780</v>
          </cell>
          <cell r="B504">
            <v>0</v>
          </cell>
          <cell r="C504">
            <v>7.5</v>
          </cell>
          <cell r="D504">
            <v>0.9</v>
          </cell>
          <cell r="E504">
            <v>8.4</v>
          </cell>
          <cell r="F504">
            <v>8.5500000000000007</v>
          </cell>
          <cell r="G504">
            <v>8.7600000000000016</v>
          </cell>
          <cell r="H504">
            <v>9.3600000000000012</v>
          </cell>
          <cell r="I504">
            <v>9.81</v>
          </cell>
        </row>
        <row r="505">
          <cell r="A505">
            <v>94790</v>
          </cell>
          <cell r="B505">
            <v>0</v>
          </cell>
          <cell r="C505">
            <v>7.5</v>
          </cell>
          <cell r="D505">
            <v>0.9</v>
          </cell>
          <cell r="E505">
            <v>8.4</v>
          </cell>
          <cell r="F505">
            <v>8.5500000000000007</v>
          </cell>
          <cell r="G505">
            <v>8.7600000000000016</v>
          </cell>
          <cell r="H505">
            <v>9.3600000000000012</v>
          </cell>
          <cell r="I505">
            <v>9.81</v>
          </cell>
        </row>
        <row r="506">
          <cell r="A506">
            <v>94800</v>
          </cell>
          <cell r="B506">
            <v>0</v>
          </cell>
          <cell r="C506">
            <v>7.5</v>
          </cell>
          <cell r="D506">
            <v>0.9</v>
          </cell>
          <cell r="E506">
            <v>8.4</v>
          </cell>
          <cell r="F506">
            <v>8.5500000000000007</v>
          </cell>
          <cell r="G506">
            <v>8.7600000000000016</v>
          </cell>
          <cell r="H506">
            <v>9.3600000000000012</v>
          </cell>
          <cell r="I506">
            <v>9.81</v>
          </cell>
        </row>
        <row r="507">
          <cell r="A507">
            <v>94810</v>
          </cell>
          <cell r="B507">
            <v>0</v>
          </cell>
          <cell r="C507">
            <v>7.5</v>
          </cell>
          <cell r="D507">
            <v>0.9</v>
          </cell>
          <cell r="E507">
            <v>8.4</v>
          </cell>
          <cell r="F507">
            <v>8.5500000000000007</v>
          </cell>
          <cell r="G507">
            <v>8.7600000000000016</v>
          </cell>
          <cell r="H507">
            <v>9.3600000000000012</v>
          </cell>
          <cell r="I507">
            <v>9.81</v>
          </cell>
        </row>
        <row r="508">
          <cell r="A508">
            <v>94820</v>
          </cell>
          <cell r="B508">
            <v>0</v>
          </cell>
          <cell r="C508">
            <v>7.5</v>
          </cell>
          <cell r="D508">
            <v>0.9</v>
          </cell>
          <cell r="E508">
            <v>8.4</v>
          </cell>
          <cell r="F508">
            <v>8.5500000000000007</v>
          </cell>
          <cell r="G508">
            <v>8.7600000000000016</v>
          </cell>
          <cell r="H508">
            <v>9.3600000000000012</v>
          </cell>
          <cell r="I508">
            <v>9.81</v>
          </cell>
        </row>
        <row r="509">
          <cell r="A509">
            <v>94830</v>
          </cell>
          <cell r="B509">
            <v>0</v>
          </cell>
          <cell r="C509">
            <v>7.5</v>
          </cell>
          <cell r="D509">
            <v>0.9</v>
          </cell>
          <cell r="E509">
            <v>8.4</v>
          </cell>
          <cell r="F509">
            <v>8.5500000000000007</v>
          </cell>
          <cell r="G509">
            <v>8.7600000000000016</v>
          </cell>
          <cell r="H509">
            <v>9.3600000000000012</v>
          </cell>
          <cell r="I509">
            <v>9.81</v>
          </cell>
        </row>
        <row r="510">
          <cell r="A510">
            <v>94840</v>
          </cell>
          <cell r="B510">
            <v>0</v>
          </cell>
          <cell r="C510">
            <v>7.5</v>
          </cell>
          <cell r="D510">
            <v>0.9</v>
          </cell>
          <cell r="E510">
            <v>8.4</v>
          </cell>
          <cell r="F510">
            <v>8.5500000000000007</v>
          </cell>
          <cell r="G510">
            <v>8.7600000000000016</v>
          </cell>
          <cell r="H510">
            <v>9.3600000000000012</v>
          </cell>
          <cell r="I510">
            <v>9.81</v>
          </cell>
        </row>
        <row r="511">
          <cell r="A511">
            <v>94850</v>
          </cell>
          <cell r="B511">
            <v>0</v>
          </cell>
          <cell r="C511">
            <v>7.5</v>
          </cell>
          <cell r="D511">
            <v>0.9</v>
          </cell>
          <cell r="E511">
            <v>8.4</v>
          </cell>
          <cell r="F511">
            <v>8.5500000000000007</v>
          </cell>
          <cell r="G511">
            <v>8.7600000000000016</v>
          </cell>
          <cell r="H511">
            <v>9.3600000000000012</v>
          </cell>
          <cell r="I511">
            <v>9.81</v>
          </cell>
        </row>
        <row r="512">
          <cell r="A512">
            <v>94860</v>
          </cell>
          <cell r="B512">
            <v>0</v>
          </cell>
          <cell r="C512">
            <v>7.5</v>
          </cell>
          <cell r="D512">
            <v>0.9</v>
          </cell>
          <cell r="E512">
            <v>8.4</v>
          </cell>
          <cell r="F512">
            <v>8.5500000000000007</v>
          </cell>
          <cell r="G512">
            <v>8.7600000000000016</v>
          </cell>
          <cell r="H512">
            <v>9.3600000000000012</v>
          </cell>
          <cell r="I512">
            <v>9.81</v>
          </cell>
        </row>
        <row r="513">
          <cell r="A513">
            <v>94870</v>
          </cell>
          <cell r="B513">
            <v>0</v>
          </cell>
          <cell r="C513">
            <v>7.5</v>
          </cell>
          <cell r="D513">
            <v>0.9</v>
          </cell>
          <cell r="E513">
            <v>8.4</v>
          </cell>
          <cell r="F513">
            <v>8.5500000000000007</v>
          </cell>
          <cell r="G513">
            <v>8.7600000000000016</v>
          </cell>
          <cell r="H513">
            <v>9.3600000000000012</v>
          </cell>
          <cell r="I513">
            <v>9.81</v>
          </cell>
        </row>
        <row r="514">
          <cell r="A514">
            <v>94880</v>
          </cell>
          <cell r="B514">
            <v>0</v>
          </cell>
          <cell r="C514">
            <v>7.5</v>
          </cell>
          <cell r="D514">
            <v>0.9</v>
          </cell>
          <cell r="E514">
            <v>8.4</v>
          </cell>
          <cell r="F514">
            <v>8.5500000000000007</v>
          </cell>
          <cell r="G514">
            <v>8.7600000000000016</v>
          </cell>
          <cell r="H514">
            <v>9.3600000000000012</v>
          </cell>
          <cell r="I514">
            <v>9.81</v>
          </cell>
        </row>
        <row r="515">
          <cell r="A515">
            <v>94890</v>
          </cell>
          <cell r="B515">
            <v>0</v>
          </cell>
          <cell r="C515">
            <v>7.5</v>
          </cell>
          <cell r="D515">
            <v>0.9</v>
          </cell>
          <cell r="E515">
            <v>8.4</v>
          </cell>
          <cell r="F515">
            <v>8.5500000000000007</v>
          </cell>
          <cell r="G515">
            <v>8.7600000000000016</v>
          </cell>
          <cell r="H515">
            <v>9.3600000000000012</v>
          </cell>
          <cell r="I515">
            <v>9.81</v>
          </cell>
        </row>
        <row r="516">
          <cell r="A516">
            <v>94900</v>
          </cell>
          <cell r="B516">
            <v>0</v>
          </cell>
          <cell r="C516">
            <v>7.5</v>
          </cell>
          <cell r="D516">
            <v>0.9</v>
          </cell>
          <cell r="E516">
            <v>8.4</v>
          </cell>
          <cell r="F516">
            <v>8.5500000000000007</v>
          </cell>
          <cell r="G516">
            <v>8.7600000000000016</v>
          </cell>
          <cell r="H516">
            <v>9.3600000000000012</v>
          </cell>
          <cell r="I516">
            <v>9.81</v>
          </cell>
        </row>
        <row r="517">
          <cell r="A517">
            <v>94910</v>
          </cell>
          <cell r="B517">
            <v>0</v>
          </cell>
          <cell r="C517">
            <v>7.5</v>
          </cell>
          <cell r="D517">
            <v>0.9</v>
          </cell>
          <cell r="E517">
            <v>8.4</v>
          </cell>
          <cell r="F517">
            <v>8.5500000000000007</v>
          </cell>
          <cell r="G517">
            <v>8.7600000000000016</v>
          </cell>
          <cell r="H517">
            <v>9.3600000000000012</v>
          </cell>
          <cell r="I517">
            <v>9.81</v>
          </cell>
        </row>
        <row r="518">
          <cell r="A518">
            <v>94920</v>
          </cell>
          <cell r="B518">
            <v>0</v>
          </cell>
          <cell r="C518">
            <v>7.5</v>
          </cell>
          <cell r="D518">
            <v>0.9</v>
          </cell>
          <cell r="E518">
            <v>8.4</v>
          </cell>
          <cell r="F518">
            <v>8.5500000000000007</v>
          </cell>
          <cell r="G518">
            <v>8.7600000000000016</v>
          </cell>
          <cell r="H518">
            <v>9.3600000000000012</v>
          </cell>
          <cell r="I518">
            <v>9.81</v>
          </cell>
        </row>
        <row r="519">
          <cell r="A519">
            <v>94930</v>
          </cell>
          <cell r="B519">
            <v>0</v>
          </cell>
          <cell r="C519">
            <v>7.5</v>
          </cell>
          <cell r="D519">
            <v>0.89</v>
          </cell>
          <cell r="E519">
            <v>8.39</v>
          </cell>
          <cell r="F519">
            <v>8.5400000000000009</v>
          </cell>
          <cell r="G519">
            <v>8.7500000000000018</v>
          </cell>
          <cell r="H519">
            <v>9.3500000000000014</v>
          </cell>
          <cell r="I519">
            <v>9.8000000000000007</v>
          </cell>
        </row>
        <row r="520">
          <cell r="A520">
            <v>94940</v>
          </cell>
          <cell r="B520">
            <v>0</v>
          </cell>
          <cell r="C520">
            <v>7.5</v>
          </cell>
          <cell r="D520">
            <v>0.86</v>
          </cell>
          <cell r="E520">
            <v>8.36</v>
          </cell>
          <cell r="F520">
            <v>8.51</v>
          </cell>
          <cell r="G520">
            <v>8.7200000000000006</v>
          </cell>
          <cell r="H520">
            <v>9.32</v>
          </cell>
          <cell r="I520">
            <v>9.77</v>
          </cell>
        </row>
        <row r="521">
          <cell r="A521">
            <v>94950</v>
          </cell>
          <cell r="B521">
            <v>0</v>
          </cell>
          <cell r="C521">
            <v>7.5</v>
          </cell>
          <cell r="D521">
            <v>0.82</v>
          </cell>
          <cell r="E521">
            <v>8.32</v>
          </cell>
          <cell r="F521">
            <v>8.4700000000000006</v>
          </cell>
          <cell r="G521">
            <v>8.6800000000000015</v>
          </cell>
          <cell r="H521">
            <v>9.2800000000000011</v>
          </cell>
          <cell r="I521">
            <v>9.73</v>
          </cell>
        </row>
        <row r="522">
          <cell r="A522">
            <v>94960</v>
          </cell>
          <cell r="B522">
            <v>0</v>
          </cell>
          <cell r="C522">
            <v>7.5</v>
          </cell>
          <cell r="D522">
            <v>0.8</v>
          </cell>
          <cell r="E522">
            <v>8.3000000000000007</v>
          </cell>
          <cell r="F522">
            <v>8.4500000000000011</v>
          </cell>
          <cell r="G522">
            <v>8.6600000000000019</v>
          </cell>
          <cell r="H522">
            <v>9.2600000000000016</v>
          </cell>
          <cell r="I522">
            <v>9.7100000000000009</v>
          </cell>
        </row>
        <row r="523">
          <cell r="A523">
            <v>94970</v>
          </cell>
          <cell r="B523">
            <v>0</v>
          </cell>
          <cell r="C523">
            <v>7.5</v>
          </cell>
          <cell r="D523">
            <v>0.76</v>
          </cell>
          <cell r="E523">
            <v>8.26</v>
          </cell>
          <cell r="F523">
            <v>8.41</v>
          </cell>
          <cell r="G523">
            <v>8.620000000000001</v>
          </cell>
          <cell r="H523">
            <v>9.2200000000000006</v>
          </cell>
          <cell r="I523">
            <v>9.67</v>
          </cell>
        </row>
        <row r="524">
          <cell r="A524">
            <v>94980</v>
          </cell>
          <cell r="B524">
            <v>0</v>
          </cell>
          <cell r="C524">
            <v>7.5</v>
          </cell>
          <cell r="D524">
            <v>0.72</v>
          </cell>
          <cell r="E524">
            <v>8.2200000000000006</v>
          </cell>
          <cell r="F524">
            <v>8.370000000000001</v>
          </cell>
          <cell r="G524">
            <v>8.5800000000000018</v>
          </cell>
          <cell r="H524">
            <v>9.1800000000000015</v>
          </cell>
          <cell r="I524">
            <v>9.6300000000000008</v>
          </cell>
        </row>
        <row r="525">
          <cell r="A525">
            <v>94990</v>
          </cell>
          <cell r="B525">
            <v>0</v>
          </cell>
          <cell r="C525">
            <v>7.5</v>
          </cell>
          <cell r="D525">
            <v>0.6899999999999995</v>
          </cell>
          <cell r="E525">
            <v>8.19</v>
          </cell>
          <cell r="F525">
            <v>8.34</v>
          </cell>
          <cell r="G525">
            <v>8.5500000000000007</v>
          </cell>
          <cell r="H525">
            <v>9.15</v>
          </cell>
          <cell r="I525">
            <v>9.6</v>
          </cell>
        </row>
        <row r="526">
          <cell r="A526">
            <v>95000</v>
          </cell>
          <cell r="B526">
            <v>0</v>
          </cell>
          <cell r="C526">
            <v>7.5</v>
          </cell>
          <cell r="D526">
            <v>0.65</v>
          </cell>
          <cell r="E526">
            <v>8.15</v>
          </cell>
          <cell r="F526">
            <v>8.3000000000000007</v>
          </cell>
          <cell r="G526">
            <v>8.5100000000000016</v>
          </cell>
          <cell r="H526">
            <v>9.1100000000000012</v>
          </cell>
          <cell r="I526">
            <v>9.56</v>
          </cell>
        </row>
        <row r="545">
          <cell r="A545">
            <v>95000</v>
          </cell>
          <cell r="B545">
            <v>0</v>
          </cell>
          <cell r="C545">
            <v>7.5</v>
          </cell>
          <cell r="D545">
            <v>0.65</v>
          </cell>
          <cell r="E545">
            <v>8.15</v>
          </cell>
          <cell r="F545">
            <v>8.3000000000000007</v>
          </cell>
          <cell r="G545">
            <v>8.5100000000000016</v>
          </cell>
          <cell r="H545">
            <v>9.1100000000000012</v>
          </cell>
          <cell r="I545">
            <v>9.56</v>
          </cell>
        </row>
        <row r="546">
          <cell r="A546">
            <v>95010</v>
          </cell>
          <cell r="B546">
            <v>0</v>
          </cell>
          <cell r="C546">
            <v>7.5</v>
          </cell>
          <cell r="D546">
            <v>0.63</v>
          </cell>
          <cell r="E546">
            <v>8.1300000000000008</v>
          </cell>
          <cell r="F546">
            <v>8.2800000000000011</v>
          </cell>
          <cell r="G546">
            <v>8.490000000000002</v>
          </cell>
          <cell r="H546">
            <v>9.0900000000000016</v>
          </cell>
          <cell r="I546">
            <v>9.5400000000000009</v>
          </cell>
        </row>
        <row r="547">
          <cell r="A547">
            <v>95020</v>
          </cell>
          <cell r="B547">
            <v>0</v>
          </cell>
          <cell r="C547">
            <v>7.5</v>
          </cell>
          <cell r="D547">
            <v>0.6</v>
          </cell>
          <cell r="E547">
            <v>8.1</v>
          </cell>
          <cell r="F547">
            <v>8.25</v>
          </cell>
          <cell r="G547">
            <v>8.4600000000000009</v>
          </cell>
          <cell r="H547">
            <v>9.06</v>
          </cell>
          <cell r="I547">
            <v>9.51</v>
          </cell>
        </row>
        <row r="548">
          <cell r="A548">
            <v>95030</v>
          </cell>
          <cell r="B548">
            <v>0</v>
          </cell>
          <cell r="C548">
            <v>7.5</v>
          </cell>
          <cell r="D548">
            <v>0.6</v>
          </cell>
          <cell r="E548">
            <v>8.1</v>
          </cell>
          <cell r="F548">
            <v>8.25</v>
          </cell>
          <cell r="G548">
            <v>8.4600000000000009</v>
          </cell>
          <cell r="H548">
            <v>9.06</v>
          </cell>
          <cell r="I548">
            <v>9.51</v>
          </cell>
        </row>
        <row r="549">
          <cell r="A549">
            <v>95040</v>
          </cell>
          <cell r="B549">
            <v>0</v>
          </cell>
          <cell r="C549">
            <v>7.5</v>
          </cell>
          <cell r="D549">
            <v>0.6</v>
          </cell>
          <cell r="E549">
            <v>8.1</v>
          </cell>
          <cell r="F549">
            <v>8.25</v>
          </cell>
          <cell r="G549">
            <v>8.4600000000000009</v>
          </cell>
          <cell r="H549">
            <v>9.06</v>
          </cell>
          <cell r="I549">
            <v>9.51</v>
          </cell>
        </row>
        <row r="550">
          <cell r="A550">
            <v>95050</v>
          </cell>
          <cell r="B550">
            <v>0</v>
          </cell>
          <cell r="C550">
            <v>7.5</v>
          </cell>
          <cell r="D550">
            <v>0.6</v>
          </cell>
          <cell r="E550">
            <v>8.1</v>
          </cell>
          <cell r="F550">
            <v>8.25</v>
          </cell>
          <cell r="G550">
            <v>8.4600000000000009</v>
          </cell>
          <cell r="H550">
            <v>9.06</v>
          </cell>
          <cell r="I550">
            <v>9.51</v>
          </cell>
        </row>
        <row r="551">
          <cell r="A551">
            <v>95060</v>
          </cell>
          <cell r="B551">
            <v>0</v>
          </cell>
          <cell r="C551">
            <v>7.5</v>
          </cell>
          <cell r="D551">
            <v>0.6</v>
          </cell>
          <cell r="E551">
            <v>8.1</v>
          </cell>
          <cell r="F551">
            <v>8.25</v>
          </cell>
          <cell r="G551">
            <v>8.4600000000000009</v>
          </cell>
          <cell r="H551">
            <v>9.06</v>
          </cell>
          <cell r="I551">
            <v>9.51</v>
          </cell>
        </row>
        <row r="552">
          <cell r="A552">
            <v>95070</v>
          </cell>
          <cell r="B552">
            <v>0</v>
          </cell>
          <cell r="C552">
            <v>7.5</v>
          </cell>
          <cell r="D552">
            <v>0.6</v>
          </cell>
          <cell r="E552">
            <v>8.1</v>
          </cell>
          <cell r="F552">
            <v>8.25</v>
          </cell>
          <cell r="G552">
            <v>8.4600000000000009</v>
          </cell>
          <cell r="H552">
            <v>9.06</v>
          </cell>
          <cell r="I552">
            <v>9.51</v>
          </cell>
        </row>
        <row r="553">
          <cell r="A553">
            <v>95080</v>
          </cell>
          <cell r="B553">
            <v>0</v>
          </cell>
          <cell r="C553">
            <v>7.5</v>
          </cell>
          <cell r="D553">
            <v>0.6</v>
          </cell>
          <cell r="E553">
            <v>8.1</v>
          </cell>
          <cell r="F553">
            <v>8.25</v>
          </cell>
          <cell r="G553">
            <v>8.4600000000000009</v>
          </cell>
          <cell r="H553">
            <v>9.06</v>
          </cell>
          <cell r="I553">
            <v>9.51</v>
          </cell>
        </row>
        <row r="554">
          <cell r="A554">
            <v>95090</v>
          </cell>
          <cell r="B554">
            <v>0</v>
          </cell>
          <cell r="C554">
            <v>7.5</v>
          </cell>
          <cell r="D554">
            <v>0.6</v>
          </cell>
          <cell r="E554">
            <v>8.1</v>
          </cell>
          <cell r="F554">
            <v>8.25</v>
          </cell>
          <cell r="G554">
            <v>8.4600000000000009</v>
          </cell>
          <cell r="H554">
            <v>9.06</v>
          </cell>
          <cell r="I554">
            <v>9.51</v>
          </cell>
        </row>
        <row r="555">
          <cell r="A555">
            <v>95100</v>
          </cell>
          <cell r="B555">
            <v>0</v>
          </cell>
          <cell r="C555">
            <v>7.5</v>
          </cell>
          <cell r="D555">
            <v>0.6</v>
          </cell>
          <cell r="E555">
            <v>8.1</v>
          </cell>
          <cell r="F555">
            <v>8.25</v>
          </cell>
          <cell r="G555">
            <v>8.4600000000000009</v>
          </cell>
          <cell r="H555">
            <v>9.06</v>
          </cell>
          <cell r="I555">
            <v>9.51</v>
          </cell>
        </row>
        <row r="556">
          <cell r="A556">
            <v>95110</v>
          </cell>
          <cell r="B556">
            <v>0</v>
          </cell>
          <cell r="C556">
            <v>7.5</v>
          </cell>
          <cell r="D556">
            <v>0.6</v>
          </cell>
          <cell r="E556">
            <v>8.1</v>
          </cell>
          <cell r="F556">
            <v>8.25</v>
          </cell>
          <cell r="G556">
            <v>8.4600000000000009</v>
          </cell>
          <cell r="H556">
            <v>9.06</v>
          </cell>
          <cell r="I556">
            <v>9.51</v>
          </cell>
        </row>
        <row r="557">
          <cell r="A557">
            <v>95115.45</v>
          </cell>
          <cell r="B557" t="str">
            <v>PY - MSE</v>
          </cell>
          <cell r="C557">
            <v>7.5</v>
          </cell>
          <cell r="D557">
            <v>0.6</v>
          </cell>
          <cell r="E557">
            <v>8.1</v>
          </cell>
          <cell r="F557">
            <v>8.25</v>
          </cell>
          <cell r="G557">
            <v>8.4600000000000009</v>
          </cell>
          <cell r="H557">
            <v>9.06</v>
          </cell>
          <cell r="I557">
            <v>9.51</v>
          </cell>
        </row>
        <row r="558">
          <cell r="A558">
            <v>95120</v>
          </cell>
          <cell r="B558">
            <v>0</v>
          </cell>
          <cell r="C558">
            <v>7.5</v>
          </cell>
          <cell r="D558">
            <v>0.5</v>
          </cell>
          <cell r="E558">
            <v>8</v>
          </cell>
          <cell r="F558">
            <v>8.15</v>
          </cell>
          <cell r="G558">
            <v>8.3600000000000012</v>
          </cell>
          <cell r="H558">
            <v>8.9600000000000009</v>
          </cell>
          <cell r="I558">
            <v>9.41</v>
          </cell>
        </row>
        <row r="559">
          <cell r="A559">
            <v>95130</v>
          </cell>
          <cell r="B559">
            <v>0</v>
          </cell>
          <cell r="C559">
            <v>7.5</v>
          </cell>
          <cell r="D559">
            <v>0.3</v>
          </cell>
          <cell r="E559">
            <v>7.8</v>
          </cell>
          <cell r="F559">
            <v>7.95</v>
          </cell>
          <cell r="G559">
            <v>8.16</v>
          </cell>
          <cell r="H559">
            <v>8.76</v>
          </cell>
          <cell r="I559">
            <v>9.2099999999999991</v>
          </cell>
        </row>
        <row r="560">
          <cell r="A560">
            <v>95130.45</v>
          </cell>
          <cell r="B560" t="str">
            <v>PT</v>
          </cell>
          <cell r="C560">
            <v>7.5</v>
          </cell>
          <cell r="D560">
            <v>0.3</v>
          </cell>
          <cell r="E560">
            <v>7.8</v>
          </cell>
          <cell r="F560">
            <v>7.95</v>
          </cell>
          <cell r="G560">
            <v>8.16</v>
          </cell>
          <cell r="H560">
            <v>8.76</v>
          </cell>
          <cell r="I560">
            <v>9.2099999999999991</v>
          </cell>
        </row>
        <row r="561">
          <cell r="A561">
            <v>95140</v>
          </cell>
          <cell r="B561">
            <v>0</v>
          </cell>
          <cell r="C561">
            <v>7.5</v>
          </cell>
          <cell r="D561">
            <v>0.1</v>
          </cell>
          <cell r="E561">
            <v>7.6</v>
          </cell>
          <cell r="F561">
            <v>7.75</v>
          </cell>
          <cell r="G561">
            <v>7.96</v>
          </cell>
          <cell r="H561">
            <v>8.56</v>
          </cell>
          <cell r="I561">
            <v>9.01</v>
          </cell>
        </row>
        <row r="562">
          <cell r="A562">
            <v>95145.45</v>
          </cell>
          <cell r="B562" t="str">
            <v>PX</v>
          </cell>
          <cell r="C562">
            <v>7.5</v>
          </cell>
          <cell r="D562">
            <v>0</v>
          </cell>
          <cell r="E562">
            <v>7.5</v>
          </cell>
          <cell r="F562">
            <v>7.65</v>
          </cell>
          <cell r="G562">
            <v>7.86</v>
          </cell>
          <cell r="H562">
            <v>8.4600000000000009</v>
          </cell>
          <cell r="I562">
            <v>8.91</v>
          </cell>
        </row>
        <row r="563">
          <cell r="A563">
            <v>95150</v>
          </cell>
          <cell r="B563">
            <v>0</v>
          </cell>
          <cell r="C563">
            <v>7.5</v>
          </cell>
          <cell r="D563">
            <v>0</v>
          </cell>
          <cell r="E563">
            <v>7.5</v>
          </cell>
          <cell r="F563">
            <v>7.65</v>
          </cell>
          <cell r="G563">
            <v>7.86</v>
          </cell>
          <cell r="H563">
            <v>8.4600000000000009</v>
          </cell>
          <cell r="I563">
            <v>8.91</v>
          </cell>
        </row>
        <row r="564">
          <cell r="A564">
            <v>95160</v>
          </cell>
          <cell r="B564">
            <v>0</v>
          </cell>
          <cell r="C564">
            <v>7.5</v>
          </cell>
          <cell r="D564">
            <v>0</v>
          </cell>
          <cell r="E564">
            <v>7.5</v>
          </cell>
          <cell r="F564">
            <v>7.65</v>
          </cell>
          <cell r="G564">
            <v>7.86</v>
          </cell>
          <cell r="H564">
            <v>8.4600000000000009</v>
          </cell>
          <cell r="I564">
            <v>8.91</v>
          </cell>
        </row>
        <row r="565">
          <cell r="A565">
            <v>95170</v>
          </cell>
          <cell r="B565">
            <v>0</v>
          </cell>
          <cell r="C565">
            <v>7.5</v>
          </cell>
          <cell r="D565">
            <v>0</v>
          </cell>
          <cell r="E565">
            <v>7.5</v>
          </cell>
          <cell r="F565">
            <v>7.65</v>
          </cell>
          <cell r="G565">
            <v>7.86</v>
          </cell>
          <cell r="H565">
            <v>8.4600000000000009</v>
          </cell>
          <cell r="I565">
            <v>8.91</v>
          </cell>
        </row>
        <row r="566">
          <cell r="A566">
            <v>95175.45</v>
          </cell>
          <cell r="B566" t="str">
            <v>BS</v>
          </cell>
          <cell r="C566">
            <v>7.5</v>
          </cell>
          <cell r="D566">
            <v>0</v>
          </cell>
          <cell r="E566">
            <v>7.5</v>
          </cell>
          <cell r="F566">
            <v>7.65</v>
          </cell>
          <cell r="G566">
            <v>7.86</v>
          </cell>
          <cell r="H566">
            <v>8.4600000000000009</v>
          </cell>
          <cell r="I566">
            <v>8.91</v>
          </cell>
        </row>
        <row r="567">
          <cell r="A567">
            <v>95180</v>
          </cell>
          <cell r="B567">
            <v>0</v>
          </cell>
          <cell r="C567">
            <v>7.5</v>
          </cell>
          <cell r="D567">
            <v>0</v>
          </cell>
          <cell r="E567">
            <v>7.5</v>
          </cell>
          <cell r="F567">
            <v>7.65</v>
          </cell>
          <cell r="G567">
            <v>7.86</v>
          </cell>
          <cell r="H567">
            <v>8.4600000000000009</v>
          </cell>
          <cell r="I567">
            <v>8.91</v>
          </cell>
        </row>
        <row r="568">
          <cell r="A568">
            <v>95190</v>
          </cell>
          <cell r="B568">
            <v>0</v>
          </cell>
          <cell r="C568">
            <v>7.5</v>
          </cell>
          <cell r="D568">
            <v>0</v>
          </cell>
          <cell r="E568">
            <v>7.5</v>
          </cell>
          <cell r="F568">
            <v>7.65</v>
          </cell>
          <cell r="G568">
            <v>7.86</v>
          </cell>
          <cell r="H568">
            <v>8.4600000000000009</v>
          </cell>
          <cell r="I568">
            <v>8.91</v>
          </cell>
        </row>
        <row r="569">
          <cell r="A569">
            <v>95200</v>
          </cell>
          <cell r="B569">
            <v>0</v>
          </cell>
          <cell r="C569">
            <v>7.5</v>
          </cell>
          <cell r="D569">
            <v>0</v>
          </cell>
          <cell r="E569">
            <v>7.5</v>
          </cell>
          <cell r="F569">
            <v>7.65</v>
          </cell>
          <cell r="G569">
            <v>7.86</v>
          </cell>
          <cell r="H569">
            <v>8.4600000000000009</v>
          </cell>
          <cell r="I569">
            <v>8.91</v>
          </cell>
        </row>
        <row r="570">
          <cell r="A570">
            <v>95210</v>
          </cell>
          <cell r="B570">
            <v>0</v>
          </cell>
          <cell r="C570">
            <v>7.5</v>
          </cell>
          <cell r="D570">
            <v>0</v>
          </cell>
          <cell r="E570">
            <v>7.5</v>
          </cell>
          <cell r="F570">
            <v>7.65</v>
          </cell>
          <cell r="G570">
            <v>7.86</v>
          </cell>
          <cell r="H570">
            <v>8.4600000000000009</v>
          </cell>
          <cell r="I570">
            <v>8.91</v>
          </cell>
        </row>
        <row r="571">
          <cell r="A571">
            <v>95220</v>
          </cell>
          <cell r="B571">
            <v>0</v>
          </cell>
          <cell r="C571">
            <v>7.5</v>
          </cell>
          <cell r="D571">
            <v>0</v>
          </cell>
          <cell r="E571">
            <v>7.5</v>
          </cell>
          <cell r="F571">
            <v>7.65</v>
          </cell>
          <cell r="G571">
            <v>7.86</v>
          </cell>
          <cell r="H571">
            <v>8.4600000000000009</v>
          </cell>
          <cell r="I571">
            <v>8.91</v>
          </cell>
        </row>
        <row r="572">
          <cell r="A572">
            <v>95230</v>
          </cell>
          <cell r="B572">
            <v>0</v>
          </cell>
          <cell r="C572">
            <v>7.5</v>
          </cell>
          <cell r="D572">
            <v>0</v>
          </cell>
          <cell r="E572">
            <v>7.5</v>
          </cell>
          <cell r="F572">
            <v>7.65</v>
          </cell>
          <cell r="G572">
            <v>7.86</v>
          </cell>
          <cell r="H572">
            <v>8.4600000000000009</v>
          </cell>
          <cell r="I572">
            <v>8.91</v>
          </cell>
        </row>
        <row r="573">
          <cell r="A573">
            <v>95240</v>
          </cell>
          <cell r="B573">
            <v>0</v>
          </cell>
          <cell r="C573">
            <v>7.5</v>
          </cell>
          <cell r="D573">
            <v>0</v>
          </cell>
          <cell r="E573">
            <v>7.5</v>
          </cell>
          <cell r="F573">
            <v>7.65</v>
          </cell>
          <cell r="G573">
            <v>7.86</v>
          </cell>
          <cell r="H573">
            <v>8.4600000000000009</v>
          </cell>
          <cell r="I573">
            <v>8.91</v>
          </cell>
        </row>
        <row r="574">
          <cell r="A574">
            <v>95250</v>
          </cell>
          <cell r="B574">
            <v>0</v>
          </cell>
          <cell r="C574">
            <v>7.5</v>
          </cell>
          <cell r="D574">
            <v>0</v>
          </cell>
          <cell r="E574">
            <v>7.5</v>
          </cell>
          <cell r="F574">
            <v>7.65</v>
          </cell>
          <cell r="G574">
            <v>7.86</v>
          </cell>
          <cell r="H574">
            <v>8.4600000000000009</v>
          </cell>
          <cell r="I574">
            <v>8.91</v>
          </cell>
        </row>
        <row r="575">
          <cell r="A575">
            <v>95260</v>
          </cell>
          <cell r="B575">
            <v>0</v>
          </cell>
          <cell r="C575">
            <v>7.5</v>
          </cell>
          <cell r="D575">
            <v>0</v>
          </cell>
          <cell r="E575">
            <v>7.5</v>
          </cell>
          <cell r="F575">
            <v>7.65</v>
          </cell>
          <cell r="G575">
            <v>7.86</v>
          </cell>
          <cell r="H575">
            <v>8.4600000000000009</v>
          </cell>
          <cell r="I575">
            <v>8.91</v>
          </cell>
        </row>
        <row r="576">
          <cell r="A576">
            <v>95270</v>
          </cell>
          <cell r="B576">
            <v>0</v>
          </cell>
          <cell r="C576">
            <v>7.5</v>
          </cell>
          <cell r="D576">
            <v>0</v>
          </cell>
          <cell r="E576">
            <v>7.5</v>
          </cell>
          <cell r="F576">
            <v>7.65</v>
          </cell>
          <cell r="G576">
            <v>7.86</v>
          </cell>
          <cell r="H576">
            <v>8.4600000000000009</v>
          </cell>
          <cell r="I576">
            <v>8.91</v>
          </cell>
        </row>
        <row r="577">
          <cell r="A577">
            <v>95277.91</v>
          </cell>
          <cell r="B577" t="str">
            <v>BS</v>
          </cell>
          <cell r="C577">
            <v>7.5</v>
          </cell>
          <cell r="D577">
            <v>0</v>
          </cell>
          <cell r="E577">
            <v>7.5</v>
          </cell>
          <cell r="F577">
            <v>7.65</v>
          </cell>
          <cell r="G577">
            <v>7.86</v>
          </cell>
          <cell r="H577">
            <v>8.4600000000000009</v>
          </cell>
          <cell r="I577">
            <v>8.91</v>
          </cell>
        </row>
        <row r="578">
          <cell r="A578">
            <v>95280</v>
          </cell>
          <cell r="B578">
            <v>0</v>
          </cell>
          <cell r="C578">
            <v>7.5</v>
          </cell>
          <cell r="D578">
            <v>0</v>
          </cell>
          <cell r="E578">
            <v>7.5</v>
          </cell>
          <cell r="F578">
            <v>7.65</v>
          </cell>
          <cell r="G578">
            <v>7.86</v>
          </cell>
          <cell r="H578">
            <v>8.4600000000000009</v>
          </cell>
          <cell r="I578">
            <v>8.91</v>
          </cell>
        </row>
        <row r="579">
          <cell r="A579">
            <v>95290</v>
          </cell>
          <cell r="B579">
            <v>0</v>
          </cell>
          <cell r="C579">
            <v>7.5</v>
          </cell>
          <cell r="D579">
            <v>0</v>
          </cell>
          <cell r="E579">
            <v>7.5</v>
          </cell>
          <cell r="F579">
            <v>7.65</v>
          </cell>
          <cell r="G579">
            <v>7.86</v>
          </cell>
          <cell r="H579">
            <v>8.4600000000000009</v>
          </cell>
          <cell r="I579">
            <v>8.91</v>
          </cell>
        </row>
        <row r="580">
          <cell r="A580">
            <v>95300</v>
          </cell>
          <cell r="B580">
            <v>0</v>
          </cell>
          <cell r="C580">
            <v>7.5</v>
          </cell>
          <cell r="D580">
            <v>0</v>
          </cell>
          <cell r="E580">
            <v>7.5</v>
          </cell>
          <cell r="F580">
            <v>7.65</v>
          </cell>
          <cell r="G580">
            <v>7.86</v>
          </cell>
          <cell r="H580">
            <v>8.4600000000000009</v>
          </cell>
          <cell r="I580">
            <v>8.91</v>
          </cell>
        </row>
        <row r="581">
          <cell r="A581">
            <v>95307.91</v>
          </cell>
          <cell r="B581" t="str">
            <v>PX</v>
          </cell>
          <cell r="C581">
            <v>7.5</v>
          </cell>
          <cell r="D581">
            <v>0</v>
          </cell>
          <cell r="E581">
            <v>7.5</v>
          </cell>
          <cell r="F581">
            <v>7.65</v>
          </cell>
          <cell r="G581">
            <v>7.86</v>
          </cell>
          <cell r="H581">
            <v>8.4600000000000009</v>
          </cell>
          <cell r="I581">
            <v>8.91</v>
          </cell>
        </row>
        <row r="582">
          <cell r="A582">
            <v>95310</v>
          </cell>
          <cell r="B582">
            <v>0</v>
          </cell>
          <cell r="C582">
            <v>7.5</v>
          </cell>
          <cell r="D582">
            <v>0.04</v>
          </cell>
          <cell r="E582">
            <v>7.54</v>
          </cell>
          <cell r="F582">
            <v>7.69</v>
          </cell>
          <cell r="G582">
            <v>7.9</v>
          </cell>
          <cell r="H582">
            <v>8.5</v>
          </cell>
          <cell r="I582">
            <v>8.9499999999999993</v>
          </cell>
        </row>
        <row r="583">
          <cell r="A583">
            <v>95320</v>
          </cell>
          <cell r="B583">
            <v>0</v>
          </cell>
          <cell r="C583">
            <v>7.5</v>
          </cell>
          <cell r="D583">
            <v>0.24</v>
          </cell>
          <cell r="E583">
            <v>7.74</v>
          </cell>
          <cell r="F583">
            <v>7.8900000000000006</v>
          </cell>
          <cell r="G583">
            <v>8.1000000000000014</v>
          </cell>
          <cell r="H583">
            <v>8.7000000000000011</v>
          </cell>
          <cell r="I583">
            <v>9.15</v>
          </cell>
        </row>
        <row r="584">
          <cell r="A584">
            <v>95322.91</v>
          </cell>
          <cell r="B584" t="str">
            <v>PC</v>
          </cell>
          <cell r="C584">
            <v>7.5</v>
          </cell>
          <cell r="D584">
            <v>0.3</v>
          </cell>
          <cell r="E584">
            <v>7.8</v>
          </cell>
          <cell r="F584">
            <v>7.95</v>
          </cell>
          <cell r="G584">
            <v>8.16</v>
          </cell>
          <cell r="H584">
            <v>8.76</v>
          </cell>
          <cell r="I584">
            <v>9.2099999999999991</v>
          </cell>
        </row>
        <row r="585">
          <cell r="A585">
            <v>95330</v>
          </cell>
          <cell r="B585">
            <v>0</v>
          </cell>
          <cell r="C585">
            <v>7.5</v>
          </cell>
          <cell r="D585">
            <v>0.44</v>
          </cell>
          <cell r="E585">
            <v>7.94</v>
          </cell>
          <cell r="F585">
            <v>8.09</v>
          </cell>
          <cell r="G585">
            <v>8.3000000000000007</v>
          </cell>
          <cell r="H585">
            <v>8.9</v>
          </cell>
          <cell r="I585">
            <v>9.35</v>
          </cell>
        </row>
        <row r="586">
          <cell r="A586">
            <v>95337.91</v>
          </cell>
          <cell r="B586" t="str">
            <v>PY - MSE</v>
          </cell>
          <cell r="C586">
            <v>7.5</v>
          </cell>
          <cell r="D586">
            <v>0.6</v>
          </cell>
          <cell r="E586">
            <v>8.1</v>
          </cell>
          <cell r="F586">
            <v>8.25</v>
          </cell>
          <cell r="G586">
            <v>8.4600000000000009</v>
          </cell>
          <cell r="H586">
            <v>9.06</v>
          </cell>
          <cell r="I586">
            <v>9.51</v>
          </cell>
        </row>
        <row r="587">
          <cell r="A587">
            <v>95340</v>
          </cell>
          <cell r="B587">
            <v>0</v>
          </cell>
          <cell r="C587">
            <v>7.5</v>
          </cell>
          <cell r="D587">
            <v>0.6</v>
          </cell>
          <cell r="E587">
            <v>8.1</v>
          </cell>
          <cell r="F587">
            <v>8.25</v>
          </cell>
          <cell r="G587">
            <v>8.4600000000000009</v>
          </cell>
          <cell r="H587">
            <v>9.06</v>
          </cell>
          <cell r="I587">
            <v>9.51</v>
          </cell>
        </row>
        <row r="588">
          <cell r="A588">
            <v>95350</v>
          </cell>
          <cell r="B588">
            <v>0</v>
          </cell>
          <cell r="C588">
            <v>7.5</v>
          </cell>
          <cell r="D588">
            <v>0.6</v>
          </cell>
          <cell r="E588">
            <v>8.1</v>
          </cell>
          <cell r="F588">
            <v>8.25</v>
          </cell>
          <cell r="G588">
            <v>8.4600000000000009</v>
          </cell>
          <cell r="H588">
            <v>9.06</v>
          </cell>
          <cell r="I588">
            <v>9.51</v>
          </cell>
        </row>
        <row r="589">
          <cell r="A589">
            <v>95360</v>
          </cell>
          <cell r="B589">
            <v>0</v>
          </cell>
          <cell r="C589">
            <v>7.5</v>
          </cell>
          <cell r="D589">
            <v>0.6</v>
          </cell>
          <cell r="E589">
            <v>8.1</v>
          </cell>
          <cell r="F589">
            <v>8.25</v>
          </cell>
          <cell r="G589">
            <v>8.4600000000000009</v>
          </cell>
          <cell r="H589">
            <v>9.06</v>
          </cell>
          <cell r="I589">
            <v>9.51</v>
          </cell>
        </row>
        <row r="590">
          <cell r="A590">
            <v>95370</v>
          </cell>
          <cell r="B590">
            <v>0</v>
          </cell>
          <cell r="C590">
            <v>7.5</v>
          </cell>
          <cell r="D590">
            <v>0.6</v>
          </cell>
          <cell r="E590">
            <v>8.1</v>
          </cell>
          <cell r="F590">
            <v>8.25</v>
          </cell>
          <cell r="G590">
            <v>8.4600000000000009</v>
          </cell>
          <cell r="H590">
            <v>9.06</v>
          </cell>
          <cell r="I590">
            <v>9.51</v>
          </cell>
        </row>
        <row r="591">
          <cell r="A591">
            <v>95380</v>
          </cell>
          <cell r="B591">
            <v>0</v>
          </cell>
          <cell r="C591">
            <v>7.5</v>
          </cell>
          <cell r="D591">
            <v>0.6</v>
          </cell>
          <cell r="E591">
            <v>8.1</v>
          </cell>
          <cell r="F591">
            <v>8.25</v>
          </cell>
          <cell r="G591">
            <v>8.4600000000000009</v>
          </cell>
          <cell r="H591">
            <v>9.06</v>
          </cell>
          <cell r="I591">
            <v>9.51</v>
          </cell>
        </row>
        <row r="592">
          <cell r="A592">
            <v>95390</v>
          </cell>
          <cell r="B592">
            <v>0</v>
          </cell>
          <cell r="C592">
            <v>7.5</v>
          </cell>
          <cell r="D592">
            <v>0.6</v>
          </cell>
          <cell r="E592">
            <v>8.1</v>
          </cell>
          <cell r="F592">
            <v>8.25</v>
          </cell>
          <cell r="G592">
            <v>8.4600000000000009</v>
          </cell>
          <cell r="H592">
            <v>9.06</v>
          </cell>
          <cell r="I592">
            <v>9.51</v>
          </cell>
        </row>
        <row r="593">
          <cell r="A593">
            <v>95400</v>
          </cell>
          <cell r="B593">
            <v>0</v>
          </cell>
          <cell r="C593">
            <v>7.5</v>
          </cell>
          <cell r="D593">
            <v>0.6</v>
          </cell>
          <cell r="E593">
            <v>8.1</v>
          </cell>
          <cell r="F593">
            <v>8.25</v>
          </cell>
          <cell r="G593">
            <v>8.4600000000000009</v>
          </cell>
          <cell r="H593">
            <v>9.06</v>
          </cell>
          <cell r="I593">
            <v>9.51</v>
          </cell>
        </row>
        <row r="594">
          <cell r="A594">
            <v>95410</v>
          </cell>
          <cell r="B594">
            <v>0</v>
          </cell>
          <cell r="C594">
            <v>7.5</v>
          </cell>
          <cell r="D594">
            <v>0.6</v>
          </cell>
          <cell r="E594">
            <v>8.1</v>
          </cell>
          <cell r="F594">
            <v>8.25</v>
          </cell>
          <cell r="G594">
            <v>8.4600000000000009</v>
          </cell>
          <cell r="H594">
            <v>9.06</v>
          </cell>
          <cell r="I594">
            <v>9.51</v>
          </cell>
        </row>
        <row r="595">
          <cell r="A595">
            <v>95420</v>
          </cell>
          <cell r="B595">
            <v>0</v>
          </cell>
          <cell r="C595">
            <v>7.5</v>
          </cell>
          <cell r="D595">
            <v>0.6</v>
          </cell>
          <cell r="E595">
            <v>8.1</v>
          </cell>
          <cell r="F595">
            <v>8.25</v>
          </cell>
          <cell r="G595">
            <v>8.4600000000000009</v>
          </cell>
          <cell r="H595">
            <v>9.06</v>
          </cell>
          <cell r="I595">
            <v>9.51</v>
          </cell>
        </row>
        <row r="596">
          <cell r="A596">
            <v>95430</v>
          </cell>
          <cell r="B596">
            <v>0</v>
          </cell>
          <cell r="C596">
            <v>7.5</v>
          </cell>
          <cell r="D596">
            <v>0.6</v>
          </cell>
          <cell r="E596">
            <v>8.1</v>
          </cell>
          <cell r="F596">
            <v>8.25</v>
          </cell>
          <cell r="G596">
            <v>8.4600000000000009</v>
          </cell>
          <cell r="H596">
            <v>9.06</v>
          </cell>
          <cell r="I596">
            <v>9.51</v>
          </cell>
        </row>
        <row r="597">
          <cell r="A597">
            <v>95440</v>
          </cell>
          <cell r="B597">
            <v>0</v>
          </cell>
          <cell r="C597">
            <v>7.5</v>
          </cell>
          <cell r="D597">
            <v>0.6</v>
          </cell>
          <cell r="E597">
            <v>8.1</v>
          </cell>
          <cell r="F597">
            <v>8.25</v>
          </cell>
          <cell r="G597">
            <v>8.4600000000000009</v>
          </cell>
          <cell r="H597">
            <v>9.06</v>
          </cell>
          <cell r="I597">
            <v>9.51</v>
          </cell>
        </row>
        <row r="598">
          <cell r="A598">
            <v>95450</v>
          </cell>
          <cell r="B598">
            <v>0</v>
          </cell>
          <cell r="C598">
            <v>7.5</v>
          </cell>
          <cell r="D598">
            <v>0.6</v>
          </cell>
          <cell r="E598">
            <v>8.1</v>
          </cell>
          <cell r="F598">
            <v>8.25</v>
          </cell>
          <cell r="G598">
            <v>8.4600000000000009</v>
          </cell>
          <cell r="H598">
            <v>9.06</v>
          </cell>
          <cell r="I598">
            <v>9.51</v>
          </cell>
        </row>
        <row r="599">
          <cell r="A599">
            <v>95460</v>
          </cell>
          <cell r="B599">
            <v>0</v>
          </cell>
          <cell r="C599">
            <v>7.5</v>
          </cell>
          <cell r="D599">
            <v>0.6</v>
          </cell>
          <cell r="E599">
            <v>8.1</v>
          </cell>
          <cell r="F599">
            <v>8.25</v>
          </cell>
          <cell r="G599">
            <v>8.4600000000000009</v>
          </cell>
          <cell r="H599">
            <v>9.06</v>
          </cell>
          <cell r="I599">
            <v>9.51</v>
          </cell>
        </row>
        <row r="600">
          <cell r="A600">
            <v>95470</v>
          </cell>
          <cell r="B600">
            <v>0</v>
          </cell>
          <cell r="C600">
            <v>7.5</v>
          </cell>
          <cell r="D600">
            <v>0.6</v>
          </cell>
          <cell r="E600">
            <v>8.1</v>
          </cell>
          <cell r="F600">
            <v>8.25</v>
          </cell>
          <cell r="G600">
            <v>8.4600000000000009</v>
          </cell>
          <cell r="H600">
            <v>9.06</v>
          </cell>
          <cell r="I600">
            <v>9.51</v>
          </cell>
        </row>
        <row r="601">
          <cell r="A601">
            <v>95480</v>
          </cell>
          <cell r="B601">
            <v>0</v>
          </cell>
          <cell r="C601">
            <v>7.5</v>
          </cell>
          <cell r="D601">
            <v>0.6</v>
          </cell>
          <cell r="E601">
            <v>8.1</v>
          </cell>
          <cell r="F601">
            <v>8.25</v>
          </cell>
          <cell r="G601">
            <v>8.4600000000000009</v>
          </cell>
          <cell r="H601">
            <v>9.06</v>
          </cell>
          <cell r="I601">
            <v>9.51</v>
          </cell>
        </row>
        <row r="602">
          <cell r="A602">
            <v>95490</v>
          </cell>
          <cell r="B602">
            <v>0</v>
          </cell>
          <cell r="C602">
            <v>7.5</v>
          </cell>
          <cell r="D602">
            <v>0.6</v>
          </cell>
          <cell r="E602">
            <v>8.1</v>
          </cell>
          <cell r="F602">
            <v>8.25</v>
          </cell>
          <cell r="G602">
            <v>8.4600000000000009</v>
          </cell>
          <cell r="H602">
            <v>9.06</v>
          </cell>
          <cell r="I602">
            <v>9.51</v>
          </cell>
        </row>
        <row r="603">
          <cell r="A603">
            <v>95500</v>
          </cell>
          <cell r="B603">
            <v>0</v>
          </cell>
          <cell r="C603">
            <v>7.5</v>
          </cell>
          <cell r="D603">
            <v>0.6</v>
          </cell>
          <cell r="E603">
            <v>8.1</v>
          </cell>
          <cell r="F603">
            <v>8.25</v>
          </cell>
          <cell r="G603">
            <v>8.4600000000000009</v>
          </cell>
          <cell r="H603">
            <v>9.06</v>
          </cell>
          <cell r="I603">
            <v>9.51</v>
          </cell>
        </row>
        <row r="604">
          <cell r="A604">
            <v>95510</v>
          </cell>
          <cell r="B604">
            <v>0</v>
          </cell>
          <cell r="C604">
            <v>7.5</v>
          </cell>
          <cell r="D604">
            <v>0.6</v>
          </cell>
          <cell r="E604">
            <v>8.1</v>
          </cell>
          <cell r="F604">
            <v>8.25</v>
          </cell>
          <cell r="G604">
            <v>8.4600000000000009</v>
          </cell>
          <cell r="H604">
            <v>9.06</v>
          </cell>
          <cell r="I604">
            <v>9.51</v>
          </cell>
        </row>
        <row r="605">
          <cell r="A605">
            <v>95520</v>
          </cell>
          <cell r="B605">
            <v>0</v>
          </cell>
          <cell r="C605">
            <v>7.5</v>
          </cell>
          <cell r="D605">
            <v>0.6</v>
          </cell>
          <cell r="E605">
            <v>8.1</v>
          </cell>
          <cell r="F605">
            <v>8.25</v>
          </cell>
          <cell r="G605">
            <v>8.4600000000000009</v>
          </cell>
          <cell r="H605">
            <v>9.06</v>
          </cell>
          <cell r="I605">
            <v>9.51</v>
          </cell>
        </row>
        <row r="606">
          <cell r="A606">
            <v>95530</v>
          </cell>
          <cell r="B606">
            <v>0</v>
          </cell>
          <cell r="C606">
            <v>7.5</v>
          </cell>
          <cell r="D606">
            <v>0.6</v>
          </cell>
          <cell r="E606">
            <v>8.1</v>
          </cell>
          <cell r="F606">
            <v>8.25</v>
          </cell>
          <cell r="G606">
            <v>8.4600000000000009</v>
          </cell>
          <cell r="H606">
            <v>9.06</v>
          </cell>
          <cell r="I606">
            <v>9.51</v>
          </cell>
        </row>
        <row r="607">
          <cell r="A607">
            <v>95540</v>
          </cell>
          <cell r="B607">
            <v>0</v>
          </cell>
          <cell r="C607">
            <v>7.5</v>
          </cell>
          <cell r="D607">
            <v>0.6</v>
          </cell>
          <cell r="E607">
            <v>8.1</v>
          </cell>
          <cell r="F607">
            <v>8.25</v>
          </cell>
          <cell r="G607">
            <v>8.4600000000000009</v>
          </cell>
          <cell r="H607">
            <v>9.06</v>
          </cell>
          <cell r="I607">
            <v>9.51</v>
          </cell>
        </row>
        <row r="608">
          <cell r="A608">
            <v>95550</v>
          </cell>
          <cell r="B608">
            <v>0</v>
          </cell>
          <cell r="C608">
            <v>7.5</v>
          </cell>
          <cell r="D608">
            <v>0.6</v>
          </cell>
          <cell r="E608">
            <v>8.1</v>
          </cell>
          <cell r="F608">
            <v>8.25</v>
          </cell>
          <cell r="G608">
            <v>8.4600000000000009</v>
          </cell>
          <cell r="H608">
            <v>9.06</v>
          </cell>
          <cell r="I608">
            <v>9.51</v>
          </cell>
        </row>
        <row r="609">
          <cell r="A609">
            <v>95560</v>
          </cell>
          <cell r="B609">
            <v>0</v>
          </cell>
          <cell r="C609">
            <v>7.5</v>
          </cell>
          <cell r="D609">
            <v>0.6</v>
          </cell>
          <cell r="E609">
            <v>8.1</v>
          </cell>
          <cell r="F609">
            <v>8.25</v>
          </cell>
          <cell r="G609">
            <v>8.4600000000000009</v>
          </cell>
          <cell r="H609">
            <v>9.06</v>
          </cell>
          <cell r="I609">
            <v>9.51</v>
          </cell>
        </row>
        <row r="610">
          <cell r="A610">
            <v>95570</v>
          </cell>
          <cell r="B610">
            <v>0</v>
          </cell>
          <cell r="C610">
            <v>7.5</v>
          </cell>
          <cell r="D610">
            <v>0.6</v>
          </cell>
          <cell r="E610">
            <v>8.1</v>
          </cell>
          <cell r="F610">
            <v>8.25</v>
          </cell>
          <cell r="G610">
            <v>8.4600000000000009</v>
          </cell>
          <cell r="H610">
            <v>9.06</v>
          </cell>
          <cell r="I610">
            <v>9.51</v>
          </cell>
        </row>
        <row r="611">
          <cell r="A611">
            <v>95574.66</v>
          </cell>
          <cell r="B611" t="str">
            <v>PY - MSE</v>
          </cell>
          <cell r="C611">
            <v>7.5</v>
          </cell>
          <cell r="D611">
            <v>0.6</v>
          </cell>
          <cell r="E611">
            <v>8.1</v>
          </cell>
          <cell r="F611">
            <v>8.25</v>
          </cell>
          <cell r="G611">
            <v>8.4600000000000009</v>
          </cell>
          <cell r="H611">
            <v>9.06</v>
          </cell>
          <cell r="I611">
            <v>9.51</v>
          </cell>
        </row>
        <row r="612">
          <cell r="A612">
            <v>95580</v>
          </cell>
          <cell r="B612">
            <v>0</v>
          </cell>
          <cell r="C612">
            <v>7.5</v>
          </cell>
          <cell r="D612">
            <v>0.49</v>
          </cell>
          <cell r="E612">
            <v>7.99</v>
          </cell>
          <cell r="F612">
            <v>8.14</v>
          </cell>
          <cell r="G612">
            <v>8.3500000000000014</v>
          </cell>
          <cell r="H612">
            <v>8.9500000000000011</v>
          </cell>
          <cell r="I612">
            <v>9.4</v>
          </cell>
        </row>
        <row r="613">
          <cell r="A613">
            <v>95589.66</v>
          </cell>
          <cell r="B613" t="str">
            <v>PT</v>
          </cell>
          <cell r="C613">
            <v>7.5</v>
          </cell>
          <cell r="D613">
            <v>0.3</v>
          </cell>
          <cell r="E613">
            <v>7.8</v>
          </cell>
          <cell r="F613">
            <v>7.95</v>
          </cell>
          <cell r="G613">
            <v>8.16</v>
          </cell>
          <cell r="H613">
            <v>8.76</v>
          </cell>
          <cell r="I613">
            <v>9.2099999999999991</v>
          </cell>
        </row>
        <row r="614">
          <cell r="A614">
            <v>95590</v>
          </cell>
          <cell r="B614">
            <v>0</v>
          </cell>
          <cell r="C614">
            <v>7.5</v>
          </cell>
          <cell r="D614">
            <v>0.28999999999999998</v>
          </cell>
          <cell r="E614">
            <v>7.79</v>
          </cell>
          <cell r="F614">
            <v>7.94</v>
          </cell>
          <cell r="G614">
            <v>8.15</v>
          </cell>
          <cell r="H614">
            <v>8.75</v>
          </cell>
          <cell r="I614">
            <v>9.1999999999999993</v>
          </cell>
        </row>
        <row r="615">
          <cell r="A615">
            <v>95600</v>
          </cell>
          <cell r="B615">
            <v>0</v>
          </cell>
          <cell r="C615">
            <v>7.5</v>
          </cell>
          <cell r="D615">
            <v>0.09</v>
          </cell>
          <cell r="E615">
            <v>7.59</v>
          </cell>
          <cell r="F615">
            <v>7.74</v>
          </cell>
          <cell r="G615">
            <v>7.95</v>
          </cell>
          <cell r="H615">
            <v>8.5500000000000007</v>
          </cell>
          <cell r="I615">
            <v>9</v>
          </cell>
        </row>
        <row r="616">
          <cell r="A616">
            <v>95604.66</v>
          </cell>
          <cell r="B616" t="str">
            <v>PX</v>
          </cell>
          <cell r="C616">
            <v>7.5</v>
          </cell>
          <cell r="D616">
            <v>0</v>
          </cell>
          <cell r="E616">
            <v>7.5</v>
          </cell>
          <cell r="F616">
            <v>7.65</v>
          </cell>
          <cell r="G616">
            <v>7.86</v>
          </cell>
          <cell r="H616">
            <v>8.4600000000000009</v>
          </cell>
          <cell r="I616">
            <v>8.91</v>
          </cell>
        </row>
        <row r="617">
          <cell r="A617">
            <v>95610</v>
          </cell>
          <cell r="B617">
            <v>0</v>
          </cell>
          <cell r="C617">
            <v>7.5</v>
          </cell>
          <cell r="D617">
            <v>0</v>
          </cell>
          <cell r="E617">
            <v>7.5</v>
          </cell>
          <cell r="F617">
            <v>7.65</v>
          </cell>
          <cell r="G617">
            <v>7.86</v>
          </cell>
          <cell r="H617">
            <v>8.4600000000000009</v>
          </cell>
          <cell r="I617">
            <v>8.91</v>
          </cell>
        </row>
        <row r="618">
          <cell r="A618">
            <v>95620</v>
          </cell>
          <cell r="B618">
            <v>0</v>
          </cell>
          <cell r="C618">
            <v>7.5</v>
          </cell>
          <cell r="D618">
            <v>0</v>
          </cell>
          <cell r="E618">
            <v>7.5</v>
          </cell>
          <cell r="F618">
            <v>7.65</v>
          </cell>
          <cell r="G618">
            <v>7.86</v>
          </cell>
          <cell r="H618">
            <v>8.4600000000000009</v>
          </cell>
          <cell r="I618">
            <v>8.91</v>
          </cell>
        </row>
        <row r="619">
          <cell r="A619">
            <v>95630</v>
          </cell>
          <cell r="B619">
            <v>0</v>
          </cell>
          <cell r="C619">
            <v>7.5</v>
          </cell>
          <cell r="D619">
            <v>0</v>
          </cell>
          <cell r="E619">
            <v>7.5</v>
          </cell>
          <cell r="F619">
            <v>7.65</v>
          </cell>
          <cell r="G619">
            <v>7.86</v>
          </cell>
          <cell r="H619">
            <v>8.4600000000000009</v>
          </cell>
          <cell r="I619">
            <v>8.91</v>
          </cell>
        </row>
        <row r="620">
          <cell r="A620">
            <v>95634.66</v>
          </cell>
          <cell r="B620" t="str">
            <v>BS</v>
          </cell>
          <cell r="C620">
            <v>7.5</v>
          </cell>
          <cell r="D620">
            <v>0</v>
          </cell>
          <cell r="E620">
            <v>7.5</v>
          </cell>
          <cell r="F620">
            <v>7.65</v>
          </cell>
          <cell r="G620">
            <v>7.86</v>
          </cell>
          <cell r="H620">
            <v>8.4600000000000009</v>
          </cell>
          <cell r="I620">
            <v>8.91</v>
          </cell>
        </row>
        <row r="621">
          <cell r="A621">
            <v>95640</v>
          </cell>
          <cell r="B621">
            <v>0</v>
          </cell>
          <cell r="C621">
            <v>7.5</v>
          </cell>
          <cell r="D621">
            <v>0</v>
          </cell>
          <cell r="E621">
            <v>7.5</v>
          </cell>
          <cell r="F621">
            <v>7.65</v>
          </cell>
          <cell r="G621">
            <v>7.86</v>
          </cell>
          <cell r="H621">
            <v>8.4600000000000009</v>
          </cell>
          <cell r="I621">
            <v>8.91</v>
          </cell>
        </row>
        <row r="622">
          <cell r="A622">
            <v>95650</v>
          </cell>
          <cell r="B622">
            <v>0</v>
          </cell>
          <cell r="C622">
            <v>7.5</v>
          </cell>
          <cell r="D622">
            <v>0</v>
          </cell>
          <cell r="E622">
            <v>7.5</v>
          </cell>
          <cell r="F622">
            <v>7.65</v>
          </cell>
          <cell r="G622">
            <v>7.86</v>
          </cell>
          <cell r="H622">
            <v>8.4600000000000009</v>
          </cell>
          <cell r="I622">
            <v>8.91</v>
          </cell>
        </row>
        <row r="623">
          <cell r="A623">
            <v>95660</v>
          </cell>
          <cell r="B623">
            <v>0</v>
          </cell>
          <cell r="C623">
            <v>7.5</v>
          </cell>
          <cell r="D623">
            <v>0</v>
          </cell>
          <cell r="E623">
            <v>7.5</v>
          </cell>
          <cell r="F623">
            <v>7.65</v>
          </cell>
          <cell r="G623">
            <v>7.86</v>
          </cell>
          <cell r="H623">
            <v>8.4600000000000009</v>
          </cell>
          <cell r="I623">
            <v>8.91</v>
          </cell>
        </row>
        <row r="624">
          <cell r="A624">
            <v>95670</v>
          </cell>
          <cell r="B624">
            <v>0</v>
          </cell>
          <cell r="C624">
            <v>7.5</v>
          </cell>
          <cell r="D624">
            <v>0</v>
          </cell>
          <cell r="E624">
            <v>7.5</v>
          </cell>
          <cell r="F624">
            <v>7.65</v>
          </cell>
          <cell r="G624">
            <v>7.86</v>
          </cell>
          <cell r="H624">
            <v>8.4600000000000009</v>
          </cell>
          <cell r="I624">
            <v>8.91</v>
          </cell>
        </row>
        <row r="625">
          <cell r="A625">
            <v>95680</v>
          </cell>
          <cell r="B625">
            <v>0</v>
          </cell>
          <cell r="C625">
            <v>7.5</v>
          </cell>
          <cell r="D625">
            <v>0</v>
          </cell>
          <cell r="E625">
            <v>7.5</v>
          </cell>
          <cell r="F625">
            <v>7.65</v>
          </cell>
          <cell r="G625">
            <v>7.86</v>
          </cell>
          <cell r="H625">
            <v>8.4600000000000009</v>
          </cell>
          <cell r="I625">
            <v>8.91</v>
          </cell>
        </row>
        <row r="626">
          <cell r="A626">
            <v>95690</v>
          </cell>
          <cell r="B626">
            <v>0</v>
          </cell>
          <cell r="C626">
            <v>7.5</v>
          </cell>
          <cell r="D626">
            <v>0</v>
          </cell>
          <cell r="E626">
            <v>7.5</v>
          </cell>
          <cell r="F626">
            <v>7.65</v>
          </cell>
          <cell r="G626">
            <v>7.86</v>
          </cell>
          <cell r="H626">
            <v>8.4600000000000009</v>
          </cell>
          <cell r="I626">
            <v>8.91</v>
          </cell>
        </row>
        <row r="627">
          <cell r="A627">
            <v>95700</v>
          </cell>
          <cell r="B627">
            <v>0</v>
          </cell>
          <cell r="C627">
            <v>7.5</v>
          </cell>
          <cell r="D627">
            <v>0</v>
          </cell>
          <cell r="E627">
            <v>7.5</v>
          </cell>
          <cell r="F627">
            <v>7.65</v>
          </cell>
          <cell r="G627">
            <v>7.86</v>
          </cell>
          <cell r="H627">
            <v>8.4600000000000009</v>
          </cell>
          <cell r="I627">
            <v>8.91</v>
          </cell>
        </row>
        <row r="628">
          <cell r="A628">
            <v>95710</v>
          </cell>
          <cell r="B628">
            <v>0</v>
          </cell>
          <cell r="C628">
            <v>7.5</v>
          </cell>
          <cell r="D628">
            <v>0</v>
          </cell>
          <cell r="E628">
            <v>7.5</v>
          </cell>
          <cell r="F628">
            <v>7.65</v>
          </cell>
          <cell r="G628">
            <v>7.86</v>
          </cell>
          <cell r="H628">
            <v>8.4600000000000009</v>
          </cell>
          <cell r="I628">
            <v>8.91</v>
          </cell>
        </row>
        <row r="629">
          <cell r="A629">
            <v>95714.78</v>
          </cell>
          <cell r="B629" t="str">
            <v>BS</v>
          </cell>
          <cell r="C629">
            <v>7.5</v>
          </cell>
          <cell r="D629">
            <v>0</v>
          </cell>
          <cell r="E629">
            <v>7.5</v>
          </cell>
          <cell r="F629">
            <v>7.65</v>
          </cell>
          <cell r="G629">
            <v>7.86</v>
          </cell>
          <cell r="H629">
            <v>8.4600000000000009</v>
          </cell>
          <cell r="I629">
            <v>8.91</v>
          </cell>
        </row>
        <row r="630">
          <cell r="A630">
            <v>95720</v>
          </cell>
          <cell r="B630">
            <v>0</v>
          </cell>
          <cell r="C630">
            <v>7.5</v>
          </cell>
          <cell r="D630">
            <v>0</v>
          </cell>
          <cell r="E630">
            <v>7.5</v>
          </cell>
          <cell r="F630">
            <v>7.65</v>
          </cell>
          <cell r="G630">
            <v>7.86</v>
          </cell>
          <cell r="H630">
            <v>8.4600000000000009</v>
          </cell>
          <cell r="I630">
            <v>8.91</v>
          </cell>
        </row>
        <row r="631">
          <cell r="A631">
            <v>95730</v>
          </cell>
          <cell r="B631">
            <v>0</v>
          </cell>
          <cell r="C631">
            <v>7.5</v>
          </cell>
          <cell r="D631">
            <v>0</v>
          </cell>
          <cell r="E631">
            <v>7.5</v>
          </cell>
          <cell r="F631">
            <v>7.65</v>
          </cell>
          <cell r="G631">
            <v>7.86</v>
          </cell>
          <cell r="H631">
            <v>8.4600000000000009</v>
          </cell>
          <cell r="I631">
            <v>8.91</v>
          </cell>
        </row>
        <row r="632">
          <cell r="A632">
            <v>95736.6</v>
          </cell>
          <cell r="B632" t="str">
            <v>PX</v>
          </cell>
          <cell r="C632">
            <v>7.5</v>
          </cell>
          <cell r="D632">
            <v>0</v>
          </cell>
          <cell r="E632">
            <v>7.5</v>
          </cell>
          <cell r="F632">
            <v>7.65</v>
          </cell>
          <cell r="G632">
            <v>7.86</v>
          </cell>
          <cell r="H632">
            <v>8.4600000000000009</v>
          </cell>
          <cell r="I632">
            <v>8.91</v>
          </cell>
        </row>
        <row r="633">
          <cell r="A633">
            <v>95740</v>
          </cell>
          <cell r="B633">
            <v>0</v>
          </cell>
          <cell r="C633">
            <v>7.5</v>
          </cell>
          <cell r="D633">
            <v>7.0000000000000007E-2</v>
          </cell>
          <cell r="E633">
            <v>7.57</v>
          </cell>
          <cell r="F633">
            <v>7.7200000000000006</v>
          </cell>
          <cell r="G633">
            <v>7.9300000000000006</v>
          </cell>
          <cell r="H633">
            <v>8.5300000000000011</v>
          </cell>
          <cell r="I633">
            <v>8.98</v>
          </cell>
        </row>
        <row r="634">
          <cell r="A634">
            <v>95750</v>
          </cell>
          <cell r="B634">
            <v>0</v>
          </cell>
          <cell r="C634">
            <v>7.5</v>
          </cell>
          <cell r="D634">
            <v>0.3</v>
          </cell>
          <cell r="E634">
            <v>7.8</v>
          </cell>
          <cell r="F634">
            <v>7.95</v>
          </cell>
          <cell r="G634">
            <v>8.16</v>
          </cell>
          <cell r="H634">
            <v>8.76</v>
          </cell>
          <cell r="I634">
            <v>9.2099999999999991</v>
          </cell>
        </row>
        <row r="635">
          <cell r="A635">
            <v>95756.6</v>
          </cell>
          <cell r="B635" t="str">
            <v>PC</v>
          </cell>
          <cell r="C635">
            <v>7.5</v>
          </cell>
          <cell r="D635">
            <v>0.45</v>
          </cell>
          <cell r="E635">
            <v>7.95</v>
          </cell>
          <cell r="F635">
            <v>8.1</v>
          </cell>
          <cell r="G635">
            <v>8.31</v>
          </cell>
          <cell r="H635">
            <v>8.91</v>
          </cell>
          <cell r="I635">
            <v>9.36</v>
          </cell>
        </row>
        <row r="636">
          <cell r="A636">
            <v>95758.42</v>
          </cell>
          <cell r="B636" t="str">
            <v>PY</v>
          </cell>
          <cell r="C636">
            <v>7.5</v>
          </cell>
          <cell r="D636">
            <v>0.49</v>
          </cell>
          <cell r="E636">
            <v>7.99</v>
          </cell>
          <cell r="F636">
            <v>8.14</v>
          </cell>
          <cell r="G636">
            <v>8.3500000000000014</v>
          </cell>
          <cell r="H636">
            <v>8.9500000000000011</v>
          </cell>
          <cell r="I636">
            <v>9.4</v>
          </cell>
        </row>
        <row r="637">
          <cell r="A637">
            <v>95760</v>
          </cell>
          <cell r="B637">
            <v>0</v>
          </cell>
          <cell r="C637">
            <v>7.5</v>
          </cell>
          <cell r="D637">
            <v>0.52</v>
          </cell>
          <cell r="E637">
            <v>8.02</v>
          </cell>
          <cell r="F637">
            <v>8.17</v>
          </cell>
          <cell r="G637">
            <v>8.3800000000000008</v>
          </cell>
          <cell r="H637">
            <v>8.98</v>
          </cell>
          <cell r="I637">
            <v>9.43</v>
          </cell>
        </row>
        <row r="638">
          <cell r="A638">
            <v>95770</v>
          </cell>
          <cell r="B638">
            <v>0</v>
          </cell>
          <cell r="C638">
            <v>7.5</v>
          </cell>
          <cell r="D638">
            <v>0.54</v>
          </cell>
          <cell r="E638">
            <v>8.0399999999999991</v>
          </cell>
          <cell r="F638">
            <v>8.19</v>
          </cell>
          <cell r="G638">
            <v>8.4</v>
          </cell>
          <cell r="H638">
            <v>9</v>
          </cell>
          <cell r="I638">
            <v>9.4499999999999993</v>
          </cell>
        </row>
        <row r="639">
          <cell r="A639">
            <v>95776.6</v>
          </cell>
          <cell r="B639" t="str">
            <v>MSE</v>
          </cell>
          <cell r="C639">
            <v>7.5</v>
          </cell>
          <cell r="D639">
            <v>0.56000000000000005</v>
          </cell>
          <cell r="E639">
            <v>8.06</v>
          </cell>
          <cell r="F639">
            <v>8.2100000000000009</v>
          </cell>
          <cell r="G639">
            <v>8.4200000000000017</v>
          </cell>
          <cell r="H639">
            <v>9.0200000000000014</v>
          </cell>
          <cell r="I639">
            <v>9.4700000000000006</v>
          </cell>
        </row>
        <row r="640">
          <cell r="A640">
            <v>95780</v>
          </cell>
          <cell r="B640">
            <v>0</v>
          </cell>
          <cell r="C640">
            <v>7.5</v>
          </cell>
          <cell r="D640">
            <v>0.57999999999999996</v>
          </cell>
          <cell r="E640">
            <v>8.08</v>
          </cell>
          <cell r="F640">
            <v>8.23</v>
          </cell>
          <cell r="G640">
            <v>8.4400000000000013</v>
          </cell>
          <cell r="H640">
            <v>9.0400000000000009</v>
          </cell>
          <cell r="I640">
            <v>9.49</v>
          </cell>
        </row>
        <row r="641">
          <cell r="A641">
            <v>95790</v>
          </cell>
          <cell r="B641">
            <v>0</v>
          </cell>
          <cell r="C641">
            <v>7.5</v>
          </cell>
          <cell r="D641">
            <v>0.63</v>
          </cell>
          <cell r="E641">
            <v>8.1300000000000008</v>
          </cell>
          <cell r="F641">
            <v>8.2800000000000011</v>
          </cell>
          <cell r="G641">
            <v>8.490000000000002</v>
          </cell>
          <cell r="H641">
            <v>9.0900000000000016</v>
          </cell>
          <cell r="I641">
            <v>9.5400000000000009</v>
          </cell>
        </row>
        <row r="642">
          <cell r="A642">
            <v>95800</v>
          </cell>
          <cell r="B642">
            <v>0</v>
          </cell>
          <cell r="C642">
            <v>7.5</v>
          </cell>
          <cell r="D642">
            <v>0.68</v>
          </cell>
          <cell r="E642">
            <v>8.18</v>
          </cell>
          <cell r="F642">
            <v>8.33</v>
          </cell>
          <cell r="G642">
            <v>8.5400000000000009</v>
          </cell>
          <cell r="H642">
            <v>9.14</v>
          </cell>
          <cell r="I642">
            <v>9.59</v>
          </cell>
        </row>
        <row r="643">
          <cell r="A643">
            <v>95810</v>
          </cell>
          <cell r="B643">
            <v>0</v>
          </cell>
          <cell r="C643">
            <v>7.5</v>
          </cell>
          <cell r="D643">
            <v>0.73</v>
          </cell>
          <cell r="E643">
            <v>8.23</v>
          </cell>
          <cell r="F643">
            <v>8.3800000000000008</v>
          </cell>
          <cell r="G643">
            <v>8.5900000000000016</v>
          </cell>
          <cell r="H643">
            <v>9.1900000000000013</v>
          </cell>
          <cell r="I643">
            <v>9.64</v>
          </cell>
        </row>
        <row r="644">
          <cell r="A644">
            <v>95820</v>
          </cell>
          <cell r="B644">
            <v>0</v>
          </cell>
          <cell r="C644">
            <v>7.5</v>
          </cell>
          <cell r="D644">
            <v>0.77</v>
          </cell>
          <cell r="E644">
            <v>8.27</v>
          </cell>
          <cell r="F644">
            <v>8.42</v>
          </cell>
          <cell r="G644">
            <v>8.6300000000000008</v>
          </cell>
          <cell r="H644">
            <v>9.23</v>
          </cell>
          <cell r="I644">
            <v>9.68</v>
          </cell>
        </row>
        <row r="645">
          <cell r="A645">
            <v>95830</v>
          </cell>
          <cell r="B645">
            <v>0</v>
          </cell>
          <cell r="C645">
            <v>7.5</v>
          </cell>
          <cell r="D645">
            <v>0.83</v>
          </cell>
          <cell r="E645">
            <v>8.33</v>
          </cell>
          <cell r="F645">
            <v>8.48</v>
          </cell>
          <cell r="G645">
            <v>8.6900000000000013</v>
          </cell>
          <cell r="H645">
            <v>9.2900000000000009</v>
          </cell>
          <cell r="I645">
            <v>9.74</v>
          </cell>
        </row>
        <row r="646">
          <cell r="A646">
            <v>95840</v>
          </cell>
          <cell r="B646">
            <v>0</v>
          </cell>
          <cell r="C646">
            <v>7.5</v>
          </cell>
          <cell r="D646">
            <v>0.88</v>
          </cell>
          <cell r="E646">
            <v>8.3800000000000008</v>
          </cell>
          <cell r="F646">
            <v>8.5300000000000011</v>
          </cell>
          <cell r="G646">
            <v>8.740000000000002</v>
          </cell>
          <cell r="H646">
            <v>9.3400000000000016</v>
          </cell>
          <cell r="I646">
            <v>9.7900000000000009</v>
          </cell>
        </row>
        <row r="647">
          <cell r="A647">
            <v>95850</v>
          </cell>
          <cell r="B647">
            <v>0</v>
          </cell>
          <cell r="C647">
            <v>7.5</v>
          </cell>
          <cell r="D647">
            <v>0.9</v>
          </cell>
          <cell r="E647">
            <v>8.4</v>
          </cell>
          <cell r="F647">
            <v>8.5500000000000007</v>
          </cell>
          <cell r="G647">
            <v>8.7600000000000016</v>
          </cell>
          <cell r="H647">
            <v>9.3600000000000012</v>
          </cell>
          <cell r="I647">
            <v>9.81</v>
          </cell>
        </row>
        <row r="648">
          <cell r="A648">
            <v>95860</v>
          </cell>
          <cell r="B648">
            <v>0</v>
          </cell>
          <cell r="C648">
            <v>7.5</v>
          </cell>
          <cell r="D648">
            <v>0.9</v>
          </cell>
          <cell r="E648">
            <v>8.4</v>
          </cell>
          <cell r="F648">
            <v>8.5500000000000007</v>
          </cell>
          <cell r="G648">
            <v>8.7600000000000016</v>
          </cell>
          <cell r="H648">
            <v>9.3600000000000012</v>
          </cell>
          <cell r="I648">
            <v>9.81</v>
          </cell>
        </row>
        <row r="649">
          <cell r="A649">
            <v>95870</v>
          </cell>
          <cell r="B649">
            <v>0</v>
          </cell>
          <cell r="C649">
            <v>7.5</v>
          </cell>
          <cell r="D649">
            <v>0.9</v>
          </cell>
          <cell r="E649">
            <v>8.4</v>
          </cell>
          <cell r="F649">
            <v>8.5500000000000007</v>
          </cell>
          <cell r="G649">
            <v>8.7600000000000016</v>
          </cell>
          <cell r="H649">
            <v>9.3600000000000012</v>
          </cell>
          <cell r="I649">
            <v>9.81</v>
          </cell>
        </row>
        <row r="650">
          <cell r="A650">
            <v>95880</v>
          </cell>
          <cell r="B650">
            <v>0</v>
          </cell>
          <cell r="C650">
            <v>7.5</v>
          </cell>
          <cell r="D650">
            <v>0.9</v>
          </cell>
          <cell r="E650">
            <v>8.4</v>
          </cell>
          <cell r="F650">
            <v>8.5500000000000007</v>
          </cell>
          <cell r="G650">
            <v>8.7600000000000016</v>
          </cell>
          <cell r="H650">
            <v>9.3600000000000012</v>
          </cell>
          <cell r="I650">
            <v>9.81</v>
          </cell>
        </row>
        <row r="651">
          <cell r="A651">
            <v>95890</v>
          </cell>
          <cell r="B651">
            <v>0</v>
          </cell>
          <cell r="C651">
            <v>7.5</v>
          </cell>
          <cell r="D651">
            <v>0.9</v>
          </cell>
          <cell r="E651">
            <v>8.4</v>
          </cell>
          <cell r="F651">
            <v>8.5500000000000007</v>
          </cell>
          <cell r="G651">
            <v>8.7600000000000016</v>
          </cell>
          <cell r="H651">
            <v>9.3600000000000012</v>
          </cell>
          <cell r="I651">
            <v>9.81</v>
          </cell>
        </row>
        <row r="652">
          <cell r="A652">
            <v>95900</v>
          </cell>
          <cell r="B652">
            <v>0</v>
          </cell>
          <cell r="C652">
            <v>7.5</v>
          </cell>
          <cell r="D652">
            <v>0.9</v>
          </cell>
          <cell r="E652">
            <v>8.4</v>
          </cell>
          <cell r="F652">
            <v>8.5500000000000007</v>
          </cell>
          <cell r="G652">
            <v>8.7600000000000016</v>
          </cell>
          <cell r="H652">
            <v>9.3600000000000012</v>
          </cell>
          <cell r="I652">
            <v>9.81</v>
          </cell>
        </row>
        <row r="653">
          <cell r="A653">
            <v>95910</v>
          </cell>
          <cell r="B653">
            <v>0</v>
          </cell>
          <cell r="C653">
            <v>7.5</v>
          </cell>
          <cell r="D653">
            <v>0.9</v>
          </cell>
          <cell r="E653">
            <v>8.4</v>
          </cell>
          <cell r="F653">
            <v>8.5500000000000007</v>
          </cell>
          <cell r="G653">
            <v>8.7600000000000016</v>
          </cell>
          <cell r="H653">
            <v>9.3600000000000012</v>
          </cell>
          <cell r="I653">
            <v>9.81</v>
          </cell>
        </row>
        <row r="654">
          <cell r="A654">
            <v>95920</v>
          </cell>
          <cell r="B654">
            <v>0</v>
          </cell>
          <cell r="C654">
            <v>7.5</v>
          </cell>
          <cell r="D654">
            <v>0.9</v>
          </cell>
          <cell r="E654">
            <v>8.4</v>
          </cell>
          <cell r="F654">
            <v>8.5500000000000007</v>
          </cell>
          <cell r="G654">
            <v>8.7600000000000016</v>
          </cell>
          <cell r="H654">
            <v>9.3600000000000012</v>
          </cell>
          <cell r="I654">
            <v>9.81</v>
          </cell>
        </row>
        <row r="655">
          <cell r="A655">
            <v>95930</v>
          </cell>
          <cell r="B655">
            <v>0</v>
          </cell>
          <cell r="C655">
            <v>7.5</v>
          </cell>
          <cell r="D655">
            <v>0.91</v>
          </cell>
          <cell r="E655">
            <v>8.41</v>
          </cell>
          <cell r="F655">
            <v>8.56</v>
          </cell>
          <cell r="G655">
            <v>8.7700000000000014</v>
          </cell>
          <cell r="H655">
            <v>9.370000000000001</v>
          </cell>
          <cell r="I655">
            <v>9.82</v>
          </cell>
        </row>
        <row r="656">
          <cell r="A656">
            <v>95940</v>
          </cell>
          <cell r="B656">
            <v>0</v>
          </cell>
          <cell r="C656">
            <v>7.5</v>
          </cell>
          <cell r="D656">
            <v>0.9</v>
          </cell>
          <cell r="E656">
            <v>8.4</v>
          </cell>
          <cell r="F656">
            <v>8.5500000000000007</v>
          </cell>
          <cell r="G656">
            <v>8.7600000000000016</v>
          </cell>
          <cell r="H656">
            <v>9.3600000000000012</v>
          </cell>
          <cell r="I656">
            <v>9.81</v>
          </cell>
        </row>
        <row r="657">
          <cell r="A657">
            <v>95947.125</v>
          </cell>
          <cell r="B657">
            <v>0</v>
          </cell>
          <cell r="C657">
            <v>7.5</v>
          </cell>
          <cell r="D657">
            <v>0.9</v>
          </cell>
          <cell r="E657">
            <v>8.4</v>
          </cell>
          <cell r="F657">
            <v>8.5500000000000007</v>
          </cell>
          <cell r="G657">
            <v>8.7600000000000016</v>
          </cell>
          <cell r="H657">
            <v>9.3600000000000012</v>
          </cell>
          <cell r="I657">
            <v>9.81</v>
          </cell>
        </row>
        <row r="659">
          <cell r="A659">
            <v>95945.72</v>
          </cell>
          <cell r="B659">
            <v>0</v>
          </cell>
          <cell r="C659">
            <v>7.5</v>
          </cell>
          <cell r="D659">
            <v>0.9</v>
          </cell>
          <cell r="E659">
            <v>8.4</v>
          </cell>
          <cell r="F659">
            <v>8.5500000000000007</v>
          </cell>
          <cell r="G659">
            <v>8.7600000000000016</v>
          </cell>
          <cell r="H659">
            <v>9.3600000000000012</v>
          </cell>
          <cell r="I659">
            <v>9.81</v>
          </cell>
        </row>
        <row r="660">
          <cell r="A660">
            <v>95950</v>
          </cell>
          <cell r="B660">
            <v>0</v>
          </cell>
          <cell r="C660">
            <v>7.5</v>
          </cell>
          <cell r="D660">
            <v>0.9</v>
          </cell>
          <cell r="E660">
            <v>8.4</v>
          </cell>
          <cell r="F660">
            <v>8.5500000000000007</v>
          </cell>
          <cell r="G660">
            <v>8.7600000000000016</v>
          </cell>
          <cell r="H660">
            <v>9.3600000000000012</v>
          </cell>
          <cell r="I660">
            <v>9.81</v>
          </cell>
        </row>
        <row r="661">
          <cell r="A661">
            <v>95960</v>
          </cell>
          <cell r="B661">
            <v>0</v>
          </cell>
          <cell r="C661">
            <v>7.5</v>
          </cell>
          <cell r="D661">
            <v>0.9</v>
          </cell>
          <cell r="E661">
            <v>8.4</v>
          </cell>
          <cell r="F661">
            <v>8.5500000000000007</v>
          </cell>
          <cell r="G661">
            <v>8.7600000000000016</v>
          </cell>
          <cell r="H661">
            <v>9.3600000000000012</v>
          </cell>
          <cell r="I661">
            <v>9.81</v>
          </cell>
        </row>
        <row r="662">
          <cell r="A662">
            <v>95970</v>
          </cell>
          <cell r="B662">
            <v>0</v>
          </cell>
          <cell r="C662">
            <v>7.5</v>
          </cell>
          <cell r="D662">
            <v>0.9</v>
          </cell>
          <cell r="E662">
            <v>8.4</v>
          </cell>
          <cell r="F662">
            <v>8.5500000000000007</v>
          </cell>
          <cell r="G662">
            <v>8.7600000000000016</v>
          </cell>
          <cell r="H662">
            <v>9.3600000000000012</v>
          </cell>
          <cell r="I662">
            <v>9.81</v>
          </cell>
        </row>
        <row r="663">
          <cell r="A663">
            <v>95980</v>
          </cell>
          <cell r="B663">
            <v>0</v>
          </cell>
          <cell r="C663">
            <v>7.5</v>
          </cell>
          <cell r="D663">
            <v>0.9</v>
          </cell>
          <cell r="E663">
            <v>8.4</v>
          </cell>
          <cell r="F663">
            <v>8.5500000000000007</v>
          </cell>
          <cell r="G663">
            <v>8.7600000000000016</v>
          </cell>
          <cell r="H663">
            <v>9.3600000000000012</v>
          </cell>
          <cell r="I663">
            <v>9.81</v>
          </cell>
        </row>
        <row r="664">
          <cell r="A664">
            <v>95990</v>
          </cell>
          <cell r="B664">
            <v>0</v>
          </cell>
          <cell r="C664">
            <v>7.5</v>
          </cell>
          <cell r="D664">
            <v>0.87</v>
          </cell>
          <cell r="E664">
            <v>8.3699999999999992</v>
          </cell>
          <cell r="F664">
            <v>8.52</v>
          </cell>
          <cell r="G664">
            <v>8.73</v>
          </cell>
          <cell r="H664">
            <v>9.33</v>
          </cell>
          <cell r="I664">
            <v>9.7799999999999994</v>
          </cell>
        </row>
        <row r="665">
          <cell r="A665">
            <v>96000</v>
          </cell>
          <cell r="B665">
            <v>0</v>
          </cell>
          <cell r="C665">
            <v>7.5</v>
          </cell>
          <cell r="D665">
            <v>0.83</v>
          </cell>
          <cell r="E665">
            <v>8.33</v>
          </cell>
          <cell r="F665">
            <v>8.48</v>
          </cell>
          <cell r="G665">
            <v>8.6900000000000013</v>
          </cell>
          <cell r="H665">
            <v>9.2900000000000009</v>
          </cell>
          <cell r="I665">
            <v>9.74</v>
          </cell>
        </row>
        <row r="684">
          <cell r="A684">
            <v>96000</v>
          </cell>
          <cell r="B684">
            <v>0</v>
          </cell>
          <cell r="C684">
            <v>7.5</v>
          </cell>
          <cell r="D684">
            <v>0.83</v>
          </cell>
          <cell r="E684">
            <v>8.33</v>
          </cell>
          <cell r="F684">
            <v>8.48</v>
          </cell>
          <cell r="G684">
            <v>8.6900000000000013</v>
          </cell>
          <cell r="H684">
            <v>9.2900000000000009</v>
          </cell>
          <cell r="I684">
            <v>9.74</v>
          </cell>
        </row>
        <row r="685">
          <cell r="A685">
            <v>96010</v>
          </cell>
          <cell r="B685">
            <v>0</v>
          </cell>
          <cell r="C685">
            <v>7.5</v>
          </cell>
          <cell r="D685">
            <v>0.81</v>
          </cell>
          <cell r="E685">
            <v>8.31</v>
          </cell>
          <cell r="F685">
            <v>8.4600000000000009</v>
          </cell>
          <cell r="G685">
            <v>8.6700000000000017</v>
          </cell>
          <cell r="H685">
            <v>9.2700000000000014</v>
          </cell>
          <cell r="I685">
            <v>9.7200000000000006</v>
          </cell>
        </row>
        <row r="686">
          <cell r="A686">
            <v>96020</v>
          </cell>
          <cell r="B686">
            <v>0</v>
          </cell>
          <cell r="C686">
            <v>7.5</v>
          </cell>
          <cell r="D686">
            <v>0.77</v>
          </cell>
          <cell r="E686">
            <v>8.27</v>
          </cell>
          <cell r="F686">
            <v>8.42</v>
          </cell>
          <cell r="G686">
            <v>8.6300000000000008</v>
          </cell>
          <cell r="H686">
            <v>9.23</v>
          </cell>
          <cell r="I686">
            <v>9.68</v>
          </cell>
        </row>
        <row r="687">
          <cell r="A687">
            <v>96030</v>
          </cell>
          <cell r="B687">
            <v>0</v>
          </cell>
          <cell r="C687">
            <v>7.5</v>
          </cell>
          <cell r="D687">
            <v>0.74</v>
          </cell>
          <cell r="E687">
            <v>8.24</v>
          </cell>
          <cell r="F687">
            <v>8.39</v>
          </cell>
          <cell r="G687">
            <v>8.6000000000000014</v>
          </cell>
          <cell r="H687">
            <v>9.2000000000000011</v>
          </cell>
          <cell r="I687">
            <v>9.65</v>
          </cell>
        </row>
        <row r="688">
          <cell r="A688">
            <v>96040</v>
          </cell>
          <cell r="B688">
            <v>0</v>
          </cell>
          <cell r="C688">
            <v>7.5</v>
          </cell>
          <cell r="D688">
            <v>0.71</v>
          </cell>
          <cell r="E688">
            <v>8.2100000000000009</v>
          </cell>
          <cell r="F688">
            <v>8.3600000000000012</v>
          </cell>
          <cell r="G688">
            <v>8.5700000000000021</v>
          </cell>
          <cell r="H688">
            <v>9.1700000000000017</v>
          </cell>
          <cell r="I688">
            <v>9.620000000000001</v>
          </cell>
        </row>
        <row r="689">
          <cell r="A689">
            <v>96050</v>
          </cell>
          <cell r="B689">
            <v>0</v>
          </cell>
          <cell r="C689">
            <v>7.5</v>
          </cell>
          <cell r="D689">
            <v>0.6899999999999995</v>
          </cell>
          <cell r="E689">
            <v>8.19</v>
          </cell>
          <cell r="F689">
            <v>8.34</v>
          </cell>
          <cell r="G689">
            <v>8.5500000000000007</v>
          </cell>
          <cell r="H689">
            <v>9.15</v>
          </cell>
          <cell r="I689">
            <v>9.6</v>
          </cell>
        </row>
        <row r="690">
          <cell r="A690">
            <v>96060</v>
          </cell>
          <cell r="B690">
            <v>0</v>
          </cell>
          <cell r="C690">
            <v>7.5</v>
          </cell>
          <cell r="D690">
            <v>0.65</v>
          </cell>
          <cell r="E690">
            <v>8.15</v>
          </cell>
          <cell r="F690">
            <v>8.3000000000000007</v>
          </cell>
          <cell r="G690">
            <v>8.5100000000000016</v>
          </cell>
          <cell r="H690">
            <v>9.1100000000000012</v>
          </cell>
          <cell r="I690">
            <v>9.56</v>
          </cell>
        </row>
        <row r="691">
          <cell r="A691">
            <v>96070</v>
          </cell>
          <cell r="B691">
            <v>0</v>
          </cell>
          <cell r="C691">
            <v>7.5</v>
          </cell>
          <cell r="D691">
            <v>0.62</v>
          </cell>
          <cell r="E691">
            <v>8.1199999999999992</v>
          </cell>
          <cell r="F691">
            <v>8.27</v>
          </cell>
          <cell r="G691">
            <v>8.48</v>
          </cell>
          <cell r="H691">
            <v>9.08</v>
          </cell>
          <cell r="I691">
            <v>9.5299999999999994</v>
          </cell>
        </row>
        <row r="692">
          <cell r="A692">
            <v>96080</v>
          </cell>
          <cell r="B692">
            <v>0</v>
          </cell>
          <cell r="C692">
            <v>7.5</v>
          </cell>
          <cell r="D692">
            <v>0.59</v>
          </cell>
          <cell r="E692">
            <v>8.09</v>
          </cell>
          <cell r="F692">
            <v>8.24</v>
          </cell>
          <cell r="G692">
            <v>8.4500000000000011</v>
          </cell>
          <cell r="H692">
            <v>9.0500000000000007</v>
          </cell>
          <cell r="I692">
            <v>9.5</v>
          </cell>
        </row>
        <row r="693">
          <cell r="A693">
            <v>96090</v>
          </cell>
          <cell r="B693">
            <v>0</v>
          </cell>
          <cell r="C693">
            <v>7.5</v>
          </cell>
          <cell r="D693">
            <v>0.62</v>
          </cell>
          <cell r="E693">
            <v>8.1199999999999992</v>
          </cell>
          <cell r="F693">
            <v>8.27</v>
          </cell>
          <cell r="G693">
            <v>8.48</v>
          </cell>
          <cell r="H693">
            <v>9.08</v>
          </cell>
          <cell r="I693">
            <v>9.5299999999999994</v>
          </cell>
        </row>
        <row r="694">
          <cell r="A694">
            <v>96100</v>
          </cell>
          <cell r="B694">
            <v>0</v>
          </cell>
          <cell r="C694">
            <v>7.5</v>
          </cell>
          <cell r="D694">
            <v>0.73</v>
          </cell>
          <cell r="E694">
            <v>8.23</v>
          </cell>
          <cell r="F694">
            <v>8.3800000000000008</v>
          </cell>
          <cell r="G694">
            <v>8.5900000000000016</v>
          </cell>
          <cell r="H694">
            <v>9.1900000000000013</v>
          </cell>
          <cell r="I694">
            <v>9.64</v>
          </cell>
        </row>
        <row r="695">
          <cell r="A695">
            <v>96110</v>
          </cell>
          <cell r="B695">
            <v>0</v>
          </cell>
          <cell r="C695">
            <v>7.5</v>
          </cell>
          <cell r="D695">
            <v>0.82</v>
          </cell>
          <cell r="E695">
            <v>8.32</v>
          </cell>
          <cell r="F695">
            <v>8.4700000000000006</v>
          </cell>
          <cell r="G695">
            <v>8.6800000000000015</v>
          </cell>
          <cell r="H695">
            <v>9.2800000000000011</v>
          </cell>
          <cell r="I695">
            <v>9.73</v>
          </cell>
        </row>
        <row r="696">
          <cell r="A696">
            <v>96120</v>
          </cell>
          <cell r="B696">
            <v>0</v>
          </cell>
          <cell r="C696">
            <v>7.5</v>
          </cell>
          <cell r="D696">
            <v>0.91</v>
          </cell>
          <cell r="E696">
            <v>8.41</v>
          </cell>
          <cell r="F696">
            <v>8.56</v>
          </cell>
          <cell r="G696">
            <v>8.7700000000000014</v>
          </cell>
          <cell r="H696">
            <v>9.370000000000001</v>
          </cell>
          <cell r="I696">
            <v>9.82</v>
          </cell>
        </row>
        <row r="697">
          <cell r="A697">
            <v>96130</v>
          </cell>
          <cell r="B697">
            <v>0</v>
          </cell>
          <cell r="C697">
            <v>7.5</v>
          </cell>
          <cell r="D697">
            <v>1.02</v>
          </cell>
          <cell r="E697">
            <v>8.52</v>
          </cell>
          <cell r="F697">
            <v>8.67</v>
          </cell>
          <cell r="G697">
            <v>8.8800000000000008</v>
          </cell>
          <cell r="H697">
            <v>9.48</v>
          </cell>
          <cell r="I697">
            <v>9.93</v>
          </cell>
        </row>
        <row r="698">
          <cell r="A698">
            <v>96140</v>
          </cell>
          <cell r="B698">
            <v>0</v>
          </cell>
          <cell r="C698">
            <v>7.5</v>
          </cell>
          <cell r="D698">
            <v>1.1200000000000001</v>
          </cell>
          <cell r="E698">
            <v>8.620000000000001</v>
          </cell>
          <cell r="F698">
            <v>8.7700000000000014</v>
          </cell>
          <cell r="G698">
            <v>8.9800000000000022</v>
          </cell>
          <cell r="H698">
            <v>9.5800000000000018</v>
          </cell>
          <cell r="I698">
            <v>10.030000000000001</v>
          </cell>
        </row>
        <row r="699">
          <cell r="A699">
            <v>96150</v>
          </cell>
          <cell r="B699">
            <v>0</v>
          </cell>
          <cell r="C699">
            <v>7.5</v>
          </cell>
          <cell r="D699">
            <v>1.2</v>
          </cell>
          <cell r="E699">
            <v>8.6999999999999993</v>
          </cell>
          <cell r="F699">
            <v>8.85</v>
          </cell>
          <cell r="G699">
            <v>9.06</v>
          </cell>
          <cell r="H699">
            <v>9.66</v>
          </cell>
          <cell r="I699">
            <v>10.11</v>
          </cell>
        </row>
        <row r="700">
          <cell r="A700">
            <v>96160</v>
          </cell>
          <cell r="B700">
            <v>0</v>
          </cell>
          <cell r="C700">
            <v>7.5</v>
          </cell>
          <cell r="D700">
            <v>1.2</v>
          </cell>
          <cell r="E700">
            <v>8.6999999999999993</v>
          </cell>
          <cell r="F700">
            <v>8.85</v>
          </cell>
          <cell r="G700">
            <v>9.06</v>
          </cell>
          <cell r="H700">
            <v>9.66</v>
          </cell>
          <cell r="I700">
            <v>10.11</v>
          </cell>
        </row>
        <row r="701">
          <cell r="A701">
            <v>96170</v>
          </cell>
          <cell r="B701">
            <v>0</v>
          </cell>
          <cell r="C701">
            <v>7.5</v>
          </cell>
          <cell r="D701">
            <v>1.2</v>
          </cell>
          <cell r="E701">
            <v>8.6999999999999993</v>
          </cell>
          <cell r="F701">
            <v>8.85</v>
          </cell>
          <cell r="G701">
            <v>9.06</v>
          </cell>
          <cell r="H701">
            <v>9.66</v>
          </cell>
          <cell r="I701">
            <v>10.11</v>
          </cell>
        </row>
        <row r="702">
          <cell r="A702">
            <v>96180</v>
          </cell>
          <cell r="B702">
            <v>0</v>
          </cell>
          <cell r="C702">
            <v>7.5</v>
          </cell>
          <cell r="D702">
            <v>1.2</v>
          </cell>
          <cell r="E702">
            <v>8.6999999999999993</v>
          </cell>
          <cell r="F702">
            <v>8.85</v>
          </cell>
          <cell r="G702">
            <v>9.06</v>
          </cell>
          <cell r="H702">
            <v>9.66</v>
          </cell>
          <cell r="I702">
            <v>10.11</v>
          </cell>
        </row>
        <row r="703">
          <cell r="A703">
            <v>96190</v>
          </cell>
          <cell r="B703">
            <v>0</v>
          </cell>
          <cell r="C703">
            <v>7.5</v>
          </cell>
          <cell r="D703">
            <v>1.17</v>
          </cell>
          <cell r="E703">
            <v>8.67</v>
          </cell>
          <cell r="F703">
            <v>8.82</v>
          </cell>
          <cell r="G703">
            <v>9.0300000000000011</v>
          </cell>
          <cell r="H703">
            <v>9.6300000000000008</v>
          </cell>
          <cell r="I703">
            <v>10.08</v>
          </cell>
        </row>
        <row r="704">
          <cell r="A704">
            <v>96200</v>
          </cell>
          <cell r="B704">
            <v>0</v>
          </cell>
          <cell r="C704">
            <v>7.5</v>
          </cell>
          <cell r="D704">
            <v>1.0900000000000001</v>
          </cell>
          <cell r="E704">
            <v>8.59</v>
          </cell>
          <cell r="F704">
            <v>8.74</v>
          </cell>
          <cell r="G704">
            <v>8.9500000000000011</v>
          </cell>
          <cell r="H704">
            <v>9.5500000000000007</v>
          </cell>
          <cell r="I704">
            <v>10</v>
          </cell>
        </row>
        <row r="705">
          <cell r="A705">
            <v>96210</v>
          </cell>
          <cell r="B705">
            <v>0</v>
          </cell>
          <cell r="C705">
            <v>7.5</v>
          </cell>
          <cell r="D705">
            <v>1.03</v>
          </cell>
          <cell r="E705">
            <v>8.5299999999999994</v>
          </cell>
          <cell r="F705">
            <v>8.68</v>
          </cell>
          <cell r="G705">
            <v>8.89</v>
          </cell>
          <cell r="H705">
            <v>9.49</v>
          </cell>
          <cell r="I705">
            <v>9.94</v>
          </cell>
        </row>
        <row r="706">
          <cell r="A706">
            <v>96220</v>
          </cell>
          <cell r="B706">
            <v>0</v>
          </cell>
          <cell r="C706">
            <v>7.5</v>
          </cell>
          <cell r="D706">
            <v>0.96</v>
          </cell>
          <cell r="E706">
            <v>8.4600000000000009</v>
          </cell>
          <cell r="F706">
            <v>8.6100000000000012</v>
          </cell>
          <cell r="G706">
            <v>8.8200000000000021</v>
          </cell>
          <cell r="H706">
            <v>9.4200000000000017</v>
          </cell>
          <cell r="I706">
            <v>9.870000000000001</v>
          </cell>
        </row>
        <row r="707">
          <cell r="A707">
            <v>96230</v>
          </cell>
          <cell r="B707">
            <v>0</v>
          </cell>
          <cell r="C707">
            <v>7.5</v>
          </cell>
          <cell r="D707">
            <v>0.9</v>
          </cell>
          <cell r="E707">
            <v>8.4</v>
          </cell>
          <cell r="F707">
            <v>8.5500000000000007</v>
          </cell>
          <cell r="G707">
            <v>8.7600000000000016</v>
          </cell>
          <cell r="H707">
            <v>9.3600000000000012</v>
          </cell>
          <cell r="I707">
            <v>9.81</v>
          </cell>
        </row>
        <row r="708">
          <cell r="A708">
            <v>96240</v>
          </cell>
          <cell r="B708">
            <v>0</v>
          </cell>
          <cell r="C708">
            <v>7.5</v>
          </cell>
          <cell r="D708">
            <v>0.83</v>
          </cell>
          <cell r="E708">
            <v>8.33</v>
          </cell>
          <cell r="F708">
            <v>8.48</v>
          </cell>
          <cell r="G708">
            <v>8.6900000000000013</v>
          </cell>
          <cell r="H708">
            <v>9.2900000000000009</v>
          </cell>
          <cell r="I708">
            <v>9.74</v>
          </cell>
        </row>
        <row r="709">
          <cell r="A709">
            <v>96250</v>
          </cell>
          <cell r="B709">
            <v>0</v>
          </cell>
          <cell r="C709">
            <v>7.5</v>
          </cell>
          <cell r="D709">
            <v>0.77</v>
          </cell>
          <cell r="E709">
            <v>8.27</v>
          </cell>
          <cell r="F709">
            <v>8.42</v>
          </cell>
          <cell r="G709">
            <v>8.6300000000000008</v>
          </cell>
          <cell r="H709">
            <v>9.23</v>
          </cell>
          <cell r="I709">
            <v>9.68</v>
          </cell>
        </row>
        <row r="710">
          <cell r="A710">
            <v>96260</v>
          </cell>
          <cell r="B710">
            <v>0</v>
          </cell>
          <cell r="C710">
            <v>7.5</v>
          </cell>
          <cell r="D710">
            <v>0.6899999999999995</v>
          </cell>
          <cell r="E710">
            <v>8.19</v>
          </cell>
          <cell r="F710">
            <v>8.34</v>
          </cell>
          <cell r="G710">
            <v>8.5500000000000007</v>
          </cell>
          <cell r="H710">
            <v>9.15</v>
          </cell>
          <cell r="I710">
            <v>9.6</v>
          </cell>
        </row>
        <row r="711">
          <cell r="A711">
            <v>96270</v>
          </cell>
          <cell r="B711">
            <v>0</v>
          </cell>
          <cell r="C711">
            <v>7.5</v>
          </cell>
          <cell r="D711">
            <v>0.62</v>
          </cell>
          <cell r="E711">
            <v>8.1199999999999992</v>
          </cell>
          <cell r="F711">
            <v>8.27</v>
          </cell>
          <cell r="G711">
            <v>8.48</v>
          </cell>
          <cell r="H711">
            <v>9.08</v>
          </cell>
          <cell r="I711">
            <v>9.5299999999999994</v>
          </cell>
        </row>
        <row r="712">
          <cell r="A712">
            <v>96280</v>
          </cell>
          <cell r="B712">
            <v>0</v>
          </cell>
          <cell r="C712">
            <v>7.5</v>
          </cell>
          <cell r="D712">
            <v>0.6</v>
          </cell>
          <cell r="E712">
            <v>8.1</v>
          </cell>
          <cell r="F712">
            <v>8.25</v>
          </cell>
          <cell r="G712">
            <v>8.4600000000000009</v>
          </cell>
          <cell r="H712">
            <v>9.06</v>
          </cell>
          <cell r="I712">
            <v>9.51</v>
          </cell>
        </row>
        <row r="713">
          <cell r="A713">
            <v>96290</v>
          </cell>
          <cell r="B713">
            <v>0</v>
          </cell>
          <cell r="C713">
            <v>7.5</v>
          </cell>
          <cell r="D713">
            <v>0.6</v>
          </cell>
          <cell r="E713">
            <v>8.1</v>
          </cell>
          <cell r="F713">
            <v>8.25</v>
          </cell>
          <cell r="G713">
            <v>8.4600000000000009</v>
          </cell>
          <cell r="H713">
            <v>9.06</v>
          </cell>
          <cell r="I713">
            <v>9.51</v>
          </cell>
        </row>
        <row r="714">
          <cell r="A714">
            <v>96300</v>
          </cell>
          <cell r="B714">
            <v>0</v>
          </cell>
          <cell r="C714">
            <v>7.5</v>
          </cell>
          <cell r="D714">
            <v>0.6</v>
          </cell>
          <cell r="E714">
            <v>8.1</v>
          </cell>
          <cell r="F714">
            <v>8.25</v>
          </cell>
          <cell r="G714">
            <v>8.4600000000000009</v>
          </cell>
          <cell r="H714">
            <v>9.06</v>
          </cell>
          <cell r="I714">
            <v>9.51</v>
          </cell>
        </row>
        <row r="715">
          <cell r="A715">
            <v>96303.19</v>
          </cell>
          <cell r="B715" t="str">
            <v>PY - MSE</v>
          </cell>
          <cell r="C715">
            <v>7.5</v>
          </cell>
          <cell r="D715">
            <v>0.6</v>
          </cell>
          <cell r="E715">
            <v>8.1</v>
          </cell>
          <cell r="F715">
            <v>8.25</v>
          </cell>
          <cell r="G715">
            <v>8.4600000000000009</v>
          </cell>
          <cell r="H715">
            <v>9.06</v>
          </cell>
          <cell r="I715">
            <v>9.51</v>
          </cell>
        </row>
        <row r="716">
          <cell r="A716">
            <v>96310</v>
          </cell>
          <cell r="B716">
            <v>0</v>
          </cell>
          <cell r="C716">
            <v>7.5</v>
          </cell>
          <cell r="D716">
            <v>0.46</v>
          </cell>
          <cell r="E716">
            <v>7.96</v>
          </cell>
          <cell r="F716">
            <v>8.11</v>
          </cell>
          <cell r="G716">
            <v>8.32</v>
          </cell>
          <cell r="H716">
            <v>8.92</v>
          </cell>
          <cell r="I716">
            <v>9.3699999999999992</v>
          </cell>
        </row>
        <row r="717">
          <cell r="A717">
            <v>96318.19</v>
          </cell>
          <cell r="B717" t="str">
            <v>PT</v>
          </cell>
          <cell r="C717">
            <v>7.5</v>
          </cell>
          <cell r="D717">
            <v>0.3</v>
          </cell>
          <cell r="E717">
            <v>7.8</v>
          </cell>
          <cell r="F717">
            <v>7.95</v>
          </cell>
          <cell r="G717">
            <v>8.16</v>
          </cell>
          <cell r="H717">
            <v>8.76</v>
          </cell>
          <cell r="I717">
            <v>9.2099999999999991</v>
          </cell>
        </row>
        <row r="718">
          <cell r="A718">
            <v>96320</v>
          </cell>
          <cell r="B718">
            <v>0</v>
          </cell>
          <cell r="C718">
            <v>7.5</v>
          </cell>
          <cell r="D718">
            <v>0.26</v>
          </cell>
          <cell r="E718">
            <v>7.76</v>
          </cell>
          <cell r="F718">
            <v>7.91</v>
          </cell>
          <cell r="G718">
            <v>8.120000000000001</v>
          </cell>
          <cell r="H718">
            <v>8.7200000000000006</v>
          </cell>
          <cell r="I718">
            <v>9.17</v>
          </cell>
        </row>
        <row r="719">
          <cell r="A719">
            <v>96330</v>
          </cell>
          <cell r="B719">
            <v>0</v>
          </cell>
          <cell r="C719">
            <v>7.5</v>
          </cell>
          <cell r="D719">
            <v>0.06</v>
          </cell>
          <cell r="E719">
            <v>7.56</v>
          </cell>
          <cell r="F719">
            <v>7.71</v>
          </cell>
          <cell r="G719">
            <v>7.92</v>
          </cell>
          <cell r="H719">
            <v>8.52</v>
          </cell>
          <cell r="I719">
            <v>8.9699999999999989</v>
          </cell>
        </row>
        <row r="720">
          <cell r="A720">
            <v>96333.19</v>
          </cell>
          <cell r="B720" t="str">
            <v>PX</v>
          </cell>
          <cell r="C720">
            <v>7.5</v>
          </cell>
          <cell r="D720">
            <v>0</v>
          </cell>
          <cell r="E720">
            <v>7.5</v>
          </cell>
          <cell r="F720">
            <v>7.65</v>
          </cell>
          <cell r="G720">
            <v>7.86</v>
          </cell>
          <cell r="H720">
            <v>8.4600000000000009</v>
          </cell>
          <cell r="I720">
            <v>8.91</v>
          </cell>
        </row>
        <row r="721">
          <cell r="A721">
            <v>96340</v>
          </cell>
          <cell r="B721">
            <v>0</v>
          </cell>
          <cell r="C721">
            <v>7.5</v>
          </cell>
          <cell r="D721">
            <v>0</v>
          </cell>
          <cell r="E721">
            <v>7.5</v>
          </cell>
          <cell r="F721">
            <v>7.65</v>
          </cell>
          <cell r="G721">
            <v>7.86</v>
          </cell>
          <cell r="H721">
            <v>8.4600000000000009</v>
          </cell>
          <cell r="I721">
            <v>8.91</v>
          </cell>
        </row>
        <row r="722">
          <cell r="A722">
            <v>96350</v>
          </cell>
          <cell r="B722">
            <v>0</v>
          </cell>
          <cell r="C722">
            <v>7.5</v>
          </cell>
          <cell r="D722">
            <v>0</v>
          </cell>
          <cell r="E722">
            <v>7.5</v>
          </cell>
          <cell r="F722">
            <v>7.65</v>
          </cell>
          <cell r="G722">
            <v>7.86</v>
          </cell>
          <cell r="H722">
            <v>8.4600000000000009</v>
          </cell>
          <cell r="I722">
            <v>8.91</v>
          </cell>
        </row>
        <row r="723">
          <cell r="A723">
            <v>96360</v>
          </cell>
          <cell r="B723">
            <v>0</v>
          </cell>
          <cell r="C723">
            <v>7.5</v>
          </cell>
          <cell r="D723">
            <v>0</v>
          </cell>
          <cell r="E723">
            <v>7.5</v>
          </cell>
          <cell r="F723">
            <v>7.65</v>
          </cell>
          <cell r="G723">
            <v>7.86</v>
          </cell>
          <cell r="H723">
            <v>8.4600000000000009</v>
          </cell>
          <cell r="I723">
            <v>8.91</v>
          </cell>
        </row>
        <row r="724">
          <cell r="A724">
            <v>96363.19</v>
          </cell>
          <cell r="B724" t="str">
            <v>BS</v>
          </cell>
          <cell r="C724">
            <v>7.5</v>
          </cell>
          <cell r="D724">
            <v>0</v>
          </cell>
          <cell r="E724">
            <v>7.5</v>
          </cell>
          <cell r="F724">
            <v>7.65</v>
          </cell>
          <cell r="G724">
            <v>7.86</v>
          </cell>
          <cell r="H724">
            <v>8.4600000000000009</v>
          </cell>
          <cell r="I724">
            <v>8.91</v>
          </cell>
        </row>
        <row r="725">
          <cell r="A725">
            <v>96370</v>
          </cell>
          <cell r="B725">
            <v>0</v>
          </cell>
          <cell r="C725">
            <v>7.5</v>
          </cell>
          <cell r="D725">
            <v>0</v>
          </cell>
          <cell r="E725">
            <v>7.5</v>
          </cell>
          <cell r="F725">
            <v>7.65</v>
          </cell>
          <cell r="G725">
            <v>7.86</v>
          </cell>
          <cell r="H725">
            <v>8.4600000000000009</v>
          </cell>
          <cell r="I725">
            <v>8.91</v>
          </cell>
        </row>
        <row r="726">
          <cell r="A726">
            <v>96380</v>
          </cell>
          <cell r="B726">
            <v>0</v>
          </cell>
          <cell r="C726">
            <v>7.5</v>
          </cell>
          <cell r="D726">
            <v>0</v>
          </cell>
          <cell r="E726">
            <v>7.5</v>
          </cell>
          <cell r="F726">
            <v>7.65</v>
          </cell>
          <cell r="G726">
            <v>7.86</v>
          </cell>
          <cell r="H726">
            <v>8.4600000000000009</v>
          </cell>
          <cell r="I726">
            <v>8.91</v>
          </cell>
        </row>
        <row r="727">
          <cell r="A727">
            <v>96390</v>
          </cell>
          <cell r="B727">
            <v>0</v>
          </cell>
          <cell r="C727">
            <v>7.5</v>
          </cell>
          <cell r="D727">
            <v>0</v>
          </cell>
          <cell r="E727">
            <v>7.5</v>
          </cell>
          <cell r="F727">
            <v>7.65</v>
          </cell>
          <cell r="G727">
            <v>7.86</v>
          </cell>
          <cell r="H727">
            <v>8.4600000000000009</v>
          </cell>
          <cell r="I727">
            <v>8.91</v>
          </cell>
        </row>
        <row r="728">
          <cell r="A728">
            <v>96395.99</v>
          </cell>
          <cell r="B728" t="str">
            <v>BS</v>
          </cell>
          <cell r="C728">
            <v>7.5</v>
          </cell>
          <cell r="D728">
            <v>0</v>
          </cell>
          <cell r="E728">
            <v>7.5</v>
          </cell>
          <cell r="F728">
            <v>7.65</v>
          </cell>
          <cell r="G728">
            <v>7.86</v>
          </cell>
          <cell r="H728">
            <v>8.4600000000000009</v>
          </cell>
          <cell r="I728">
            <v>8.91</v>
          </cell>
        </row>
        <row r="729">
          <cell r="A729">
            <v>96400</v>
          </cell>
          <cell r="B729">
            <v>0</v>
          </cell>
          <cell r="C729">
            <v>7.5</v>
          </cell>
          <cell r="D729">
            <v>0</v>
          </cell>
          <cell r="E729">
            <v>7.5</v>
          </cell>
          <cell r="F729">
            <v>7.65</v>
          </cell>
          <cell r="G729">
            <v>7.86</v>
          </cell>
          <cell r="H729">
            <v>8.4600000000000009</v>
          </cell>
          <cell r="I729">
            <v>8.91</v>
          </cell>
        </row>
        <row r="730">
          <cell r="A730">
            <v>96410</v>
          </cell>
          <cell r="B730">
            <v>0</v>
          </cell>
          <cell r="C730">
            <v>7.5</v>
          </cell>
          <cell r="D730">
            <v>0</v>
          </cell>
          <cell r="E730">
            <v>7.5</v>
          </cell>
          <cell r="F730">
            <v>7.65</v>
          </cell>
          <cell r="G730">
            <v>7.86</v>
          </cell>
          <cell r="H730">
            <v>8.4600000000000009</v>
          </cell>
          <cell r="I730">
            <v>8.91</v>
          </cell>
        </row>
        <row r="731">
          <cell r="A731">
            <v>96419.99</v>
          </cell>
          <cell r="B731" t="str">
            <v>PX</v>
          </cell>
          <cell r="C731">
            <v>7.5</v>
          </cell>
          <cell r="D731">
            <v>0</v>
          </cell>
          <cell r="E731">
            <v>7.5</v>
          </cell>
          <cell r="F731">
            <v>7.65</v>
          </cell>
          <cell r="G731">
            <v>7.86</v>
          </cell>
          <cell r="H731">
            <v>8.4600000000000009</v>
          </cell>
          <cell r="I731">
            <v>8.91</v>
          </cell>
        </row>
        <row r="732">
          <cell r="A732">
            <v>96420</v>
          </cell>
          <cell r="B732">
            <v>0</v>
          </cell>
          <cell r="C732">
            <v>7.5</v>
          </cell>
          <cell r="D732">
            <v>0</v>
          </cell>
          <cell r="E732">
            <v>7.5</v>
          </cell>
          <cell r="F732">
            <v>7.65</v>
          </cell>
          <cell r="G732">
            <v>7.86</v>
          </cell>
          <cell r="H732">
            <v>8.4600000000000009</v>
          </cell>
          <cell r="I732">
            <v>8.91</v>
          </cell>
        </row>
        <row r="733">
          <cell r="A733">
            <v>96430</v>
          </cell>
          <cell r="B733">
            <v>0</v>
          </cell>
          <cell r="C733">
            <v>7.5</v>
          </cell>
          <cell r="D733">
            <v>0.22</v>
          </cell>
          <cell r="E733">
            <v>7.72</v>
          </cell>
          <cell r="F733">
            <v>7.87</v>
          </cell>
          <cell r="G733">
            <v>8.08</v>
          </cell>
          <cell r="H733">
            <v>8.68</v>
          </cell>
          <cell r="I733">
            <v>9.129999999999999</v>
          </cell>
        </row>
        <row r="734">
          <cell r="A734">
            <v>96439.99</v>
          </cell>
          <cell r="B734" t="str">
            <v>PC</v>
          </cell>
          <cell r="C734">
            <v>7.5</v>
          </cell>
          <cell r="D734">
            <v>0.45</v>
          </cell>
          <cell r="E734">
            <v>7.95</v>
          </cell>
          <cell r="F734">
            <v>8.1</v>
          </cell>
          <cell r="G734">
            <v>8.31</v>
          </cell>
          <cell r="H734">
            <v>8.91</v>
          </cell>
          <cell r="I734">
            <v>9.36</v>
          </cell>
        </row>
        <row r="735">
          <cell r="A735">
            <v>96440</v>
          </cell>
          <cell r="B735">
            <v>0</v>
          </cell>
          <cell r="C735">
            <v>7.5</v>
          </cell>
          <cell r="D735">
            <v>0.45</v>
          </cell>
          <cell r="E735">
            <v>7.95</v>
          </cell>
          <cell r="F735">
            <v>8.1</v>
          </cell>
          <cell r="G735">
            <v>8.31</v>
          </cell>
          <cell r="H735">
            <v>8.91</v>
          </cell>
          <cell r="I735">
            <v>9.36</v>
          </cell>
        </row>
        <row r="736">
          <cell r="A736">
            <v>96443.99</v>
          </cell>
          <cell r="B736" t="str">
            <v>PY</v>
          </cell>
          <cell r="C736">
            <v>7.5</v>
          </cell>
          <cell r="D736">
            <v>0.54</v>
          </cell>
          <cell r="E736">
            <v>8.0399999999999991</v>
          </cell>
          <cell r="F736">
            <v>8.19</v>
          </cell>
          <cell r="G736">
            <v>8.4</v>
          </cell>
          <cell r="H736">
            <v>9</v>
          </cell>
          <cell r="I736">
            <v>9.4499999999999993</v>
          </cell>
        </row>
        <row r="737">
          <cell r="A737">
            <v>96450</v>
          </cell>
          <cell r="B737">
            <v>0</v>
          </cell>
          <cell r="C737">
            <v>7.5</v>
          </cell>
          <cell r="D737">
            <v>0.67</v>
          </cell>
          <cell r="E737">
            <v>8.17</v>
          </cell>
          <cell r="F737">
            <v>8.32</v>
          </cell>
          <cell r="G737">
            <v>8.5300000000000011</v>
          </cell>
          <cell r="H737">
            <v>9.1300000000000008</v>
          </cell>
          <cell r="I737">
            <v>9.58</v>
          </cell>
        </row>
        <row r="738">
          <cell r="A738">
            <v>96459.99</v>
          </cell>
          <cell r="B738" t="str">
            <v>MSE</v>
          </cell>
          <cell r="C738">
            <v>7.5</v>
          </cell>
          <cell r="D738">
            <v>0.9</v>
          </cell>
          <cell r="E738">
            <v>8.4</v>
          </cell>
          <cell r="F738">
            <v>8.5500000000000007</v>
          </cell>
          <cell r="G738">
            <v>8.7600000000000016</v>
          </cell>
          <cell r="H738">
            <v>9.3600000000000012</v>
          </cell>
          <cell r="I738">
            <v>9.81</v>
          </cell>
        </row>
        <row r="739">
          <cell r="A739">
            <v>96460</v>
          </cell>
          <cell r="B739">
            <v>0</v>
          </cell>
          <cell r="C739">
            <v>7.5</v>
          </cell>
          <cell r="D739">
            <v>0.9</v>
          </cell>
          <cell r="E739">
            <v>8.4</v>
          </cell>
          <cell r="F739">
            <v>8.5500000000000007</v>
          </cell>
          <cell r="G739">
            <v>8.7600000000000016</v>
          </cell>
          <cell r="H739">
            <v>9.3600000000000012</v>
          </cell>
          <cell r="I739">
            <v>9.81</v>
          </cell>
        </row>
        <row r="740">
          <cell r="A740">
            <v>96470</v>
          </cell>
          <cell r="B740">
            <v>0</v>
          </cell>
          <cell r="C740">
            <v>7.5</v>
          </cell>
          <cell r="D740">
            <v>0.9</v>
          </cell>
          <cell r="E740">
            <v>8.4</v>
          </cell>
          <cell r="F740">
            <v>8.5500000000000007</v>
          </cell>
          <cell r="G740">
            <v>8.7600000000000016</v>
          </cell>
          <cell r="H740">
            <v>9.3600000000000012</v>
          </cell>
          <cell r="I740">
            <v>9.81</v>
          </cell>
        </row>
        <row r="741">
          <cell r="A741">
            <v>96480</v>
          </cell>
          <cell r="B741">
            <v>0</v>
          </cell>
          <cell r="C741">
            <v>7.5</v>
          </cell>
          <cell r="D741">
            <v>0.9</v>
          </cell>
          <cell r="E741">
            <v>8.4</v>
          </cell>
          <cell r="F741">
            <v>8.5500000000000007</v>
          </cell>
          <cell r="G741">
            <v>8.7600000000000016</v>
          </cell>
          <cell r="H741">
            <v>9.3600000000000012</v>
          </cell>
          <cell r="I741">
            <v>9.81</v>
          </cell>
        </row>
        <row r="742">
          <cell r="A742">
            <v>96490</v>
          </cell>
          <cell r="B742">
            <v>0</v>
          </cell>
          <cell r="C742">
            <v>7.5</v>
          </cell>
          <cell r="D742">
            <v>0.9</v>
          </cell>
          <cell r="E742">
            <v>8.4</v>
          </cell>
          <cell r="F742">
            <v>8.5500000000000007</v>
          </cell>
          <cell r="G742">
            <v>8.7600000000000016</v>
          </cell>
          <cell r="H742">
            <v>9.3600000000000012</v>
          </cell>
          <cell r="I742">
            <v>9.81</v>
          </cell>
        </row>
        <row r="743">
          <cell r="A743">
            <v>96500</v>
          </cell>
          <cell r="B743">
            <v>0</v>
          </cell>
          <cell r="C743">
            <v>7.5</v>
          </cell>
          <cell r="D743">
            <v>0.9</v>
          </cell>
          <cell r="E743">
            <v>8.4</v>
          </cell>
          <cell r="F743">
            <v>8.5500000000000007</v>
          </cell>
          <cell r="G743">
            <v>8.7600000000000016</v>
          </cell>
          <cell r="H743">
            <v>9.3600000000000012</v>
          </cell>
          <cell r="I743">
            <v>9.81</v>
          </cell>
        </row>
        <row r="744">
          <cell r="A744">
            <v>96510</v>
          </cell>
          <cell r="B744">
            <v>0</v>
          </cell>
          <cell r="C744">
            <v>7.5</v>
          </cell>
          <cell r="D744">
            <v>0.9</v>
          </cell>
          <cell r="E744">
            <v>8.4</v>
          </cell>
          <cell r="F744">
            <v>8.5500000000000007</v>
          </cell>
          <cell r="G744">
            <v>8.7600000000000016</v>
          </cell>
          <cell r="H744">
            <v>9.3600000000000012</v>
          </cell>
          <cell r="I744">
            <v>9.81</v>
          </cell>
        </row>
        <row r="745">
          <cell r="A745">
            <v>96520</v>
          </cell>
          <cell r="B745">
            <v>0</v>
          </cell>
          <cell r="C745">
            <v>7.5</v>
          </cell>
          <cell r="D745">
            <v>0.9</v>
          </cell>
          <cell r="E745">
            <v>8.4</v>
          </cell>
          <cell r="F745">
            <v>8.5500000000000007</v>
          </cell>
          <cell r="G745">
            <v>8.7600000000000016</v>
          </cell>
          <cell r="H745">
            <v>9.3600000000000012</v>
          </cell>
          <cell r="I745">
            <v>9.81</v>
          </cell>
        </row>
        <row r="746">
          <cell r="A746">
            <v>96530</v>
          </cell>
          <cell r="B746">
            <v>0</v>
          </cell>
          <cell r="C746">
            <v>7.5</v>
          </cell>
          <cell r="D746">
            <v>0.9</v>
          </cell>
          <cell r="E746">
            <v>8.4</v>
          </cell>
          <cell r="F746">
            <v>8.5500000000000007</v>
          </cell>
          <cell r="G746">
            <v>8.7600000000000016</v>
          </cell>
          <cell r="H746">
            <v>9.3600000000000012</v>
          </cell>
          <cell r="I746">
            <v>9.81</v>
          </cell>
        </row>
        <row r="747">
          <cell r="A747">
            <v>96540</v>
          </cell>
          <cell r="B747">
            <v>0</v>
          </cell>
          <cell r="C747">
            <v>7.5</v>
          </cell>
          <cell r="D747">
            <v>0.9</v>
          </cell>
          <cell r="E747">
            <v>8.4</v>
          </cell>
          <cell r="F747">
            <v>8.5500000000000007</v>
          </cell>
          <cell r="G747">
            <v>8.7600000000000016</v>
          </cell>
          <cell r="H747">
            <v>9.3600000000000012</v>
          </cell>
          <cell r="I747">
            <v>9.81</v>
          </cell>
        </row>
        <row r="748">
          <cell r="A748">
            <v>96550</v>
          </cell>
          <cell r="B748">
            <v>0</v>
          </cell>
          <cell r="C748">
            <v>7.5</v>
          </cell>
          <cell r="D748">
            <v>0.9</v>
          </cell>
          <cell r="E748">
            <v>8.4</v>
          </cell>
          <cell r="F748">
            <v>8.5500000000000007</v>
          </cell>
          <cell r="G748">
            <v>8.7600000000000016</v>
          </cell>
          <cell r="H748">
            <v>9.3600000000000012</v>
          </cell>
          <cell r="I748">
            <v>9.81</v>
          </cell>
        </row>
        <row r="749">
          <cell r="A749">
            <v>96560</v>
          </cell>
          <cell r="B749">
            <v>0</v>
          </cell>
          <cell r="C749">
            <v>7.5</v>
          </cell>
          <cell r="D749">
            <v>0.9</v>
          </cell>
          <cell r="E749">
            <v>8.4</v>
          </cell>
          <cell r="F749">
            <v>8.5500000000000007</v>
          </cell>
          <cell r="G749">
            <v>8.7600000000000016</v>
          </cell>
          <cell r="H749">
            <v>9.3600000000000012</v>
          </cell>
          <cell r="I749">
            <v>9.81</v>
          </cell>
        </row>
        <row r="750">
          <cell r="A750">
            <v>96570</v>
          </cell>
          <cell r="B750">
            <v>0</v>
          </cell>
          <cell r="C750">
            <v>7.5</v>
          </cell>
          <cell r="D750">
            <v>0.9</v>
          </cell>
          <cell r="E750">
            <v>8.4</v>
          </cell>
          <cell r="F750">
            <v>8.5500000000000007</v>
          </cell>
          <cell r="G750">
            <v>8.7600000000000016</v>
          </cell>
          <cell r="H750">
            <v>9.3600000000000012</v>
          </cell>
          <cell r="I750">
            <v>9.81</v>
          </cell>
        </row>
        <row r="751">
          <cell r="A751">
            <v>96580</v>
          </cell>
          <cell r="B751">
            <v>0</v>
          </cell>
          <cell r="C751">
            <v>7.5</v>
          </cell>
          <cell r="D751">
            <v>0.9</v>
          </cell>
          <cell r="E751">
            <v>8.4</v>
          </cell>
          <cell r="F751">
            <v>8.5500000000000007</v>
          </cell>
          <cell r="G751">
            <v>8.7600000000000016</v>
          </cell>
          <cell r="H751">
            <v>9.3600000000000012</v>
          </cell>
          <cell r="I751">
            <v>9.81</v>
          </cell>
        </row>
        <row r="752">
          <cell r="A752">
            <v>96590</v>
          </cell>
          <cell r="B752">
            <v>0</v>
          </cell>
          <cell r="C752">
            <v>7.5</v>
          </cell>
          <cell r="D752">
            <v>0.9</v>
          </cell>
          <cell r="E752">
            <v>8.4</v>
          </cell>
          <cell r="F752">
            <v>8.5500000000000007</v>
          </cell>
          <cell r="G752">
            <v>8.7600000000000016</v>
          </cell>
          <cell r="H752">
            <v>9.3600000000000012</v>
          </cell>
          <cell r="I752">
            <v>9.81</v>
          </cell>
        </row>
        <row r="753">
          <cell r="A753">
            <v>96600</v>
          </cell>
          <cell r="B753">
            <v>0</v>
          </cell>
          <cell r="C753">
            <v>7.5</v>
          </cell>
          <cell r="D753">
            <v>0.9</v>
          </cell>
          <cell r="E753">
            <v>8.4</v>
          </cell>
          <cell r="F753">
            <v>8.5500000000000007</v>
          </cell>
          <cell r="G753">
            <v>8.7600000000000016</v>
          </cell>
          <cell r="H753">
            <v>9.3600000000000012</v>
          </cell>
          <cell r="I753">
            <v>9.81</v>
          </cell>
        </row>
        <row r="754">
          <cell r="A754">
            <v>96610</v>
          </cell>
          <cell r="B754">
            <v>0</v>
          </cell>
          <cell r="C754">
            <v>7.5</v>
          </cell>
          <cell r="D754">
            <v>0.9</v>
          </cell>
          <cell r="E754">
            <v>8.4</v>
          </cell>
          <cell r="F754">
            <v>8.5500000000000007</v>
          </cell>
          <cell r="G754">
            <v>8.7600000000000016</v>
          </cell>
          <cell r="H754">
            <v>9.3600000000000012</v>
          </cell>
          <cell r="I754">
            <v>9.81</v>
          </cell>
        </row>
        <row r="755">
          <cell r="A755">
            <v>96620</v>
          </cell>
          <cell r="B755">
            <v>0</v>
          </cell>
          <cell r="C755">
            <v>7.5</v>
          </cell>
          <cell r="D755">
            <v>0.9</v>
          </cell>
          <cell r="E755">
            <v>8.4</v>
          </cell>
          <cell r="F755">
            <v>8.5500000000000007</v>
          </cell>
          <cell r="G755">
            <v>8.7600000000000016</v>
          </cell>
          <cell r="H755">
            <v>9.3600000000000012</v>
          </cell>
          <cell r="I755">
            <v>9.81</v>
          </cell>
        </row>
        <row r="756">
          <cell r="A756">
            <v>96630</v>
          </cell>
          <cell r="B756">
            <v>0</v>
          </cell>
          <cell r="C756">
            <v>7.5</v>
          </cell>
          <cell r="D756">
            <v>0.9</v>
          </cell>
          <cell r="E756">
            <v>8.4</v>
          </cell>
          <cell r="F756">
            <v>8.5500000000000007</v>
          </cell>
          <cell r="G756">
            <v>8.7600000000000016</v>
          </cell>
          <cell r="H756">
            <v>9.3600000000000012</v>
          </cell>
          <cell r="I756">
            <v>9.81</v>
          </cell>
        </row>
        <row r="757">
          <cell r="A757">
            <v>96640</v>
          </cell>
          <cell r="B757">
            <v>0</v>
          </cell>
          <cell r="C757">
            <v>7.5</v>
          </cell>
          <cell r="D757">
            <v>0.9</v>
          </cell>
          <cell r="E757">
            <v>8.4</v>
          </cell>
          <cell r="F757">
            <v>8.5500000000000007</v>
          </cell>
          <cell r="G757">
            <v>8.7600000000000016</v>
          </cell>
          <cell r="H757">
            <v>9.3600000000000012</v>
          </cell>
          <cell r="I757">
            <v>9.81</v>
          </cell>
        </row>
        <row r="758">
          <cell r="A758">
            <v>96650</v>
          </cell>
          <cell r="B758">
            <v>0</v>
          </cell>
          <cell r="C758">
            <v>7.5</v>
          </cell>
          <cell r="D758">
            <v>0.9</v>
          </cell>
          <cell r="E758">
            <v>8.4</v>
          </cell>
          <cell r="F758">
            <v>8.5500000000000007</v>
          </cell>
          <cell r="G758">
            <v>8.7600000000000016</v>
          </cell>
          <cell r="H758">
            <v>9.3600000000000012</v>
          </cell>
          <cell r="I758">
            <v>9.81</v>
          </cell>
        </row>
        <row r="759">
          <cell r="A759">
            <v>96660</v>
          </cell>
          <cell r="B759">
            <v>0</v>
          </cell>
          <cell r="C759">
            <v>7.5</v>
          </cell>
          <cell r="D759">
            <v>0.9</v>
          </cell>
          <cell r="E759">
            <v>8.4</v>
          </cell>
          <cell r="F759">
            <v>8.5500000000000007</v>
          </cell>
          <cell r="G759">
            <v>8.7600000000000016</v>
          </cell>
          <cell r="H759">
            <v>9.3600000000000012</v>
          </cell>
          <cell r="I759">
            <v>9.81</v>
          </cell>
        </row>
        <row r="760">
          <cell r="A760">
            <v>96670</v>
          </cell>
          <cell r="B760">
            <v>0</v>
          </cell>
          <cell r="C760">
            <v>7.5</v>
          </cell>
          <cell r="D760">
            <v>0.9</v>
          </cell>
          <cell r="E760">
            <v>8.4</v>
          </cell>
          <cell r="F760">
            <v>8.5500000000000007</v>
          </cell>
          <cell r="G760">
            <v>8.7600000000000016</v>
          </cell>
          <cell r="H760">
            <v>9.3600000000000012</v>
          </cell>
          <cell r="I760">
            <v>9.81</v>
          </cell>
        </row>
        <row r="761">
          <cell r="A761">
            <v>96680</v>
          </cell>
          <cell r="B761">
            <v>0</v>
          </cell>
          <cell r="C761">
            <v>7.5</v>
          </cell>
          <cell r="D761">
            <v>0.9</v>
          </cell>
          <cell r="E761">
            <v>8.4</v>
          </cell>
          <cell r="F761">
            <v>8.5500000000000007</v>
          </cell>
          <cell r="G761">
            <v>8.7600000000000016</v>
          </cell>
          <cell r="H761">
            <v>9.3600000000000012</v>
          </cell>
          <cell r="I761">
            <v>9.81</v>
          </cell>
        </row>
        <row r="762">
          <cell r="A762">
            <v>96688.94</v>
          </cell>
          <cell r="B762" t="str">
            <v>MSE</v>
          </cell>
          <cell r="C762">
            <v>7.5</v>
          </cell>
          <cell r="D762">
            <v>0.9</v>
          </cell>
          <cell r="E762">
            <v>8.4</v>
          </cell>
          <cell r="F762">
            <v>8.5500000000000007</v>
          </cell>
          <cell r="G762">
            <v>8.7600000000000016</v>
          </cell>
          <cell r="H762">
            <v>9.3600000000000012</v>
          </cell>
          <cell r="I762">
            <v>9.81</v>
          </cell>
        </row>
        <row r="763">
          <cell r="A763">
            <v>96690</v>
          </cell>
          <cell r="B763">
            <v>0</v>
          </cell>
          <cell r="C763">
            <v>7.5</v>
          </cell>
          <cell r="D763">
            <v>0.87</v>
          </cell>
          <cell r="E763">
            <v>8.3699999999999992</v>
          </cell>
          <cell r="F763">
            <v>8.52</v>
          </cell>
          <cell r="G763">
            <v>8.73</v>
          </cell>
          <cell r="H763">
            <v>9.33</v>
          </cell>
          <cell r="I763">
            <v>9.7799999999999994</v>
          </cell>
        </row>
        <row r="764">
          <cell r="A764">
            <v>96700</v>
          </cell>
          <cell r="B764">
            <v>0</v>
          </cell>
          <cell r="C764">
            <v>7.5</v>
          </cell>
          <cell r="D764">
            <v>0.65</v>
          </cell>
          <cell r="E764">
            <v>8.15</v>
          </cell>
          <cell r="F764">
            <v>8.3000000000000007</v>
          </cell>
          <cell r="G764">
            <v>8.5100000000000016</v>
          </cell>
          <cell r="H764">
            <v>9.1100000000000012</v>
          </cell>
          <cell r="I764">
            <v>9.56</v>
          </cell>
        </row>
        <row r="765">
          <cell r="A765">
            <v>96704.94</v>
          </cell>
          <cell r="B765" t="str">
            <v>PY</v>
          </cell>
          <cell r="C765">
            <v>7.5</v>
          </cell>
          <cell r="D765">
            <v>0.54</v>
          </cell>
          <cell r="E765">
            <v>8.0399999999999991</v>
          </cell>
          <cell r="F765">
            <v>8.19</v>
          </cell>
          <cell r="G765">
            <v>8.4</v>
          </cell>
          <cell r="H765">
            <v>9</v>
          </cell>
          <cell r="I765">
            <v>9.4499999999999993</v>
          </cell>
        </row>
        <row r="766">
          <cell r="A766">
            <v>96708.94</v>
          </cell>
          <cell r="B766" t="str">
            <v>PT</v>
          </cell>
          <cell r="C766">
            <v>7.5</v>
          </cell>
          <cell r="D766">
            <v>0.45</v>
          </cell>
          <cell r="E766">
            <v>7.95</v>
          </cell>
          <cell r="F766">
            <v>8.1</v>
          </cell>
          <cell r="G766">
            <v>8.31</v>
          </cell>
          <cell r="H766">
            <v>8.91</v>
          </cell>
          <cell r="I766">
            <v>9.36</v>
          </cell>
        </row>
        <row r="767">
          <cell r="A767">
            <v>96710</v>
          </cell>
          <cell r="B767">
            <v>0</v>
          </cell>
          <cell r="C767">
            <v>7.5</v>
          </cell>
          <cell r="D767">
            <v>0.42</v>
          </cell>
          <cell r="E767">
            <v>7.92</v>
          </cell>
          <cell r="F767">
            <v>8.07</v>
          </cell>
          <cell r="G767">
            <v>8.2800000000000011</v>
          </cell>
          <cell r="H767">
            <v>8.8800000000000008</v>
          </cell>
          <cell r="I767">
            <v>9.33</v>
          </cell>
        </row>
        <row r="768">
          <cell r="A768">
            <v>96720</v>
          </cell>
          <cell r="B768">
            <v>0</v>
          </cell>
          <cell r="C768">
            <v>7.5</v>
          </cell>
          <cell r="D768">
            <v>0.2</v>
          </cell>
          <cell r="E768">
            <v>7.7</v>
          </cell>
          <cell r="F768">
            <v>7.8500000000000005</v>
          </cell>
          <cell r="G768">
            <v>8.06</v>
          </cell>
          <cell r="H768">
            <v>8.66</v>
          </cell>
          <cell r="I768">
            <v>9.11</v>
          </cell>
        </row>
        <row r="769">
          <cell r="A769">
            <v>96728.94</v>
          </cell>
          <cell r="B769" t="str">
            <v>PX</v>
          </cell>
          <cell r="C769">
            <v>7.5</v>
          </cell>
          <cell r="D769">
            <v>0</v>
          </cell>
          <cell r="E769">
            <v>7.5</v>
          </cell>
          <cell r="F769">
            <v>7.65</v>
          </cell>
          <cell r="G769">
            <v>7.86</v>
          </cell>
          <cell r="H769">
            <v>8.4600000000000009</v>
          </cell>
          <cell r="I769">
            <v>8.91</v>
          </cell>
        </row>
        <row r="770">
          <cell r="A770">
            <v>96730</v>
          </cell>
          <cell r="B770">
            <v>0</v>
          </cell>
          <cell r="C770">
            <v>7.5</v>
          </cell>
          <cell r="D770">
            <v>0</v>
          </cell>
          <cell r="E770">
            <v>7.5</v>
          </cell>
          <cell r="F770">
            <v>7.65</v>
          </cell>
          <cell r="G770">
            <v>7.86</v>
          </cell>
          <cell r="H770">
            <v>8.4600000000000009</v>
          </cell>
          <cell r="I770">
            <v>8.91</v>
          </cell>
        </row>
        <row r="771">
          <cell r="A771">
            <v>96740</v>
          </cell>
          <cell r="B771">
            <v>0</v>
          </cell>
          <cell r="C771">
            <v>7.5</v>
          </cell>
          <cell r="D771">
            <v>0</v>
          </cell>
          <cell r="E771">
            <v>7.5</v>
          </cell>
          <cell r="F771">
            <v>7.65</v>
          </cell>
          <cell r="G771">
            <v>7.86</v>
          </cell>
          <cell r="H771">
            <v>8.4600000000000009</v>
          </cell>
          <cell r="I771">
            <v>8.91</v>
          </cell>
        </row>
        <row r="772">
          <cell r="A772">
            <v>96750</v>
          </cell>
          <cell r="B772">
            <v>0</v>
          </cell>
          <cell r="C772">
            <v>7.5</v>
          </cell>
          <cell r="D772">
            <v>0</v>
          </cell>
          <cell r="E772">
            <v>7.5</v>
          </cell>
          <cell r="F772">
            <v>7.65</v>
          </cell>
          <cell r="G772">
            <v>7.86</v>
          </cell>
          <cell r="H772">
            <v>8.4600000000000009</v>
          </cell>
          <cell r="I772">
            <v>8.91</v>
          </cell>
        </row>
        <row r="773">
          <cell r="A773">
            <v>96752.94</v>
          </cell>
          <cell r="B773" t="str">
            <v>BS</v>
          </cell>
          <cell r="C773">
            <v>7.5</v>
          </cell>
          <cell r="D773">
            <v>0</v>
          </cell>
          <cell r="E773">
            <v>7.5</v>
          </cell>
          <cell r="F773">
            <v>7.65</v>
          </cell>
          <cell r="G773">
            <v>7.86</v>
          </cell>
          <cell r="H773">
            <v>8.4600000000000009</v>
          </cell>
          <cell r="I773">
            <v>8.91</v>
          </cell>
        </row>
        <row r="774">
          <cell r="A774">
            <v>96760</v>
          </cell>
          <cell r="B774">
            <v>0</v>
          </cell>
          <cell r="C774">
            <v>7.5</v>
          </cell>
          <cell r="D774">
            <v>0</v>
          </cell>
          <cell r="E774">
            <v>7.5</v>
          </cell>
          <cell r="F774">
            <v>7.65</v>
          </cell>
          <cell r="G774">
            <v>7.86</v>
          </cell>
          <cell r="H774">
            <v>8.4600000000000009</v>
          </cell>
          <cell r="I774">
            <v>8.91</v>
          </cell>
        </row>
        <row r="775">
          <cell r="A775">
            <v>96770</v>
          </cell>
          <cell r="B775">
            <v>0</v>
          </cell>
          <cell r="C775">
            <v>7.5</v>
          </cell>
          <cell r="D775">
            <v>0</v>
          </cell>
          <cell r="E775">
            <v>7.5</v>
          </cell>
          <cell r="F775">
            <v>7.65</v>
          </cell>
          <cell r="G775">
            <v>7.86</v>
          </cell>
          <cell r="H775">
            <v>8.4600000000000009</v>
          </cell>
          <cell r="I775">
            <v>8.91</v>
          </cell>
        </row>
        <row r="776">
          <cell r="A776">
            <v>96780</v>
          </cell>
          <cell r="B776">
            <v>0</v>
          </cell>
          <cell r="C776">
            <v>7.5</v>
          </cell>
          <cell r="D776">
            <v>0</v>
          </cell>
          <cell r="E776">
            <v>7.5</v>
          </cell>
          <cell r="F776">
            <v>7.65</v>
          </cell>
          <cell r="G776">
            <v>7.86</v>
          </cell>
          <cell r="H776">
            <v>8.4600000000000009</v>
          </cell>
          <cell r="I776">
            <v>8.91</v>
          </cell>
        </row>
        <row r="777">
          <cell r="A777">
            <v>96790</v>
          </cell>
          <cell r="B777">
            <v>0</v>
          </cell>
          <cell r="C777">
            <v>7.5</v>
          </cell>
          <cell r="D777">
            <v>0</v>
          </cell>
          <cell r="E777">
            <v>7.5</v>
          </cell>
          <cell r="F777">
            <v>7.65</v>
          </cell>
          <cell r="G777">
            <v>7.86</v>
          </cell>
          <cell r="H777">
            <v>8.4600000000000009</v>
          </cell>
          <cell r="I777">
            <v>8.91</v>
          </cell>
        </row>
        <row r="778">
          <cell r="A778">
            <v>96800</v>
          </cell>
          <cell r="B778">
            <v>0</v>
          </cell>
          <cell r="C778">
            <v>7.5</v>
          </cell>
          <cell r="D778">
            <v>0</v>
          </cell>
          <cell r="E778">
            <v>7.5</v>
          </cell>
          <cell r="F778">
            <v>7.65</v>
          </cell>
          <cell r="G778">
            <v>7.86</v>
          </cell>
          <cell r="H778">
            <v>8.4600000000000009</v>
          </cell>
          <cell r="I778">
            <v>8.91</v>
          </cell>
        </row>
        <row r="779">
          <cell r="A779">
            <v>96810</v>
          </cell>
          <cell r="B779">
            <v>0</v>
          </cell>
          <cell r="C779">
            <v>7.5</v>
          </cell>
          <cell r="D779">
            <v>0</v>
          </cell>
          <cell r="E779">
            <v>7.5</v>
          </cell>
          <cell r="F779">
            <v>7.65</v>
          </cell>
          <cell r="G779">
            <v>7.86</v>
          </cell>
          <cell r="H779">
            <v>8.4600000000000009</v>
          </cell>
          <cell r="I779">
            <v>8.91</v>
          </cell>
        </row>
        <row r="780">
          <cell r="A780">
            <v>96820</v>
          </cell>
          <cell r="B780">
            <v>0</v>
          </cell>
          <cell r="C780">
            <v>7.5</v>
          </cell>
          <cell r="D780">
            <v>0</v>
          </cell>
          <cell r="E780">
            <v>7.5</v>
          </cell>
          <cell r="F780">
            <v>7.65</v>
          </cell>
          <cell r="G780">
            <v>7.86</v>
          </cell>
          <cell r="H780">
            <v>8.4600000000000009</v>
          </cell>
          <cell r="I780">
            <v>8.91</v>
          </cell>
        </row>
        <row r="781">
          <cell r="A781">
            <v>96830</v>
          </cell>
          <cell r="B781">
            <v>0</v>
          </cell>
          <cell r="C781">
            <v>7.5</v>
          </cell>
          <cell r="D781">
            <v>0</v>
          </cell>
          <cell r="E781">
            <v>7.5</v>
          </cell>
          <cell r="F781">
            <v>7.65</v>
          </cell>
          <cell r="G781">
            <v>7.86</v>
          </cell>
          <cell r="H781">
            <v>8.4600000000000009</v>
          </cell>
          <cell r="I781">
            <v>8.91</v>
          </cell>
        </row>
        <row r="782">
          <cell r="A782">
            <v>96840</v>
          </cell>
          <cell r="B782">
            <v>0</v>
          </cell>
          <cell r="C782">
            <v>7.5</v>
          </cell>
          <cell r="D782">
            <v>0</v>
          </cell>
          <cell r="E782">
            <v>7.5</v>
          </cell>
          <cell r="F782">
            <v>7.65</v>
          </cell>
          <cell r="G782">
            <v>7.86</v>
          </cell>
          <cell r="H782">
            <v>8.4600000000000009</v>
          </cell>
          <cell r="I782">
            <v>8.91</v>
          </cell>
        </row>
        <row r="783">
          <cell r="A783">
            <v>96850</v>
          </cell>
          <cell r="B783">
            <v>0</v>
          </cell>
          <cell r="C783">
            <v>7.5</v>
          </cell>
          <cell r="D783">
            <v>0</v>
          </cell>
          <cell r="E783">
            <v>7.5</v>
          </cell>
          <cell r="F783">
            <v>7.65</v>
          </cell>
          <cell r="G783">
            <v>7.86</v>
          </cell>
          <cell r="H783">
            <v>8.4600000000000009</v>
          </cell>
          <cell r="I783">
            <v>8.91</v>
          </cell>
        </row>
        <row r="784">
          <cell r="A784">
            <v>96860</v>
          </cell>
          <cell r="B784">
            <v>0</v>
          </cell>
          <cell r="C784">
            <v>7.5</v>
          </cell>
          <cell r="D784">
            <v>0</v>
          </cell>
          <cell r="E784">
            <v>7.5</v>
          </cell>
          <cell r="F784">
            <v>7.65</v>
          </cell>
          <cell r="G784">
            <v>7.86</v>
          </cell>
          <cell r="H784">
            <v>8.4600000000000009</v>
          </cell>
          <cell r="I784">
            <v>8.91</v>
          </cell>
        </row>
        <row r="785">
          <cell r="A785">
            <v>96870</v>
          </cell>
          <cell r="B785">
            <v>0</v>
          </cell>
          <cell r="C785">
            <v>7.5</v>
          </cell>
          <cell r="D785">
            <v>0</v>
          </cell>
          <cell r="E785">
            <v>7.5</v>
          </cell>
          <cell r="F785">
            <v>7.65</v>
          </cell>
          <cell r="G785">
            <v>7.86</v>
          </cell>
          <cell r="H785">
            <v>8.4600000000000009</v>
          </cell>
          <cell r="I785">
            <v>8.91</v>
          </cell>
        </row>
        <row r="786">
          <cell r="A786">
            <v>96877.39</v>
          </cell>
          <cell r="B786" t="str">
            <v>BS</v>
          </cell>
          <cell r="C786">
            <v>7.5</v>
          </cell>
          <cell r="D786">
            <v>0</v>
          </cell>
          <cell r="E786">
            <v>7.5</v>
          </cell>
          <cell r="F786">
            <v>7.65</v>
          </cell>
          <cell r="G786">
            <v>7.86</v>
          </cell>
          <cell r="H786">
            <v>8.4600000000000009</v>
          </cell>
          <cell r="I786">
            <v>8.91</v>
          </cell>
        </row>
        <row r="787">
          <cell r="A787">
            <v>96880</v>
          </cell>
          <cell r="B787">
            <v>0</v>
          </cell>
          <cell r="C787">
            <v>7.5</v>
          </cell>
          <cell r="D787">
            <v>0</v>
          </cell>
          <cell r="E787">
            <v>7.5</v>
          </cell>
          <cell r="F787">
            <v>7.65</v>
          </cell>
          <cell r="G787">
            <v>7.86</v>
          </cell>
          <cell r="H787">
            <v>8.4600000000000009</v>
          </cell>
          <cell r="I787">
            <v>8.91</v>
          </cell>
        </row>
        <row r="788">
          <cell r="A788">
            <v>96890</v>
          </cell>
          <cell r="B788">
            <v>0</v>
          </cell>
          <cell r="C788">
            <v>7.5</v>
          </cell>
          <cell r="D788">
            <v>0</v>
          </cell>
          <cell r="E788">
            <v>7.5</v>
          </cell>
          <cell r="F788">
            <v>7.65</v>
          </cell>
          <cell r="G788">
            <v>7.86</v>
          </cell>
          <cell r="H788">
            <v>8.4600000000000009</v>
          </cell>
          <cell r="I788">
            <v>8.91</v>
          </cell>
        </row>
        <row r="789">
          <cell r="A789">
            <v>96900</v>
          </cell>
          <cell r="B789">
            <v>0</v>
          </cell>
          <cell r="C789">
            <v>7.5</v>
          </cell>
          <cell r="D789">
            <v>0</v>
          </cell>
          <cell r="E789">
            <v>7.5</v>
          </cell>
          <cell r="F789">
            <v>7.65</v>
          </cell>
          <cell r="G789">
            <v>7.86</v>
          </cell>
          <cell r="H789">
            <v>8.4600000000000009</v>
          </cell>
          <cell r="I789">
            <v>8.91</v>
          </cell>
        </row>
        <row r="790">
          <cell r="A790">
            <v>96907.39</v>
          </cell>
          <cell r="B790" t="str">
            <v>PX</v>
          </cell>
          <cell r="C790">
            <v>7.5</v>
          </cell>
          <cell r="D790">
            <v>0</v>
          </cell>
          <cell r="E790">
            <v>7.5</v>
          </cell>
          <cell r="F790">
            <v>7.65</v>
          </cell>
          <cell r="G790">
            <v>7.86</v>
          </cell>
          <cell r="H790">
            <v>8.4600000000000009</v>
          </cell>
          <cell r="I790">
            <v>8.91</v>
          </cell>
        </row>
        <row r="791">
          <cell r="A791">
            <v>96910</v>
          </cell>
          <cell r="B791">
            <v>0</v>
          </cell>
          <cell r="C791">
            <v>7.5</v>
          </cell>
          <cell r="D791">
            <v>0.03</v>
          </cell>
          <cell r="E791">
            <v>7.53</v>
          </cell>
          <cell r="F791">
            <v>7.6800000000000006</v>
          </cell>
          <cell r="G791">
            <v>7.8900000000000006</v>
          </cell>
          <cell r="H791">
            <v>8.49</v>
          </cell>
          <cell r="I791">
            <v>8.94</v>
          </cell>
        </row>
        <row r="792">
          <cell r="A792">
            <v>96920</v>
          </cell>
          <cell r="B792">
            <v>0</v>
          </cell>
          <cell r="C792">
            <v>7.5</v>
          </cell>
          <cell r="D792">
            <v>0.18</v>
          </cell>
          <cell r="E792">
            <v>7.68</v>
          </cell>
          <cell r="F792">
            <v>7.83</v>
          </cell>
          <cell r="G792">
            <v>8.0400000000000009</v>
          </cell>
          <cell r="H792">
            <v>8.64</v>
          </cell>
          <cell r="I792">
            <v>9.09</v>
          </cell>
        </row>
        <row r="793">
          <cell r="A793">
            <v>96927.39</v>
          </cell>
          <cell r="B793" t="str">
            <v>PC</v>
          </cell>
          <cell r="C793">
            <v>7.5</v>
          </cell>
          <cell r="D793">
            <v>0.3</v>
          </cell>
          <cell r="E793">
            <v>7.8</v>
          </cell>
          <cell r="F793">
            <v>7.95</v>
          </cell>
          <cell r="G793">
            <v>8.16</v>
          </cell>
          <cell r="H793">
            <v>8.76</v>
          </cell>
          <cell r="I793">
            <v>9.2099999999999991</v>
          </cell>
        </row>
        <row r="794">
          <cell r="A794">
            <v>96930</v>
          </cell>
          <cell r="B794">
            <v>0</v>
          </cell>
          <cell r="C794">
            <v>7.5</v>
          </cell>
          <cell r="D794">
            <v>0.33</v>
          </cell>
          <cell r="E794">
            <v>7.83</v>
          </cell>
          <cell r="F794">
            <v>7.98</v>
          </cell>
          <cell r="G794">
            <v>8.1900000000000013</v>
          </cell>
          <cell r="H794">
            <v>8.7900000000000009</v>
          </cell>
          <cell r="I794">
            <v>9.24</v>
          </cell>
        </row>
        <row r="795">
          <cell r="A795">
            <v>96937.39</v>
          </cell>
          <cell r="B795" t="str">
            <v>PY</v>
          </cell>
          <cell r="C795">
            <v>7.5</v>
          </cell>
          <cell r="D795">
            <v>0.45</v>
          </cell>
          <cell r="E795">
            <v>7.95</v>
          </cell>
          <cell r="F795">
            <v>8.1</v>
          </cell>
          <cell r="G795">
            <v>8.31</v>
          </cell>
          <cell r="H795">
            <v>8.91</v>
          </cell>
          <cell r="I795">
            <v>9.36</v>
          </cell>
        </row>
        <row r="796">
          <cell r="A796">
            <v>96940</v>
          </cell>
          <cell r="B796">
            <v>0</v>
          </cell>
          <cell r="C796">
            <v>7.5</v>
          </cell>
          <cell r="D796">
            <v>0.48</v>
          </cell>
          <cell r="E796">
            <v>7.98</v>
          </cell>
          <cell r="F796">
            <v>8.1300000000000008</v>
          </cell>
          <cell r="G796">
            <v>8.3400000000000016</v>
          </cell>
          <cell r="H796">
            <v>8.9400000000000013</v>
          </cell>
          <cell r="I796">
            <v>9.39</v>
          </cell>
        </row>
        <row r="797">
          <cell r="A797">
            <v>96947.39</v>
          </cell>
          <cell r="B797" t="str">
            <v>MSE</v>
          </cell>
          <cell r="C797">
            <v>7.5</v>
          </cell>
          <cell r="D797">
            <v>0.6</v>
          </cell>
          <cell r="E797">
            <v>8.1</v>
          </cell>
          <cell r="F797">
            <v>8.25</v>
          </cell>
          <cell r="G797">
            <v>8.4600000000000009</v>
          </cell>
          <cell r="H797">
            <v>9.06</v>
          </cell>
          <cell r="I797">
            <v>9.51</v>
          </cell>
        </row>
        <row r="798">
          <cell r="A798">
            <v>96950</v>
          </cell>
          <cell r="B798">
            <v>0</v>
          </cell>
          <cell r="C798">
            <v>7.5</v>
          </cell>
          <cell r="D798">
            <v>0.6</v>
          </cell>
          <cell r="E798">
            <v>8.1</v>
          </cell>
          <cell r="F798">
            <v>8.25</v>
          </cell>
          <cell r="G798">
            <v>8.4600000000000009</v>
          </cell>
          <cell r="H798">
            <v>9.06</v>
          </cell>
          <cell r="I798">
            <v>9.51</v>
          </cell>
        </row>
        <row r="799">
          <cell r="A799">
            <v>96960</v>
          </cell>
          <cell r="B799">
            <v>0</v>
          </cell>
          <cell r="C799">
            <v>7.5</v>
          </cell>
          <cell r="D799">
            <v>0.6</v>
          </cell>
          <cell r="E799">
            <v>8.1</v>
          </cell>
          <cell r="F799">
            <v>8.25</v>
          </cell>
          <cell r="G799">
            <v>8.4600000000000009</v>
          </cell>
          <cell r="H799">
            <v>9.06</v>
          </cell>
          <cell r="I799">
            <v>9.51</v>
          </cell>
        </row>
        <row r="800">
          <cell r="A800">
            <v>96970</v>
          </cell>
          <cell r="B800">
            <v>0</v>
          </cell>
          <cell r="C800">
            <v>7.5</v>
          </cell>
          <cell r="D800">
            <v>0.6</v>
          </cell>
          <cell r="E800">
            <v>8.1</v>
          </cell>
          <cell r="F800">
            <v>8.25</v>
          </cell>
          <cell r="G800">
            <v>8.4600000000000009</v>
          </cell>
          <cell r="H800">
            <v>9.06</v>
          </cell>
          <cell r="I800">
            <v>9.51</v>
          </cell>
        </row>
        <row r="801">
          <cell r="A801">
            <v>96980</v>
          </cell>
          <cell r="B801">
            <v>0</v>
          </cell>
          <cell r="C801">
            <v>7.5</v>
          </cell>
          <cell r="D801">
            <v>0.6</v>
          </cell>
          <cell r="E801">
            <v>8.1</v>
          </cell>
          <cell r="F801">
            <v>8.25</v>
          </cell>
          <cell r="G801">
            <v>8.4600000000000009</v>
          </cell>
          <cell r="H801">
            <v>9.06</v>
          </cell>
          <cell r="I801">
            <v>9.51</v>
          </cell>
        </row>
        <row r="802">
          <cell r="A802">
            <v>96990</v>
          </cell>
          <cell r="B802">
            <v>0</v>
          </cell>
          <cell r="C802">
            <v>7.5</v>
          </cell>
          <cell r="D802">
            <v>0.6</v>
          </cell>
          <cell r="E802">
            <v>8.1</v>
          </cell>
          <cell r="F802">
            <v>8.25</v>
          </cell>
          <cell r="G802">
            <v>8.4600000000000009</v>
          </cell>
          <cell r="H802">
            <v>9.06</v>
          </cell>
          <cell r="I802">
            <v>9.51</v>
          </cell>
        </row>
        <row r="803">
          <cell r="A803">
            <v>97000</v>
          </cell>
          <cell r="B803">
            <v>0</v>
          </cell>
          <cell r="C803">
            <v>7.5</v>
          </cell>
          <cell r="D803">
            <v>0.6</v>
          </cell>
          <cell r="E803">
            <v>8.1</v>
          </cell>
          <cell r="F803">
            <v>8.25</v>
          </cell>
          <cell r="G803">
            <v>8.4600000000000009</v>
          </cell>
          <cell r="H803">
            <v>9.06</v>
          </cell>
          <cell r="I803">
            <v>9.51</v>
          </cell>
        </row>
        <row r="822">
          <cell r="A822">
            <v>97000</v>
          </cell>
          <cell r="B822">
            <v>0</v>
          </cell>
          <cell r="C822">
            <v>7.5</v>
          </cell>
          <cell r="D822">
            <v>0.6</v>
          </cell>
          <cell r="E822">
            <v>8.1</v>
          </cell>
          <cell r="F822">
            <v>8.25</v>
          </cell>
          <cell r="G822">
            <v>8.4600000000000009</v>
          </cell>
          <cell r="H822">
            <v>9.06</v>
          </cell>
          <cell r="I822">
            <v>9.51</v>
          </cell>
        </row>
        <row r="823">
          <cell r="A823">
            <v>97010</v>
          </cell>
          <cell r="B823">
            <v>0</v>
          </cell>
          <cell r="C823">
            <v>7.5</v>
          </cell>
          <cell r="D823">
            <v>0.6</v>
          </cell>
          <cell r="E823">
            <v>8.1</v>
          </cell>
          <cell r="F823">
            <v>8.25</v>
          </cell>
          <cell r="G823">
            <v>8.4600000000000009</v>
          </cell>
          <cell r="H823">
            <v>9.06</v>
          </cell>
          <cell r="I823">
            <v>9.51</v>
          </cell>
        </row>
        <row r="824">
          <cell r="A824">
            <v>97020</v>
          </cell>
          <cell r="B824">
            <v>0</v>
          </cell>
          <cell r="C824">
            <v>7.5</v>
          </cell>
          <cell r="D824">
            <v>0.6</v>
          </cell>
          <cell r="E824">
            <v>8.1</v>
          </cell>
          <cell r="F824">
            <v>8.25</v>
          </cell>
          <cell r="G824">
            <v>8.4600000000000009</v>
          </cell>
          <cell r="H824">
            <v>9.06</v>
          </cell>
          <cell r="I824">
            <v>9.51</v>
          </cell>
        </row>
        <row r="825">
          <cell r="A825">
            <v>97030</v>
          </cell>
          <cell r="B825">
            <v>0</v>
          </cell>
          <cell r="C825">
            <v>7.5</v>
          </cell>
          <cell r="D825">
            <v>0.6</v>
          </cell>
          <cell r="E825">
            <v>8.1</v>
          </cell>
          <cell r="F825">
            <v>8.25</v>
          </cell>
          <cell r="G825">
            <v>8.4600000000000009</v>
          </cell>
          <cell r="H825">
            <v>9.06</v>
          </cell>
          <cell r="I825">
            <v>9.51</v>
          </cell>
        </row>
        <row r="826">
          <cell r="A826">
            <v>97040</v>
          </cell>
          <cell r="B826">
            <v>0</v>
          </cell>
          <cell r="C826">
            <v>7.5</v>
          </cell>
          <cell r="D826">
            <v>0.6</v>
          </cell>
          <cell r="E826">
            <v>8.1</v>
          </cell>
          <cell r="F826">
            <v>8.25</v>
          </cell>
          <cell r="G826">
            <v>8.4600000000000009</v>
          </cell>
          <cell r="H826">
            <v>9.06</v>
          </cell>
          <cell r="I826">
            <v>9.51</v>
          </cell>
        </row>
        <row r="827">
          <cell r="A827">
            <v>97050</v>
          </cell>
          <cell r="B827">
            <v>0</v>
          </cell>
          <cell r="C827">
            <v>7.5</v>
          </cell>
          <cell r="D827">
            <v>0.6</v>
          </cell>
          <cell r="E827">
            <v>8.1</v>
          </cell>
          <cell r="F827">
            <v>8.25</v>
          </cell>
          <cell r="G827">
            <v>8.4600000000000009</v>
          </cell>
          <cell r="H827">
            <v>9.06</v>
          </cell>
          <cell r="I827">
            <v>9.51</v>
          </cell>
        </row>
        <row r="828">
          <cell r="A828">
            <v>97060</v>
          </cell>
          <cell r="B828">
            <v>0</v>
          </cell>
          <cell r="C828">
            <v>7.5</v>
          </cell>
          <cell r="D828">
            <v>0.6</v>
          </cell>
          <cell r="E828">
            <v>8.1</v>
          </cell>
          <cell r="F828">
            <v>8.25</v>
          </cell>
          <cell r="G828">
            <v>8.4600000000000009</v>
          </cell>
          <cell r="H828">
            <v>9.06</v>
          </cell>
          <cell r="I828">
            <v>9.51</v>
          </cell>
        </row>
        <row r="829">
          <cell r="A829">
            <v>97070</v>
          </cell>
          <cell r="B829">
            <v>0</v>
          </cell>
          <cell r="C829">
            <v>7.5</v>
          </cell>
          <cell r="D829">
            <v>0.61</v>
          </cell>
          <cell r="E829">
            <v>8.11</v>
          </cell>
          <cell r="F829">
            <v>8.26</v>
          </cell>
          <cell r="G829">
            <v>8.4700000000000006</v>
          </cell>
          <cell r="H829">
            <v>9.07</v>
          </cell>
          <cell r="I829">
            <v>9.52</v>
          </cell>
        </row>
        <row r="830">
          <cell r="A830">
            <v>97080</v>
          </cell>
          <cell r="B830">
            <v>0</v>
          </cell>
          <cell r="C830">
            <v>7.5</v>
          </cell>
          <cell r="D830">
            <v>0.6</v>
          </cell>
          <cell r="E830">
            <v>8.1</v>
          </cell>
          <cell r="F830">
            <v>8.25</v>
          </cell>
          <cell r="G830">
            <v>8.4600000000000009</v>
          </cell>
          <cell r="H830">
            <v>9.06</v>
          </cell>
          <cell r="I830">
            <v>9.51</v>
          </cell>
        </row>
        <row r="831">
          <cell r="A831">
            <v>97090</v>
          </cell>
          <cell r="B831">
            <v>0</v>
          </cell>
          <cell r="C831">
            <v>7.5</v>
          </cell>
          <cell r="D831">
            <v>0.6</v>
          </cell>
          <cell r="E831">
            <v>8.1</v>
          </cell>
          <cell r="F831">
            <v>8.25</v>
          </cell>
          <cell r="G831">
            <v>8.4600000000000009</v>
          </cell>
          <cell r="H831">
            <v>9.06</v>
          </cell>
          <cell r="I831">
            <v>9.51</v>
          </cell>
        </row>
        <row r="832">
          <cell r="A832">
            <v>97100</v>
          </cell>
          <cell r="B832">
            <v>0</v>
          </cell>
          <cell r="C832">
            <v>7.5</v>
          </cell>
          <cell r="D832">
            <v>0.6</v>
          </cell>
          <cell r="E832">
            <v>8.1</v>
          </cell>
          <cell r="F832">
            <v>8.25</v>
          </cell>
          <cell r="G832">
            <v>8.4600000000000009</v>
          </cell>
          <cell r="H832">
            <v>9.06</v>
          </cell>
          <cell r="I832">
            <v>9.51</v>
          </cell>
        </row>
        <row r="833">
          <cell r="A833">
            <v>97110</v>
          </cell>
          <cell r="B833">
            <v>0</v>
          </cell>
          <cell r="C833">
            <v>7.5</v>
          </cell>
          <cell r="D833">
            <v>0.61</v>
          </cell>
          <cell r="E833">
            <v>8.11</v>
          </cell>
          <cell r="F833">
            <v>8.26</v>
          </cell>
          <cell r="G833">
            <v>8.4700000000000006</v>
          </cell>
          <cell r="H833">
            <v>9.07</v>
          </cell>
          <cell r="I833">
            <v>9.52</v>
          </cell>
        </row>
        <row r="834">
          <cell r="A834">
            <v>97120</v>
          </cell>
          <cell r="B834">
            <v>0</v>
          </cell>
          <cell r="C834">
            <v>7.5</v>
          </cell>
          <cell r="D834">
            <v>0.6</v>
          </cell>
          <cell r="E834">
            <v>8.1</v>
          </cell>
          <cell r="F834">
            <v>8.25</v>
          </cell>
          <cell r="G834">
            <v>8.4600000000000009</v>
          </cell>
          <cell r="H834">
            <v>9.06</v>
          </cell>
          <cell r="I834">
            <v>9.51</v>
          </cell>
        </row>
        <row r="835">
          <cell r="A835">
            <v>97130</v>
          </cell>
          <cell r="B835">
            <v>0</v>
          </cell>
          <cell r="C835">
            <v>7.5</v>
          </cell>
          <cell r="D835">
            <v>0.61</v>
          </cell>
          <cell r="E835">
            <v>8.11</v>
          </cell>
          <cell r="F835">
            <v>8.26</v>
          </cell>
          <cell r="G835">
            <v>8.4700000000000006</v>
          </cell>
          <cell r="H835">
            <v>9.07</v>
          </cell>
          <cell r="I835">
            <v>9.52</v>
          </cell>
        </row>
        <row r="836">
          <cell r="A836">
            <v>97140</v>
          </cell>
          <cell r="B836">
            <v>0</v>
          </cell>
          <cell r="C836">
            <v>7.5</v>
          </cell>
          <cell r="D836">
            <v>0.61</v>
          </cell>
          <cell r="E836">
            <v>8.11</v>
          </cell>
          <cell r="F836">
            <v>8.26</v>
          </cell>
          <cell r="G836">
            <v>8.4700000000000006</v>
          </cell>
          <cell r="H836">
            <v>9.07</v>
          </cell>
          <cell r="I836">
            <v>9.52</v>
          </cell>
        </row>
        <row r="837">
          <cell r="A837">
            <v>97150</v>
          </cell>
          <cell r="B837">
            <v>0</v>
          </cell>
          <cell r="C837">
            <v>7.5</v>
          </cell>
          <cell r="D837">
            <v>0.61</v>
          </cell>
          <cell r="E837">
            <v>8.11</v>
          </cell>
          <cell r="F837">
            <v>8.26</v>
          </cell>
          <cell r="G837">
            <v>8.4700000000000006</v>
          </cell>
          <cell r="H837">
            <v>9.07</v>
          </cell>
          <cell r="I837">
            <v>9.52</v>
          </cell>
        </row>
        <row r="838">
          <cell r="A838">
            <v>97160</v>
          </cell>
          <cell r="B838">
            <v>0</v>
          </cell>
          <cell r="C838">
            <v>7.5</v>
          </cell>
          <cell r="D838">
            <v>0.6</v>
          </cell>
          <cell r="E838">
            <v>8.1</v>
          </cell>
          <cell r="F838">
            <v>8.25</v>
          </cell>
          <cell r="G838">
            <v>8.4600000000000009</v>
          </cell>
          <cell r="H838">
            <v>9.06</v>
          </cell>
          <cell r="I838">
            <v>9.51</v>
          </cell>
        </row>
        <row r="839">
          <cell r="A839">
            <v>97170</v>
          </cell>
          <cell r="B839">
            <v>0</v>
          </cell>
          <cell r="C839">
            <v>7.5</v>
          </cell>
          <cell r="D839">
            <v>0.61</v>
          </cell>
          <cell r="E839">
            <v>8.11</v>
          </cell>
          <cell r="F839">
            <v>8.26</v>
          </cell>
          <cell r="G839">
            <v>8.4700000000000006</v>
          </cell>
          <cell r="H839">
            <v>9.07</v>
          </cell>
          <cell r="I839">
            <v>9.52</v>
          </cell>
        </row>
        <row r="840">
          <cell r="A840">
            <v>97180</v>
          </cell>
          <cell r="B840">
            <v>0</v>
          </cell>
          <cell r="C840">
            <v>7.5</v>
          </cell>
          <cell r="D840">
            <v>0.6</v>
          </cell>
          <cell r="E840">
            <v>8.1</v>
          </cell>
          <cell r="F840">
            <v>8.25</v>
          </cell>
          <cell r="G840">
            <v>8.4600000000000009</v>
          </cell>
          <cell r="H840">
            <v>9.06</v>
          </cell>
          <cell r="I840">
            <v>9.51</v>
          </cell>
        </row>
        <row r="841">
          <cell r="A841">
            <v>97190</v>
          </cell>
          <cell r="B841">
            <v>0</v>
          </cell>
          <cell r="C841">
            <v>7.5</v>
          </cell>
          <cell r="D841">
            <v>0.6</v>
          </cell>
          <cell r="E841">
            <v>8.1</v>
          </cell>
          <cell r="F841">
            <v>8.25</v>
          </cell>
          <cell r="G841">
            <v>8.4600000000000009</v>
          </cell>
          <cell r="H841">
            <v>9.06</v>
          </cell>
          <cell r="I841">
            <v>9.51</v>
          </cell>
        </row>
        <row r="842">
          <cell r="A842">
            <v>97200</v>
          </cell>
          <cell r="B842">
            <v>0</v>
          </cell>
          <cell r="C842">
            <v>7.5</v>
          </cell>
          <cell r="D842">
            <v>0.6</v>
          </cell>
          <cell r="E842">
            <v>8.1</v>
          </cell>
          <cell r="F842">
            <v>8.25</v>
          </cell>
          <cell r="G842">
            <v>8.4600000000000009</v>
          </cell>
          <cell r="H842">
            <v>9.06</v>
          </cell>
          <cell r="I842">
            <v>9.51</v>
          </cell>
        </row>
        <row r="843">
          <cell r="A843">
            <v>97210</v>
          </cell>
          <cell r="B843">
            <v>0</v>
          </cell>
          <cell r="C843">
            <v>7.5</v>
          </cell>
          <cell r="D843">
            <v>0.6</v>
          </cell>
          <cell r="E843">
            <v>8.1</v>
          </cell>
          <cell r="F843">
            <v>8.25</v>
          </cell>
          <cell r="G843">
            <v>8.4600000000000009</v>
          </cell>
          <cell r="H843">
            <v>9.06</v>
          </cell>
          <cell r="I843">
            <v>9.51</v>
          </cell>
        </row>
        <row r="844">
          <cell r="A844">
            <v>97220</v>
          </cell>
          <cell r="B844">
            <v>0</v>
          </cell>
          <cell r="C844">
            <v>7.5</v>
          </cell>
          <cell r="D844">
            <v>0.6</v>
          </cell>
          <cell r="E844">
            <v>8.1</v>
          </cell>
          <cell r="F844">
            <v>8.25</v>
          </cell>
          <cell r="G844">
            <v>8.4600000000000009</v>
          </cell>
          <cell r="H844">
            <v>9.06</v>
          </cell>
          <cell r="I844">
            <v>9.51</v>
          </cell>
        </row>
        <row r="845">
          <cell r="A845">
            <v>97230</v>
          </cell>
          <cell r="B845">
            <v>0</v>
          </cell>
          <cell r="C845">
            <v>7.5</v>
          </cell>
          <cell r="D845">
            <v>0.6</v>
          </cell>
          <cell r="E845">
            <v>8.1</v>
          </cell>
          <cell r="F845">
            <v>8.25</v>
          </cell>
          <cell r="G845">
            <v>8.4600000000000009</v>
          </cell>
          <cell r="H845">
            <v>9.06</v>
          </cell>
          <cell r="I845">
            <v>9.51</v>
          </cell>
        </row>
        <row r="846">
          <cell r="A846">
            <v>97240</v>
          </cell>
          <cell r="B846">
            <v>0</v>
          </cell>
          <cell r="C846">
            <v>7.5</v>
          </cell>
          <cell r="D846">
            <v>0.6</v>
          </cell>
          <cell r="E846">
            <v>8.1</v>
          </cell>
          <cell r="F846">
            <v>8.25</v>
          </cell>
          <cell r="G846">
            <v>8.4600000000000009</v>
          </cell>
          <cell r="H846">
            <v>9.06</v>
          </cell>
          <cell r="I846">
            <v>9.51</v>
          </cell>
        </row>
        <row r="847">
          <cell r="A847">
            <v>97250</v>
          </cell>
          <cell r="B847">
            <v>0</v>
          </cell>
          <cell r="C847">
            <v>7.5</v>
          </cell>
          <cell r="D847">
            <v>0.6</v>
          </cell>
          <cell r="E847">
            <v>8.1</v>
          </cell>
          <cell r="F847">
            <v>8.25</v>
          </cell>
          <cell r="G847">
            <v>8.4600000000000009</v>
          </cell>
          <cell r="H847">
            <v>9.06</v>
          </cell>
          <cell r="I847">
            <v>9.51</v>
          </cell>
        </row>
        <row r="848">
          <cell r="A848">
            <v>97260</v>
          </cell>
          <cell r="B848">
            <v>0</v>
          </cell>
          <cell r="C848">
            <v>7.5</v>
          </cell>
          <cell r="D848">
            <v>0.6</v>
          </cell>
          <cell r="E848">
            <v>8.1</v>
          </cell>
          <cell r="F848">
            <v>8.25</v>
          </cell>
          <cell r="G848">
            <v>8.4600000000000009</v>
          </cell>
          <cell r="H848">
            <v>9.06</v>
          </cell>
          <cell r="I848">
            <v>9.51</v>
          </cell>
        </row>
        <row r="849">
          <cell r="A849">
            <v>97270</v>
          </cell>
          <cell r="B849">
            <v>0</v>
          </cell>
          <cell r="C849">
            <v>7.5</v>
          </cell>
          <cell r="D849">
            <v>0.6</v>
          </cell>
          <cell r="E849">
            <v>8.1</v>
          </cell>
          <cell r="F849">
            <v>8.25</v>
          </cell>
          <cell r="G849">
            <v>8.4600000000000009</v>
          </cell>
          <cell r="H849">
            <v>9.06</v>
          </cell>
          <cell r="I849">
            <v>9.51</v>
          </cell>
        </row>
        <row r="850">
          <cell r="A850">
            <v>97280</v>
          </cell>
          <cell r="B850">
            <v>0</v>
          </cell>
          <cell r="C850">
            <v>7.5</v>
          </cell>
          <cell r="D850">
            <v>0.6</v>
          </cell>
          <cell r="E850">
            <v>8.1</v>
          </cell>
          <cell r="F850">
            <v>8.25</v>
          </cell>
          <cell r="G850">
            <v>8.4600000000000009</v>
          </cell>
          <cell r="H850">
            <v>9.06</v>
          </cell>
          <cell r="I850">
            <v>9.51</v>
          </cell>
        </row>
        <row r="851">
          <cell r="A851">
            <v>97290</v>
          </cell>
          <cell r="B851">
            <v>0</v>
          </cell>
          <cell r="C851">
            <v>7.5</v>
          </cell>
          <cell r="D851">
            <v>0.6</v>
          </cell>
          <cell r="E851">
            <v>8.1</v>
          </cell>
          <cell r="F851">
            <v>8.25</v>
          </cell>
          <cell r="G851">
            <v>8.4600000000000009</v>
          </cell>
          <cell r="H851">
            <v>9.06</v>
          </cell>
          <cell r="I851">
            <v>9.51</v>
          </cell>
        </row>
        <row r="852">
          <cell r="A852">
            <v>97300</v>
          </cell>
          <cell r="B852">
            <v>0</v>
          </cell>
          <cell r="C852">
            <v>7.5</v>
          </cell>
          <cell r="D852">
            <v>0.6</v>
          </cell>
          <cell r="E852">
            <v>8.1</v>
          </cell>
          <cell r="F852">
            <v>8.25</v>
          </cell>
          <cell r="G852">
            <v>8.4600000000000009</v>
          </cell>
          <cell r="H852">
            <v>9.06</v>
          </cell>
          <cell r="I852">
            <v>9.51</v>
          </cell>
        </row>
        <row r="853">
          <cell r="A853">
            <v>97310</v>
          </cell>
          <cell r="B853">
            <v>0</v>
          </cell>
          <cell r="C853">
            <v>7.5</v>
          </cell>
          <cell r="D853">
            <v>0.65</v>
          </cell>
          <cell r="E853">
            <v>8.15</v>
          </cell>
          <cell r="F853">
            <v>8.3000000000000007</v>
          </cell>
          <cell r="G853">
            <v>8.5100000000000016</v>
          </cell>
          <cell r="H853">
            <v>9.1100000000000012</v>
          </cell>
          <cell r="I853">
            <v>9.56</v>
          </cell>
        </row>
        <row r="854">
          <cell r="A854">
            <v>97320</v>
          </cell>
          <cell r="B854">
            <v>0</v>
          </cell>
          <cell r="C854">
            <v>7.5</v>
          </cell>
          <cell r="D854">
            <v>0.7</v>
          </cell>
          <cell r="E854">
            <v>8.1999999999999993</v>
          </cell>
          <cell r="F854">
            <v>8.35</v>
          </cell>
          <cell r="G854">
            <v>8.56</v>
          </cell>
          <cell r="H854">
            <v>9.16</v>
          </cell>
          <cell r="I854">
            <v>9.61</v>
          </cell>
        </row>
        <row r="855">
          <cell r="A855">
            <v>97330</v>
          </cell>
          <cell r="B855">
            <v>0</v>
          </cell>
          <cell r="C855">
            <v>7.5</v>
          </cell>
          <cell r="D855">
            <v>0.75</v>
          </cell>
          <cell r="E855">
            <v>8.25</v>
          </cell>
          <cell r="F855">
            <v>8.4</v>
          </cell>
          <cell r="G855">
            <v>8.6100000000000012</v>
          </cell>
          <cell r="H855">
            <v>9.2100000000000009</v>
          </cell>
          <cell r="I855">
            <v>9.66</v>
          </cell>
        </row>
        <row r="856">
          <cell r="A856">
            <v>97340</v>
          </cell>
          <cell r="B856">
            <v>0</v>
          </cell>
          <cell r="C856">
            <v>7.5</v>
          </cell>
          <cell r="D856">
            <v>0.79</v>
          </cell>
          <cell r="E856">
            <v>8.2899999999999991</v>
          </cell>
          <cell r="F856">
            <v>8.44</v>
          </cell>
          <cell r="G856">
            <v>8.65</v>
          </cell>
          <cell r="H856">
            <v>9.25</v>
          </cell>
          <cell r="I856">
            <v>9.6999999999999993</v>
          </cell>
        </row>
        <row r="857">
          <cell r="A857">
            <v>97350</v>
          </cell>
          <cell r="B857">
            <v>0</v>
          </cell>
          <cell r="C857">
            <v>7.5</v>
          </cell>
          <cell r="D857">
            <v>0.84</v>
          </cell>
          <cell r="E857">
            <v>8.34</v>
          </cell>
          <cell r="F857">
            <v>8.49</v>
          </cell>
          <cell r="G857">
            <v>8.7000000000000011</v>
          </cell>
          <cell r="H857">
            <v>9.3000000000000007</v>
          </cell>
          <cell r="I857">
            <v>9.75</v>
          </cell>
        </row>
        <row r="858">
          <cell r="A858">
            <v>97360</v>
          </cell>
          <cell r="B858">
            <v>0</v>
          </cell>
          <cell r="C858">
            <v>7.5</v>
          </cell>
          <cell r="D858">
            <v>0.88</v>
          </cell>
          <cell r="E858">
            <v>8.3800000000000008</v>
          </cell>
          <cell r="F858">
            <v>8.5300000000000011</v>
          </cell>
          <cell r="G858">
            <v>8.740000000000002</v>
          </cell>
          <cell r="H858">
            <v>9.3400000000000016</v>
          </cell>
          <cell r="I858">
            <v>9.7900000000000009</v>
          </cell>
        </row>
        <row r="859">
          <cell r="A859">
            <v>97370</v>
          </cell>
          <cell r="B859">
            <v>0</v>
          </cell>
          <cell r="C859">
            <v>7.5</v>
          </cell>
          <cell r="D859">
            <v>0.9</v>
          </cell>
          <cell r="E859">
            <v>8.4</v>
          </cell>
          <cell r="F859">
            <v>8.5500000000000007</v>
          </cell>
          <cell r="G859">
            <v>8.7600000000000016</v>
          </cell>
          <cell r="H859">
            <v>9.3600000000000012</v>
          </cell>
          <cell r="I859">
            <v>9.81</v>
          </cell>
        </row>
        <row r="860">
          <cell r="A860">
            <v>97380</v>
          </cell>
          <cell r="B860">
            <v>0</v>
          </cell>
          <cell r="C860">
            <v>7.5</v>
          </cell>
          <cell r="D860">
            <v>0.9</v>
          </cell>
          <cell r="E860">
            <v>8.4</v>
          </cell>
          <cell r="F860">
            <v>8.5500000000000007</v>
          </cell>
          <cell r="G860">
            <v>8.7600000000000016</v>
          </cell>
          <cell r="H860">
            <v>9.3600000000000012</v>
          </cell>
          <cell r="I860">
            <v>9.81</v>
          </cell>
        </row>
        <row r="861">
          <cell r="A861">
            <v>97390</v>
          </cell>
          <cell r="B861">
            <v>0</v>
          </cell>
          <cell r="C861">
            <v>7.5</v>
          </cell>
          <cell r="D861">
            <v>0.9</v>
          </cell>
          <cell r="E861">
            <v>8.4</v>
          </cell>
          <cell r="F861">
            <v>8.5500000000000007</v>
          </cell>
          <cell r="G861">
            <v>8.7600000000000016</v>
          </cell>
          <cell r="H861">
            <v>9.3600000000000012</v>
          </cell>
          <cell r="I861">
            <v>9.81</v>
          </cell>
        </row>
        <row r="862">
          <cell r="A862">
            <v>97400</v>
          </cell>
          <cell r="B862">
            <v>0</v>
          </cell>
          <cell r="C862">
            <v>7.5</v>
          </cell>
          <cell r="D862">
            <v>0.9</v>
          </cell>
          <cell r="E862">
            <v>8.4</v>
          </cell>
          <cell r="F862">
            <v>8.5500000000000007</v>
          </cell>
          <cell r="G862">
            <v>8.7600000000000016</v>
          </cell>
          <cell r="H862">
            <v>9.3600000000000012</v>
          </cell>
          <cell r="I862">
            <v>9.81</v>
          </cell>
        </row>
        <row r="863">
          <cell r="A863">
            <v>97410</v>
          </cell>
          <cell r="B863">
            <v>0</v>
          </cell>
          <cell r="C863">
            <v>7.5</v>
          </cell>
          <cell r="D863">
            <v>0.92</v>
          </cell>
          <cell r="E863">
            <v>8.42</v>
          </cell>
          <cell r="F863">
            <v>8.57</v>
          </cell>
          <cell r="G863">
            <v>8.7800000000000011</v>
          </cell>
          <cell r="H863">
            <v>9.3800000000000008</v>
          </cell>
          <cell r="I863">
            <v>9.83</v>
          </cell>
        </row>
        <row r="864">
          <cell r="A864">
            <v>97420</v>
          </cell>
          <cell r="B864">
            <v>0</v>
          </cell>
          <cell r="C864">
            <v>7.5</v>
          </cell>
          <cell r="D864">
            <v>0.96</v>
          </cell>
          <cell r="E864">
            <v>8.4600000000000009</v>
          </cell>
          <cell r="F864">
            <v>8.6100000000000012</v>
          </cell>
          <cell r="G864">
            <v>8.8200000000000021</v>
          </cell>
          <cell r="H864">
            <v>9.4200000000000017</v>
          </cell>
          <cell r="I864">
            <v>9.870000000000001</v>
          </cell>
        </row>
        <row r="865">
          <cell r="A865">
            <v>97430</v>
          </cell>
          <cell r="B865">
            <v>0</v>
          </cell>
          <cell r="C865">
            <v>7.5</v>
          </cell>
          <cell r="D865">
            <v>1.01</v>
          </cell>
          <cell r="E865">
            <v>8.51</v>
          </cell>
          <cell r="F865">
            <v>8.66</v>
          </cell>
          <cell r="G865">
            <v>8.870000000000001</v>
          </cell>
          <cell r="H865">
            <v>9.4700000000000006</v>
          </cell>
          <cell r="I865">
            <v>9.92</v>
          </cell>
        </row>
        <row r="866">
          <cell r="A866">
            <v>97440</v>
          </cell>
          <cell r="B866">
            <v>0</v>
          </cell>
          <cell r="C866">
            <v>7.5</v>
          </cell>
          <cell r="D866">
            <v>1.05</v>
          </cell>
          <cell r="E866">
            <v>8.5500000000000007</v>
          </cell>
          <cell r="F866">
            <v>8.7000000000000011</v>
          </cell>
          <cell r="G866">
            <v>8.9100000000000019</v>
          </cell>
          <cell r="H866">
            <v>9.5100000000000016</v>
          </cell>
          <cell r="I866">
            <v>9.9600000000000009</v>
          </cell>
        </row>
        <row r="867">
          <cell r="A867">
            <v>97450</v>
          </cell>
          <cell r="B867">
            <v>0</v>
          </cell>
          <cell r="C867">
            <v>7.5</v>
          </cell>
          <cell r="D867">
            <v>1.0900000000000001</v>
          </cell>
          <cell r="E867">
            <v>8.59</v>
          </cell>
          <cell r="F867">
            <v>8.74</v>
          </cell>
          <cell r="G867">
            <v>8.9500000000000011</v>
          </cell>
          <cell r="H867">
            <v>9.5500000000000007</v>
          </cell>
          <cell r="I867">
            <v>10</v>
          </cell>
        </row>
        <row r="868">
          <cell r="A868">
            <v>97460</v>
          </cell>
          <cell r="B868">
            <v>0</v>
          </cell>
          <cell r="C868">
            <v>7.5</v>
          </cell>
          <cell r="D868">
            <v>1.1200000000000001</v>
          </cell>
          <cell r="E868">
            <v>8.620000000000001</v>
          </cell>
          <cell r="F868">
            <v>8.7700000000000014</v>
          </cell>
          <cell r="G868">
            <v>8.9800000000000022</v>
          </cell>
          <cell r="H868">
            <v>9.5800000000000018</v>
          </cell>
          <cell r="I868">
            <v>10.030000000000001</v>
          </cell>
        </row>
        <row r="869">
          <cell r="A869">
            <v>97470</v>
          </cell>
          <cell r="B869">
            <v>0</v>
          </cell>
          <cell r="C869">
            <v>7.5</v>
          </cell>
          <cell r="D869">
            <v>1.1200000000000001</v>
          </cell>
          <cell r="E869">
            <v>8.620000000000001</v>
          </cell>
          <cell r="F869">
            <v>8.7700000000000014</v>
          </cell>
          <cell r="G869">
            <v>8.9800000000000022</v>
          </cell>
          <cell r="H869">
            <v>9.5800000000000018</v>
          </cell>
          <cell r="I869">
            <v>10.030000000000001</v>
          </cell>
        </row>
        <row r="870">
          <cell r="A870">
            <v>97480</v>
          </cell>
          <cell r="B870">
            <v>0</v>
          </cell>
          <cell r="C870">
            <v>7.5</v>
          </cell>
          <cell r="D870">
            <v>1.17</v>
          </cell>
          <cell r="E870">
            <v>8.67</v>
          </cell>
          <cell r="F870">
            <v>8.82</v>
          </cell>
          <cell r="G870">
            <v>9.0300000000000011</v>
          </cell>
          <cell r="H870">
            <v>9.6300000000000008</v>
          </cell>
          <cell r="I870">
            <v>10.08</v>
          </cell>
        </row>
        <row r="871">
          <cell r="A871">
            <v>97490</v>
          </cell>
          <cell r="B871">
            <v>0</v>
          </cell>
          <cell r="C871">
            <v>7.5</v>
          </cell>
          <cell r="D871">
            <v>1.18</v>
          </cell>
          <cell r="E871">
            <v>8.68</v>
          </cell>
          <cell r="F871">
            <v>8.83</v>
          </cell>
          <cell r="G871">
            <v>9.0400000000000009</v>
          </cell>
          <cell r="H871">
            <v>9.64</v>
          </cell>
          <cell r="I871">
            <v>10.09</v>
          </cell>
        </row>
        <row r="872">
          <cell r="A872">
            <v>97500</v>
          </cell>
          <cell r="B872">
            <v>0</v>
          </cell>
          <cell r="C872">
            <v>7.5</v>
          </cell>
          <cell r="D872">
            <v>1.18</v>
          </cell>
          <cell r="E872">
            <v>8.68</v>
          </cell>
          <cell r="F872">
            <v>8.83</v>
          </cell>
          <cell r="G872">
            <v>9.0400000000000009</v>
          </cell>
          <cell r="H872">
            <v>9.64</v>
          </cell>
          <cell r="I872">
            <v>10.09</v>
          </cell>
        </row>
        <row r="873">
          <cell r="A873">
            <v>97510</v>
          </cell>
          <cell r="B873">
            <v>0</v>
          </cell>
          <cell r="C873">
            <v>7.5</v>
          </cell>
          <cell r="D873">
            <v>1.19</v>
          </cell>
          <cell r="E873">
            <v>8.69</v>
          </cell>
          <cell r="F873">
            <v>8.84</v>
          </cell>
          <cell r="G873">
            <v>9.0500000000000007</v>
          </cell>
          <cell r="H873">
            <v>9.65</v>
          </cell>
          <cell r="I873">
            <v>10.1</v>
          </cell>
        </row>
        <row r="874">
          <cell r="A874">
            <v>97520</v>
          </cell>
          <cell r="B874">
            <v>0</v>
          </cell>
          <cell r="C874">
            <v>7.5</v>
          </cell>
          <cell r="D874">
            <v>1.2</v>
          </cell>
          <cell r="E874">
            <v>8.6999999999999993</v>
          </cell>
          <cell r="F874">
            <v>8.85</v>
          </cell>
          <cell r="G874">
            <v>9.06</v>
          </cell>
          <cell r="H874">
            <v>9.66</v>
          </cell>
          <cell r="I874">
            <v>10.11</v>
          </cell>
        </row>
        <row r="875">
          <cell r="A875">
            <v>97527.45</v>
          </cell>
          <cell r="B875" t="str">
            <v>PY - MSE</v>
          </cell>
          <cell r="C875">
            <v>7.5</v>
          </cell>
          <cell r="D875">
            <v>1.2</v>
          </cell>
          <cell r="E875">
            <v>8.6999999999999993</v>
          </cell>
          <cell r="F875">
            <v>8.85</v>
          </cell>
          <cell r="G875">
            <v>9.06</v>
          </cell>
          <cell r="H875">
            <v>9.66</v>
          </cell>
          <cell r="I875">
            <v>10.11</v>
          </cell>
        </row>
        <row r="876">
          <cell r="A876">
            <v>97530</v>
          </cell>
          <cell r="B876">
            <v>0</v>
          </cell>
          <cell r="C876">
            <v>7.5</v>
          </cell>
          <cell r="D876">
            <v>1.1200000000000001</v>
          </cell>
          <cell r="E876">
            <v>8.620000000000001</v>
          </cell>
          <cell r="F876">
            <v>8.7700000000000014</v>
          </cell>
          <cell r="G876">
            <v>8.9800000000000022</v>
          </cell>
          <cell r="H876">
            <v>9.5800000000000018</v>
          </cell>
          <cell r="I876">
            <v>10.030000000000001</v>
          </cell>
        </row>
        <row r="877">
          <cell r="A877">
            <v>97540</v>
          </cell>
          <cell r="B877">
            <v>0</v>
          </cell>
          <cell r="C877">
            <v>7.5</v>
          </cell>
          <cell r="D877">
            <v>0.82</v>
          </cell>
          <cell r="E877">
            <v>8.32</v>
          </cell>
          <cell r="F877">
            <v>8.4700000000000006</v>
          </cell>
          <cell r="G877">
            <v>8.6800000000000015</v>
          </cell>
          <cell r="H877">
            <v>9.2800000000000011</v>
          </cell>
          <cell r="I877">
            <v>9.73</v>
          </cell>
        </row>
        <row r="878">
          <cell r="A878">
            <v>97547.45</v>
          </cell>
          <cell r="B878" t="str">
            <v>PT</v>
          </cell>
          <cell r="C878">
            <v>7.5</v>
          </cell>
          <cell r="D878">
            <v>0.6</v>
          </cell>
          <cell r="E878">
            <v>8.1</v>
          </cell>
          <cell r="F878">
            <v>8.25</v>
          </cell>
          <cell r="G878">
            <v>8.4600000000000009</v>
          </cell>
          <cell r="H878">
            <v>9.06</v>
          </cell>
          <cell r="I878">
            <v>9.51</v>
          </cell>
        </row>
        <row r="880">
          <cell r="A880">
            <v>97544.08</v>
          </cell>
          <cell r="B880" t="str">
            <v>PT</v>
          </cell>
          <cell r="C880">
            <v>7.5</v>
          </cell>
          <cell r="D880">
            <v>0.6</v>
          </cell>
          <cell r="E880">
            <v>8.1</v>
          </cell>
          <cell r="F880">
            <v>8.25</v>
          </cell>
          <cell r="G880">
            <v>8.4600000000000009</v>
          </cell>
          <cell r="H880">
            <v>9.06</v>
          </cell>
          <cell r="I880">
            <v>9.51</v>
          </cell>
        </row>
        <row r="881">
          <cell r="A881">
            <v>97550</v>
          </cell>
          <cell r="B881">
            <v>0</v>
          </cell>
          <cell r="C881">
            <v>7.5</v>
          </cell>
          <cell r="D881">
            <v>0.42</v>
          </cell>
          <cell r="E881">
            <v>7.92</v>
          </cell>
          <cell r="F881">
            <v>8.07</v>
          </cell>
          <cell r="G881">
            <v>8.2800000000000011</v>
          </cell>
          <cell r="H881">
            <v>8.8800000000000008</v>
          </cell>
          <cell r="I881">
            <v>9.33</v>
          </cell>
        </row>
        <row r="882">
          <cell r="A882">
            <v>97560</v>
          </cell>
          <cell r="B882">
            <v>0</v>
          </cell>
          <cell r="C882">
            <v>7.5</v>
          </cell>
          <cell r="D882">
            <v>0.12</v>
          </cell>
          <cell r="E882">
            <v>7.62</v>
          </cell>
          <cell r="F882">
            <v>7.7700000000000005</v>
          </cell>
          <cell r="G882">
            <v>7.98</v>
          </cell>
          <cell r="H882">
            <v>8.58</v>
          </cell>
          <cell r="I882">
            <v>9.0299999999999994</v>
          </cell>
        </row>
        <row r="883">
          <cell r="A883">
            <v>97564.08</v>
          </cell>
          <cell r="B883" t="str">
            <v>PX</v>
          </cell>
          <cell r="C883">
            <v>7.5</v>
          </cell>
          <cell r="D883">
            <v>0</v>
          </cell>
          <cell r="E883">
            <v>7.5</v>
          </cell>
          <cell r="F883">
            <v>7.65</v>
          </cell>
          <cell r="G883">
            <v>7.86</v>
          </cell>
          <cell r="H883">
            <v>8.4600000000000009</v>
          </cell>
          <cell r="I883">
            <v>8.91</v>
          </cell>
        </row>
        <row r="884">
          <cell r="A884">
            <v>97570</v>
          </cell>
          <cell r="B884">
            <v>0</v>
          </cell>
          <cell r="C884">
            <v>7.5</v>
          </cell>
          <cell r="D884">
            <v>0</v>
          </cell>
          <cell r="E884">
            <v>7.5</v>
          </cell>
          <cell r="F884">
            <v>7.65</v>
          </cell>
          <cell r="G884">
            <v>7.86</v>
          </cell>
          <cell r="H884">
            <v>8.4600000000000009</v>
          </cell>
          <cell r="I884">
            <v>8.91</v>
          </cell>
        </row>
        <row r="885">
          <cell r="A885">
            <v>97580</v>
          </cell>
          <cell r="B885">
            <v>0</v>
          </cell>
          <cell r="C885">
            <v>7.5</v>
          </cell>
          <cell r="D885">
            <v>0</v>
          </cell>
          <cell r="E885">
            <v>7.5</v>
          </cell>
          <cell r="F885">
            <v>7.65</v>
          </cell>
          <cell r="G885">
            <v>7.86</v>
          </cell>
          <cell r="H885">
            <v>8.4600000000000009</v>
          </cell>
          <cell r="I885">
            <v>8.91</v>
          </cell>
        </row>
        <row r="886">
          <cell r="A886">
            <v>97584.08</v>
          </cell>
          <cell r="B886" t="str">
            <v>BS</v>
          </cell>
          <cell r="C886">
            <v>7.5</v>
          </cell>
          <cell r="D886">
            <v>0</v>
          </cell>
          <cell r="E886">
            <v>7.5</v>
          </cell>
          <cell r="F886">
            <v>7.65</v>
          </cell>
          <cell r="G886">
            <v>7.86</v>
          </cell>
          <cell r="H886">
            <v>8.4600000000000009</v>
          </cell>
          <cell r="I886">
            <v>8.91</v>
          </cell>
        </row>
        <row r="887">
          <cell r="A887">
            <v>97590</v>
          </cell>
          <cell r="B887">
            <v>0</v>
          </cell>
          <cell r="C887">
            <v>7.5</v>
          </cell>
          <cell r="D887">
            <v>0</v>
          </cell>
          <cell r="E887">
            <v>7.5</v>
          </cell>
          <cell r="F887">
            <v>7.65</v>
          </cell>
          <cell r="G887">
            <v>7.86</v>
          </cell>
          <cell r="H887">
            <v>8.4600000000000009</v>
          </cell>
          <cell r="I887">
            <v>8.91</v>
          </cell>
        </row>
        <row r="888">
          <cell r="A888">
            <v>97600</v>
          </cell>
          <cell r="B888">
            <v>0</v>
          </cell>
          <cell r="C888">
            <v>7.5</v>
          </cell>
          <cell r="D888">
            <v>0</v>
          </cell>
          <cell r="E888">
            <v>7.5</v>
          </cell>
          <cell r="F888">
            <v>7.65</v>
          </cell>
          <cell r="G888">
            <v>7.86</v>
          </cell>
          <cell r="H888">
            <v>8.4600000000000009</v>
          </cell>
          <cell r="I888">
            <v>8.91</v>
          </cell>
        </row>
        <row r="889">
          <cell r="A889">
            <v>97610</v>
          </cell>
          <cell r="B889">
            <v>0</v>
          </cell>
          <cell r="C889">
            <v>7.5</v>
          </cell>
          <cell r="D889">
            <v>0</v>
          </cell>
          <cell r="E889">
            <v>7.5</v>
          </cell>
          <cell r="F889">
            <v>7.65</v>
          </cell>
          <cell r="G889">
            <v>7.86</v>
          </cell>
          <cell r="H889">
            <v>8.4600000000000009</v>
          </cell>
          <cell r="I889">
            <v>8.91</v>
          </cell>
        </row>
        <row r="890">
          <cell r="A890">
            <v>97620</v>
          </cell>
          <cell r="B890">
            <v>0</v>
          </cell>
          <cell r="C890">
            <v>7.5</v>
          </cell>
          <cell r="D890">
            <v>0</v>
          </cell>
          <cell r="E890">
            <v>7.5</v>
          </cell>
          <cell r="F890">
            <v>7.65</v>
          </cell>
          <cell r="G890">
            <v>7.86</v>
          </cell>
          <cell r="H890">
            <v>8.4600000000000009</v>
          </cell>
          <cell r="I890">
            <v>8.91</v>
          </cell>
        </row>
        <row r="891">
          <cell r="A891">
            <v>97630</v>
          </cell>
          <cell r="B891">
            <v>0</v>
          </cell>
          <cell r="C891">
            <v>7.5</v>
          </cell>
          <cell r="D891">
            <v>0</v>
          </cell>
          <cell r="E891">
            <v>7.5</v>
          </cell>
          <cell r="F891">
            <v>7.65</v>
          </cell>
          <cell r="G891">
            <v>7.86</v>
          </cell>
          <cell r="H891">
            <v>8.4600000000000009</v>
          </cell>
          <cell r="I891">
            <v>8.91</v>
          </cell>
        </row>
        <row r="892">
          <cell r="A892">
            <v>97640</v>
          </cell>
          <cell r="B892">
            <v>0</v>
          </cell>
          <cell r="C892">
            <v>7.5</v>
          </cell>
          <cell r="D892">
            <v>0</v>
          </cell>
          <cell r="E892">
            <v>7.5</v>
          </cell>
          <cell r="F892">
            <v>7.65</v>
          </cell>
          <cell r="G892">
            <v>7.86</v>
          </cell>
          <cell r="H892">
            <v>8.4600000000000009</v>
          </cell>
          <cell r="I892">
            <v>8.91</v>
          </cell>
        </row>
        <row r="893">
          <cell r="A893">
            <v>97650</v>
          </cell>
          <cell r="B893">
            <v>0</v>
          </cell>
          <cell r="C893">
            <v>7.5</v>
          </cell>
          <cell r="D893">
            <v>0</v>
          </cell>
          <cell r="E893">
            <v>7.5</v>
          </cell>
          <cell r="F893">
            <v>7.65</v>
          </cell>
          <cell r="G893">
            <v>7.86</v>
          </cell>
          <cell r="H893">
            <v>8.4600000000000009</v>
          </cell>
          <cell r="I893">
            <v>8.91</v>
          </cell>
        </row>
        <row r="894">
          <cell r="A894">
            <v>97660</v>
          </cell>
          <cell r="B894">
            <v>0</v>
          </cell>
          <cell r="C894">
            <v>7.5</v>
          </cell>
          <cell r="D894">
            <v>0</v>
          </cell>
          <cell r="E894">
            <v>7.5</v>
          </cell>
          <cell r="F894">
            <v>7.65</v>
          </cell>
          <cell r="G894">
            <v>7.86</v>
          </cell>
          <cell r="H894">
            <v>8.4600000000000009</v>
          </cell>
          <cell r="I894">
            <v>8.91</v>
          </cell>
        </row>
        <row r="895">
          <cell r="A895">
            <v>97670</v>
          </cell>
          <cell r="B895">
            <v>0</v>
          </cell>
          <cell r="C895">
            <v>7.5</v>
          </cell>
          <cell r="D895">
            <v>0</v>
          </cell>
          <cell r="E895">
            <v>7.5</v>
          </cell>
          <cell r="F895">
            <v>7.65</v>
          </cell>
          <cell r="G895">
            <v>7.86</v>
          </cell>
          <cell r="H895">
            <v>8.4600000000000009</v>
          </cell>
          <cell r="I895">
            <v>8.91</v>
          </cell>
        </row>
        <row r="896">
          <cell r="A896">
            <v>97680</v>
          </cell>
          <cell r="B896">
            <v>0</v>
          </cell>
          <cell r="C896">
            <v>7.5</v>
          </cell>
          <cell r="D896">
            <v>0</v>
          </cell>
          <cell r="E896">
            <v>7.5</v>
          </cell>
          <cell r="F896">
            <v>7.65</v>
          </cell>
          <cell r="G896">
            <v>7.86</v>
          </cell>
          <cell r="H896">
            <v>8.4600000000000009</v>
          </cell>
          <cell r="I896">
            <v>8.91</v>
          </cell>
        </row>
        <row r="897">
          <cell r="A897">
            <v>97690</v>
          </cell>
          <cell r="B897">
            <v>0</v>
          </cell>
          <cell r="C897">
            <v>7.5</v>
          </cell>
          <cell r="D897">
            <v>0</v>
          </cell>
          <cell r="E897">
            <v>7.5</v>
          </cell>
          <cell r="F897">
            <v>7.65</v>
          </cell>
          <cell r="G897">
            <v>7.86</v>
          </cell>
          <cell r="H897">
            <v>8.4600000000000009</v>
          </cell>
          <cell r="I897">
            <v>8.91</v>
          </cell>
        </row>
        <row r="898">
          <cell r="A898">
            <v>97700</v>
          </cell>
          <cell r="B898">
            <v>0</v>
          </cell>
          <cell r="C898">
            <v>7.5</v>
          </cell>
          <cell r="D898">
            <v>0</v>
          </cell>
          <cell r="E898">
            <v>7.5</v>
          </cell>
          <cell r="F898">
            <v>7.65</v>
          </cell>
          <cell r="G898">
            <v>7.86</v>
          </cell>
          <cell r="H898">
            <v>8.4600000000000009</v>
          </cell>
          <cell r="I898">
            <v>8.91</v>
          </cell>
        </row>
        <row r="899">
          <cell r="A899">
            <v>97710</v>
          </cell>
          <cell r="B899">
            <v>0</v>
          </cell>
          <cell r="C899">
            <v>7.5</v>
          </cell>
          <cell r="D899">
            <v>0</v>
          </cell>
          <cell r="E899">
            <v>7.5</v>
          </cell>
          <cell r="F899">
            <v>7.65</v>
          </cell>
          <cell r="G899">
            <v>7.86</v>
          </cell>
          <cell r="H899">
            <v>8.4600000000000009</v>
          </cell>
          <cell r="I899">
            <v>8.91</v>
          </cell>
        </row>
        <row r="900">
          <cell r="A900">
            <v>97720</v>
          </cell>
          <cell r="B900">
            <v>0</v>
          </cell>
          <cell r="C900">
            <v>7.5</v>
          </cell>
          <cell r="D900">
            <v>0</v>
          </cell>
          <cell r="E900">
            <v>7.5</v>
          </cell>
          <cell r="F900">
            <v>7.65</v>
          </cell>
          <cell r="G900">
            <v>7.86</v>
          </cell>
          <cell r="H900">
            <v>8.4600000000000009</v>
          </cell>
          <cell r="I900">
            <v>8.91</v>
          </cell>
        </row>
        <row r="901">
          <cell r="A901">
            <v>97728.8</v>
          </cell>
          <cell r="B901" t="str">
            <v>BS</v>
          </cell>
          <cell r="C901">
            <v>7.5</v>
          </cell>
          <cell r="D901">
            <v>0</v>
          </cell>
          <cell r="E901">
            <v>7.5</v>
          </cell>
          <cell r="F901">
            <v>7.65</v>
          </cell>
          <cell r="G901">
            <v>7.86</v>
          </cell>
          <cell r="H901">
            <v>8.4600000000000009</v>
          </cell>
          <cell r="I901">
            <v>8.91</v>
          </cell>
        </row>
        <row r="902">
          <cell r="A902">
            <v>97730</v>
          </cell>
          <cell r="B902">
            <v>0</v>
          </cell>
          <cell r="C902">
            <v>7.5</v>
          </cell>
          <cell r="D902">
            <v>0</v>
          </cell>
          <cell r="E902">
            <v>7.5</v>
          </cell>
          <cell r="F902">
            <v>7.65</v>
          </cell>
          <cell r="G902">
            <v>7.86</v>
          </cell>
          <cell r="H902">
            <v>8.4600000000000009</v>
          </cell>
          <cell r="I902">
            <v>8.91</v>
          </cell>
        </row>
        <row r="903">
          <cell r="A903">
            <v>97740</v>
          </cell>
          <cell r="B903">
            <v>0</v>
          </cell>
          <cell r="C903">
            <v>7.5</v>
          </cell>
          <cell r="D903">
            <v>0</v>
          </cell>
          <cell r="E903">
            <v>7.5</v>
          </cell>
          <cell r="F903">
            <v>7.65</v>
          </cell>
          <cell r="G903">
            <v>7.86</v>
          </cell>
          <cell r="H903">
            <v>8.4600000000000009</v>
          </cell>
          <cell r="I903">
            <v>8.91</v>
          </cell>
        </row>
        <row r="904">
          <cell r="A904">
            <v>97750</v>
          </cell>
          <cell r="B904">
            <v>0</v>
          </cell>
          <cell r="C904">
            <v>7.5</v>
          </cell>
          <cell r="D904">
            <v>0</v>
          </cell>
          <cell r="E904">
            <v>7.5</v>
          </cell>
          <cell r="F904">
            <v>7.65</v>
          </cell>
          <cell r="G904">
            <v>7.86</v>
          </cell>
          <cell r="H904">
            <v>8.4600000000000009</v>
          </cell>
          <cell r="I904">
            <v>8.91</v>
          </cell>
        </row>
        <row r="905">
          <cell r="A905">
            <v>97758.8</v>
          </cell>
          <cell r="B905" t="str">
            <v>PX</v>
          </cell>
          <cell r="C905">
            <v>7.5</v>
          </cell>
          <cell r="D905">
            <v>0</v>
          </cell>
          <cell r="E905">
            <v>7.5</v>
          </cell>
          <cell r="F905">
            <v>7.65</v>
          </cell>
          <cell r="G905">
            <v>7.86</v>
          </cell>
          <cell r="H905">
            <v>8.4600000000000009</v>
          </cell>
          <cell r="I905">
            <v>8.91</v>
          </cell>
        </row>
        <row r="906">
          <cell r="A906">
            <v>97760</v>
          </cell>
          <cell r="B906">
            <v>0</v>
          </cell>
          <cell r="C906">
            <v>7.5</v>
          </cell>
          <cell r="D906">
            <v>0.02</v>
          </cell>
          <cell r="E906">
            <v>7.52</v>
          </cell>
          <cell r="F906">
            <v>7.67</v>
          </cell>
          <cell r="G906">
            <v>7.88</v>
          </cell>
          <cell r="H906">
            <v>8.48</v>
          </cell>
          <cell r="I906">
            <v>8.93</v>
          </cell>
        </row>
        <row r="907">
          <cell r="A907">
            <v>97770</v>
          </cell>
          <cell r="B907">
            <v>0</v>
          </cell>
          <cell r="C907">
            <v>7.5</v>
          </cell>
          <cell r="D907">
            <v>0.22</v>
          </cell>
          <cell r="E907">
            <v>7.72</v>
          </cell>
          <cell r="F907">
            <v>7.87</v>
          </cell>
          <cell r="G907">
            <v>8.08</v>
          </cell>
          <cell r="H907">
            <v>8.68</v>
          </cell>
          <cell r="I907">
            <v>9.129999999999999</v>
          </cell>
        </row>
        <row r="908">
          <cell r="A908">
            <v>97773.8</v>
          </cell>
          <cell r="B908" t="str">
            <v>PC</v>
          </cell>
          <cell r="C908">
            <v>7.5</v>
          </cell>
          <cell r="D908">
            <v>0.3</v>
          </cell>
          <cell r="E908">
            <v>7.8</v>
          </cell>
          <cell r="F908">
            <v>7.95</v>
          </cell>
          <cell r="G908">
            <v>8.16</v>
          </cell>
          <cell r="H908">
            <v>8.76</v>
          </cell>
          <cell r="I908">
            <v>9.2099999999999991</v>
          </cell>
        </row>
        <row r="909">
          <cell r="A909">
            <v>97780</v>
          </cell>
          <cell r="B909">
            <v>0</v>
          </cell>
          <cell r="C909">
            <v>7.5</v>
          </cell>
          <cell r="D909">
            <v>0.42</v>
          </cell>
          <cell r="E909">
            <v>7.92</v>
          </cell>
          <cell r="F909">
            <v>8.07</v>
          </cell>
          <cell r="G909">
            <v>8.2800000000000011</v>
          </cell>
          <cell r="H909">
            <v>8.8800000000000008</v>
          </cell>
          <cell r="I909">
            <v>9.33</v>
          </cell>
        </row>
        <row r="910">
          <cell r="A910">
            <v>97788.800000000003</v>
          </cell>
          <cell r="B910" t="str">
            <v>PY - MSE</v>
          </cell>
          <cell r="C910">
            <v>7.5</v>
          </cell>
          <cell r="D910">
            <v>0.6</v>
          </cell>
          <cell r="E910">
            <v>8.1</v>
          </cell>
          <cell r="F910">
            <v>8.25</v>
          </cell>
          <cell r="G910">
            <v>8.4600000000000009</v>
          </cell>
          <cell r="H910">
            <v>9.06</v>
          </cell>
          <cell r="I910">
            <v>9.51</v>
          </cell>
        </row>
        <row r="911">
          <cell r="A911">
            <v>97790</v>
          </cell>
          <cell r="B911">
            <v>0</v>
          </cell>
          <cell r="C911">
            <v>7.5</v>
          </cell>
          <cell r="D911">
            <v>0.6</v>
          </cell>
          <cell r="E911">
            <v>8.1</v>
          </cell>
          <cell r="F911">
            <v>8.25</v>
          </cell>
          <cell r="G911">
            <v>8.4600000000000009</v>
          </cell>
          <cell r="H911">
            <v>9.06</v>
          </cell>
          <cell r="I911">
            <v>9.51</v>
          </cell>
        </row>
        <row r="912">
          <cell r="A912">
            <v>97800</v>
          </cell>
          <cell r="B912">
            <v>0</v>
          </cell>
          <cell r="C912">
            <v>7.5</v>
          </cell>
          <cell r="D912">
            <v>0.6</v>
          </cell>
          <cell r="E912">
            <v>8.1</v>
          </cell>
          <cell r="F912">
            <v>8.25</v>
          </cell>
          <cell r="G912">
            <v>8.4600000000000009</v>
          </cell>
          <cell r="H912">
            <v>9.06</v>
          </cell>
          <cell r="I912">
            <v>9.51</v>
          </cell>
        </row>
        <row r="913">
          <cell r="A913">
            <v>97810</v>
          </cell>
          <cell r="B913">
            <v>0</v>
          </cell>
          <cell r="C913">
            <v>7.5</v>
          </cell>
          <cell r="D913">
            <v>0.6</v>
          </cell>
          <cell r="E913">
            <v>8.1</v>
          </cell>
          <cell r="F913">
            <v>8.25</v>
          </cell>
          <cell r="G913">
            <v>8.4600000000000009</v>
          </cell>
          <cell r="H913">
            <v>9.06</v>
          </cell>
          <cell r="I913">
            <v>9.51</v>
          </cell>
        </row>
        <row r="914">
          <cell r="A914">
            <v>97820</v>
          </cell>
          <cell r="B914">
            <v>0</v>
          </cell>
          <cell r="C914">
            <v>7.5</v>
          </cell>
          <cell r="D914">
            <v>0.6</v>
          </cell>
          <cell r="E914">
            <v>8.1</v>
          </cell>
          <cell r="F914">
            <v>8.25</v>
          </cell>
          <cell r="G914">
            <v>8.4600000000000009</v>
          </cell>
          <cell r="H914">
            <v>9.06</v>
          </cell>
          <cell r="I914">
            <v>9.51</v>
          </cell>
        </row>
        <row r="915">
          <cell r="A915">
            <v>97830</v>
          </cell>
          <cell r="B915">
            <v>0</v>
          </cell>
          <cell r="C915">
            <v>7.5</v>
          </cell>
          <cell r="D915">
            <v>0.6</v>
          </cell>
          <cell r="E915">
            <v>8.1</v>
          </cell>
          <cell r="F915">
            <v>8.25</v>
          </cell>
          <cell r="G915">
            <v>8.4600000000000009</v>
          </cell>
          <cell r="H915">
            <v>9.06</v>
          </cell>
          <cell r="I915">
            <v>9.51</v>
          </cell>
        </row>
        <row r="916">
          <cell r="A916">
            <v>97840</v>
          </cell>
          <cell r="B916">
            <v>0</v>
          </cell>
          <cell r="C916">
            <v>7.5</v>
          </cell>
          <cell r="D916">
            <v>0.6</v>
          </cell>
          <cell r="E916">
            <v>8.1</v>
          </cell>
          <cell r="F916">
            <v>8.25</v>
          </cell>
          <cell r="G916">
            <v>8.4600000000000009</v>
          </cell>
          <cell r="H916">
            <v>9.06</v>
          </cell>
          <cell r="I916">
            <v>9.51</v>
          </cell>
        </row>
        <row r="917">
          <cell r="A917">
            <v>97850</v>
          </cell>
          <cell r="B917">
            <v>0</v>
          </cell>
          <cell r="C917">
            <v>7.5</v>
          </cell>
          <cell r="D917">
            <v>0.6</v>
          </cell>
          <cell r="E917">
            <v>8.1</v>
          </cell>
          <cell r="F917">
            <v>8.25</v>
          </cell>
          <cell r="G917">
            <v>8.4600000000000009</v>
          </cell>
          <cell r="H917">
            <v>9.06</v>
          </cell>
          <cell r="I917">
            <v>9.51</v>
          </cell>
        </row>
        <row r="918">
          <cell r="A918">
            <v>97860</v>
          </cell>
          <cell r="B918">
            <v>0</v>
          </cell>
          <cell r="C918">
            <v>7.5</v>
          </cell>
          <cell r="D918">
            <v>0.6</v>
          </cell>
          <cell r="E918">
            <v>8.1</v>
          </cell>
          <cell r="F918">
            <v>8.25</v>
          </cell>
          <cell r="G918">
            <v>8.4600000000000009</v>
          </cell>
          <cell r="H918">
            <v>9.06</v>
          </cell>
          <cell r="I918">
            <v>9.51</v>
          </cell>
        </row>
        <row r="919">
          <cell r="A919">
            <v>97870</v>
          </cell>
          <cell r="B919">
            <v>0</v>
          </cell>
          <cell r="C919">
            <v>7.5</v>
          </cell>
          <cell r="D919">
            <v>0.6</v>
          </cell>
          <cell r="E919">
            <v>8.1</v>
          </cell>
          <cell r="F919">
            <v>8.25</v>
          </cell>
          <cell r="G919">
            <v>8.4600000000000009</v>
          </cell>
          <cell r="H919">
            <v>9.06</v>
          </cell>
          <cell r="I919">
            <v>9.51</v>
          </cell>
        </row>
        <row r="920">
          <cell r="A920">
            <v>97880</v>
          </cell>
          <cell r="B920">
            <v>0</v>
          </cell>
          <cell r="C920">
            <v>7.5</v>
          </cell>
          <cell r="D920">
            <v>0.6</v>
          </cell>
          <cell r="E920">
            <v>8.1</v>
          </cell>
          <cell r="F920">
            <v>8.25</v>
          </cell>
          <cell r="G920">
            <v>8.4600000000000009</v>
          </cell>
          <cell r="H920">
            <v>9.06</v>
          </cell>
          <cell r="I920">
            <v>9.51</v>
          </cell>
        </row>
        <row r="921">
          <cell r="A921">
            <v>97890</v>
          </cell>
          <cell r="B921">
            <v>0</v>
          </cell>
          <cell r="C921">
            <v>7.5</v>
          </cell>
          <cell r="D921">
            <v>0.6</v>
          </cell>
          <cell r="E921">
            <v>8.1</v>
          </cell>
          <cell r="F921">
            <v>8.25</v>
          </cell>
          <cell r="G921">
            <v>8.4600000000000009</v>
          </cell>
          <cell r="H921">
            <v>9.06</v>
          </cell>
          <cell r="I921">
            <v>9.51</v>
          </cell>
        </row>
        <row r="922">
          <cell r="A922">
            <v>97900</v>
          </cell>
          <cell r="B922">
            <v>0</v>
          </cell>
          <cell r="C922">
            <v>7.5</v>
          </cell>
          <cell r="D922">
            <v>0.6</v>
          </cell>
          <cell r="E922">
            <v>8.1</v>
          </cell>
          <cell r="F922">
            <v>8.25</v>
          </cell>
          <cell r="G922">
            <v>8.4600000000000009</v>
          </cell>
          <cell r="H922">
            <v>9.06</v>
          </cell>
          <cell r="I922">
            <v>9.51</v>
          </cell>
        </row>
        <row r="923">
          <cell r="A923">
            <v>97910</v>
          </cell>
          <cell r="B923">
            <v>0</v>
          </cell>
          <cell r="C923">
            <v>7.5</v>
          </cell>
          <cell r="D923">
            <v>0.6</v>
          </cell>
          <cell r="E923">
            <v>8.1</v>
          </cell>
          <cell r="F923">
            <v>8.25</v>
          </cell>
          <cell r="G923">
            <v>8.4600000000000009</v>
          </cell>
          <cell r="H923">
            <v>9.06</v>
          </cell>
          <cell r="I923">
            <v>9.51</v>
          </cell>
        </row>
        <row r="924">
          <cell r="A924">
            <v>97920</v>
          </cell>
          <cell r="B924">
            <v>0</v>
          </cell>
          <cell r="C924">
            <v>7.5</v>
          </cell>
          <cell r="D924">
            <v>0.6</v>
          </cell>
          <cell r="E924">
            <v>8.1</v>
          </cell>
          <cell r="F924">
            <v>8.25</v>
          </cell>
          <cell r="G924">
            <v>8.4600000000000009</v>
          </cell>
          <cell r="H924">
            <v>9.06</v>
          </cell>
          <cell r="I924">
            <v>9.51</v>
          </cell>
        </row>
        <row r="925">
          <cell r="A925">
            <v>97930</v>
          </cell>
          <cell r="B925">
            <v>0</v>
          </cell>
          <cell r="C925">
            <v>7.5</v>
          </cell>
          <cell r="D925">
            <v>0.6</v>
          </cell>
          <cell r="E925">
            <v>8.1</v>
          </cell>
          <cell r="F925">
            <v>8.25</v>
          </cell>
          <cell r="G925">
            <v>8.4600000000000009</v>
          </cell>
          <cell r="H925">
            <v>9.06</v>
          </cell>
          <cell r="I925">
            <v>9.51</v>
          </cell>
        </row>
        <row r="926">
          <cell r="A926">
            <v>97940</v>
          </cell>
          <cell r="B926">
            <v>0</v>
          </cell>
          <cell r="C926">
            <v>7.5</v>
          </cell>
          <cell r="D926">
            <v>0.6</v>
          </cell>
          <cell r="E926">
            <v>8.1</v>
          </cell>
          <cell r="F926">
            <v>8.25</v>
          </cell>
          <cell r="G926">
            <v>8.4600000000000009</v>
          </cell>
          <cell r="H926">
            <v>9.06</v>
          </cell>
          <cell r="I926">
            <v>9.51</v>
          </cell>
        </row>
        <row r="927">
          <cell r="A927">
            <v>97950</v>
          </cell>
          <cell r="B927">
            <v>0</v>
          </cell>
          <cell r="C927">
            <v>7.5</v>
          </cell>
          <cell r="D927">
            <v>0.6</v>
          </cell>
          <cell r="E927">
            <v>8.1</v>
          </cell>
          <cell r="F927">
            <v>8.25</v>
          </cell>
          <cell r="G927">
            <v>8.4600000000000009</v>
          </cell>
          <cell r="H927">
            <v>9.06</v>
          </cell>
          <cell r="I927">
            <v>9.51</v>
          </cell>
        </row>
        <row r="928">
          <cell r="A928">
            <v>97960</v>
          </cell>
          <cell r="B928">
            <v>0</v>
          </cell>
          <cell r="C928">
            <v>7.5</v>
          </cell>
          <cell r="D928">
            <v>0.6</v>
          </cell>
          <cell r="E928">
            <v>8.1</v>
          </cell>
          <cell r="F928">
            <v>8.25</v>
          </cell>
          <cell r="G928">
            <v>8.4600000000000009</v>
          </cell>
          <cell r="H928">
            <v>9.06</v>
          </cell>
          <cell r="I928">
            <v>9.51</v>
          </cell>
        </row>
        <row r="929">
          <cell r="A929">
            <v>97970</v>
          </cell>
          <cell r="B929">
            <v>0</v>
          </cell>
          <cell r="C929">
            <v>7.5</v>
          </cell>
          <cell r="D929">
            <v>0.6</v>
          </cell>
          <cell r="E929">
            <v>8.1</v>
          </cell>
          <cell r="F929">
            <v>8.25</v>
          </cell>
          <cell r="G929">
            <v>8.4600000000000009</v>
          </cell>
          <cell r="H929">
            <v>9.06</v>
          </cell>
          <cell r="I929">
            <v>9.51</v>
          </cell>
        </row>
        <row r="930">
          <cell r="A930">
            <v>97980</v>
          </cell>
          <cell r="B930">
            <v>0</v>
          </cell>
          <cell r="C930">
            <v>7.5</v>
          </cell>
          <cell r="D930">
            <v>0.6</v>
          </cell>
          <cell r="E930">
            <v>8.1</v>
          </cell>
          <cell r="F930">
            <v>8.25</v>
          </cell>
          <cell r="G930">
            <v>8.4600000000000009</v>
          </cell>
          <cell r="H930">
            <v>9.06</v>
          </cell>
          <cell r="I930">
            <v>9.51</v>
          </cell>
        </row>
        <row r="931">
          <cell r="A931">
            <v>97990</v>
          </cell>
          <cell r="B931">
            <v>0</v>
          </cell>
          <cell r="C931">
            <v>7.5</v>
          </cell>
          <cell r="D931">
            <v>0.6</v>
          </cell>
          <cell r="E931">
            <v>8.1</v>
          </cell>
          <cell r="F931">
            <v>8.25</v>
          </cell>
          <cell r="G931">
            <v>8.4600000000000009</v>
          </cell>
          <cell r="H931">
            <v>9.06</v>
          </cell>
          <cell r="I931">
            <v>9.51</v>
          </cell>
        </row>
        <row r="932">
          <cell r="A932">
            <v>98000</v>
          </cell>
          <cell r="B932">
            <v>0</v>
          </cell>
          <cell r="C932">
            <v>7.5</v>
          </cell>
          <cell r="D932">
            <v>0.6</v>
          </cell>
          <cell r="E932">
            <v>8.1</v>
          </cell>
          <cell r="F932">
            <v>8.25</v>
          </cell>
          <cell r="G932">
            <v>8.4600000000000009</v>
          </cell>
          <cell r="H932">
            <v>9.06</v>
          </cell>
          <cell r="I932">
            <v>9.51</v>
          </cell>
        </row>
        <row r="951">
          <cell r="A951">
            <v>98000</v>
          </cell>
          <cell r="B951">
            <v>0</v>
          </cell>
          <cell r="C951">
            <v>7.5</v>
          </cell>
          <cell r="D951">
            <v>0.6</v>
          </cell>
          <cell r="E951">
            <v>8.1</v>
          </cell>
          <cell r="F951">
            <v>8.25</v>
          </cell>
          <cell r="G951">
            <v>8.4600000000000009</v>
          </cell>
          <cell r="H951">
            <v>9.06</v>
          </cell>
          <cell r="I951">
            <v>9.51</v>
          </cell>
        </row>
        <row r="952">
          <cell r="A952">
            <v>98010</v>
          </cell>
          <cell r="B952">
            <v>0</v>
          </cell>
          <cell r="C952">
            <v>7.5</v>
          </cell>
          <cell r="D952">
            <v>0.6</v>
          </cell>
          <cell r="E952">
            <v>8.1</v>
          </cell>
          <cell r="F952">
            <v>8.25</v>
          </cell>
          <cell r="G952">
            <v>8.4600000000000009</v>
          </cell>
          <cell r="H952">
            <v>9.06</v>
          </cell>
          <cell r="I952">
            <v>9.51</v>
          </cell>
        </row>
        <row r="953">
          <cell r="A953">
            <v>98020</v>
          </cell>
          <cell r="B953">
            <v>0</v>
          </cell>
          <cell r="C953">
            <v>7.5</v>
          </cell>
          <cell r="D953">
            <v>0.6</v>
          </cell>
          <cell r="E953">
            <v>8.1</v>
          </cell>
          <cell r="F953">
            <v>8.25</v>
          </cell>
          <cell r="G953">
            <v>8.4600000000000009</v>
          </cell>
          <cell r="H953">
            <v>9.06</v>
          </cell>
          <cell r="I953">
            <v>9.51</v>
          </cell>
        </row>
        <row r="954">
          <cell r="A954">
            <v>98030</v>
          </cell>
          <cell r="B954">
            <v>0</v>
          </cell>
          <cell r="C954">
            <v>7.5</v>
          </cell>
          <cell r="D954">
            <v>0.6</v>
          </cell>
          <cell r="E954">
            <v>8.1</v>
          </cell>
          <cell r="F954">
            <v>8.25</v>
          </cell>
          <cell r="G954">
            <v>8.4600000000000009</v>
          </cell>
          <cell r="H954">
            <v>9.06</v>
          </cell>
          <cell r="I954">
            <v>9.51</v>
          </cell>
        </row>
        <row r="955">
          <cell r="A955">
            <v>98040</v>
          </cell>
          <cell r="B955">
            <v>0</v>
          </cell>
          <cell r="C955">
            <v>7.5</v>
          </cell>
          <cell r="D955">
            <v>0.6</v>
          </cell>
          <cell r="E955">
            <v>8.1</v>
          </cell>
          <cell r="F955">
            <v>8.25</v>
          </cell>
          <cell r="G955">
            <v>8.4600000000000009</v>
          </cell>
          <cell r="H955">
            <v>9.06</v>
          </cell>
          <cell r="I955">
            <v>9.51</v>
          </cell>
        </row>
        <row r="956">
          <cell r="A956">
            <v>98050</v>
          </cell>
          <cell r="B956">
            <v>0</v>
          </cell>
          <cell r="C956">
            <v>7.5</v>
          </cell>
          <cell r="D956">
            <v>0.6</v>
          </cell>
          <cell r="E956">
            <v>8.1</v>
          </cell>
          <cell r="F956">
            <v>8.25</v>
          </cell>
          <cell r="G956">
            <v>8.4600000000000009</v>
          </cell>
          <cell r="H956">
            <v>9.06</v>
          </cell>
          <cell r="I956">
            <v>9.51</v>
          </cell>
        </row>
        <row r="957">
          <cell r="A957">
            <v>98060</v>
          </cell>
          <cell r="B957">
            <v>0</v>
          </cell>
          <cell r="C957">
            <v>7.5</v>
          </cell>
          <cell r="D957">
            <v>0.6</v>
          </cell>
          <cell r="E957">
            <v>8.1</v>
          </cell>
          <cell r="F957">
            <v>8.25</v>
          </cell>
          <cell r="G957">
            <v>8.4600000000000009</v>
          </cell>
          <cell r="H957">
            <v>9.06</v>
          </cell>
          <cell r="I957">
            <v>9.51</v>
          </cell>
        </row>
        <row r="958">
          <cell r="A958">
            <v>98070</v>
          </cell>
          <cell r="B958">
            <v>0</v>
          </cell>
          <cell r="C958">
            <v>7.5</v>
          </cell>
          <cell r="D958">
            <v>0.6</v>
          </cell>
          <cell r="E958">
            <v>8.1</v>
          </cell>
          <cell r="F958">
            <v>8.25</v>
          </cell>
          <cell r="G958">
            <v>8.4600000000000009</v>
          </cell>
          <cell r="H958">
            <v>9.06</v>
          </cell>
          <cell r="I958">
            <v>9.51</v>
          </cell>
        </row>
        <row r="959">
          <cell r="A959">
            <v>98080</v>
          </cell>
          <cell r="B959">
            <v>0</v>
          </cell>
          <cell r="C959">
            <v>7.5</v>
          </cell>
          <cell r="D959">
            <v>0.6</v>
          </cell>
          <cell r="E959">
            <v>8.1</v>
          </cell>
          <cell r="F959">
            <v>8.25</v>
          </cell>
          <cell r="G959">
            <v>8.4600000000000009</v>
          </cell>
          <cell r="H959">
            <v>9.06</v>
          </cell>
          <cell r="I959">
            <v>9.51</v>
          </cell>
        </row>
        <row r="960">
          <cell r="A960">
            <v>98090</v>
          </cell>
          <cell r="B960">
            <v>0</v>
          </cell>
          <cell r="C960">
            <v>7.5</v>
          </cell>
          <cell r="D960">
            <v>0.6</v>
          </cell>
          <cell r="E960">
            <v>8.1</v>
          </cell>
          <cell r="F960">
            <v>8.25</v>
          </cell>
          <cell r="G960">
            <v>8.4600000000000009</v>
          </cell>
          <cell r="H960">
            <v>9.06</v>
          </cell>
          <cell r="I960">
            <v>9.51</v>
          </cell>
        </row>
        <row r="961">
          <cell r="A961">
            <v>98100</v>
          </cell>
          <cell r="B961">
            <v>0</v>
          </cell>
          <cell r="C961">
            <v>7.5</v>
          </cell>
          <cell r="D961">
            <v>0.6</v>
          </cell>
          <cell r="E961">
            <v>8.1</v>
          </cell>
          <cell r="F961">
            <v>8.25</v>
          </cell>
          <cell r="G961">
            <v>8.4600000000000009</v>
          </cell>
          <cell r="H961">
            <v>9.06</v>
          </cell>
          <cell r="I961">
            <v>9.51</v>
          </cell>
        </row>
        <row r="962">
          <cell r="A962">
            <v>98110</v>
          </cell>
          <cell r="B962">
            <v>0</v>
          </cell>
          <cell r="C962">
            <v>7.5</v>
          </cell>
          <cell r="D962">
            <v>0.6</v>
          </cell>
          <cell r="E962">
            <v>8.1</v>
          </cell>
          <cell r="F962">
            <v>8.25</v>
          </cell>
          <cell r="G962">
            <v>8.4600000000000009</v>
          </cell>
          <cell r="H962">
            <v>9.06</v>
          </cell>
          <cell r="I962">
            <v>9.51</v>
          </cell>
        </row>
        <row r="963">
          <cell r="A963">
            <v>98116.9</v>
          </cell>
          <cell r="B963" t="str">
            <v>PY - MSE</v>
          </cell>
          <cell r="C963">
            <v>7.5</v>
          </cell>
          <cell r="D963">
            <v>0.6</v>
          </cell>
          <cell r="E963">
            <v>8.1</v>
          </cell>
          <cell r="F963">
            <v>8.25</v>
          </cell>
          <cell r="G963">
            <v>8.4600000000000009</v>
          </cell>
          <cell r="H963">
            <v>9.06</v>
          </cell>
          <cell r="I963">
            <v>9.51</v>
          </cell>
        </row>
        <row r="964">
          <cell r="A964">
            <v>98120</v>
          </cell>
          <cell r="B964">
            <v>0</v>
          </cell>
          <cell r="C964">
            <v>7.5</v>
          </cell>
          <cell r="D964">
            <v>0.53</v>
          </cell>
          <cell r="E964">
            <v>8.0299999999999994</v>
          </cell>
          <cell r="F964">
            <v>8.18</v>
          </cell>
          <cell r="G964">
            <v>8.39</v>
          </cell>
          <cell r="H964">
            <v>8.99</v>
          </cell>
          <cell r="I964">
            <v>9.44</v>
          </cell>
        </row>
        <row r="965">
          <cell r="A965">
            <v>98130</v>
          </cell>
          <cell r="B965">
            <v>0</v>
          </cell>
          <cell r="C965">
            <v>7.5</v>
          </cell>
          <cell r="D965">
            <v>0.33</v>
          </cell>
          <cell r="E965">
            <v>7.83</v>
          </cell>
          <cell r="F965">
            <v>7.98</v>
          </cell>
          <cell r="G965">
            <v>8.1900000000000013</v>
          </cell>
          <cell r="H965">
            <v>8.7900000000000009</v>
          </cell>
          <cell r="I965">
            <v>9.24</v>
          </cell>
        </row>
        <row r="966">
          <cell r="A966">
            <v>98131.9</v>
          </cell>
          <cell r="B966" t="str">
            <v>PT</v>
          </cell>
          <cell r="C966">
            <v>7.5</v>
          </cell>
          <cell r="D966">
            <v>0.3</v>
          </cell>
          <cell r="E966">
            <v>7.8</v>
          </cell>
          <cell r="F966">
            <v>7.95</v>
          </cell>
          <cell r="G966">
            <v>8.16</v>
          </cell>
          <cell r="H966">
            <v>8.76</v>
          </cell>
          <cell r="I966">
            <v>9.2099999999999991</v>
          </cell>
        </row>
        <row r="967">
          <cell r="A967">
            <v>98140</v>
          </cell>
          <cell r="B967">
            <v>0</v>
          </cell>
          <cell r="C967">
            <v>7.5</v>
          </cell>
          <cell r="D967">
            <v>0.13</v>
          </cell>
          <cell r="E967">
            <v>7.63</v>
          </cell>
          <cell r="F967">
            <v>7.78</v>
          </cell>
          <cell r="G967">
            <v>7.99</v>
          </cell>
          <cell r="H967">
            <v>8.59</v>
          </cell>
          <cell r="I967">
            <v>9.0399999999999991</v>
          </cell>
        </row>
        <row r="968">
          <cell r="A968">
            <v>98146.9</v>
          </cell>
          <cell r="B968" t="str">
            <v>PX</v>
          </cell>
          <cell r="C968">
            <v>7.5</v>
          </cell>
          <cell r="D968">
            <v>0</v>
          </cell>
          <cell r="E968">
            <v>7.5</v>
          </cell>
          <cell r="F968">
            <v>7.65</v>
          </cell>
          <cell r="G968">
            <v>7.86</v>
          </cell>
          <cell r="H968">
            <v>8.4600000000000009</v>
          </cell>
          <cell r="I968">
            <v>8.91</v>
          </cell>
        </row>
        <row r="969">
          <cell r="A969">
            <v>98150</v>
          </cell>
          <cell r="B969">
            <v>0</v>
          </cell>
          <cell r="C969">
            <v>7.5</v>
          </cell>
          <cell r="D969">
            <v>0</v>
          </cell>
          <cell r="E969">
            <v>7.5</v>
          </cell>
          <cell r="F969">
            <v>7.65</v>
          </cell>
          <cell r="G969">
            <v>7.86</v>
          </cell>
          <cell r="H969">
            <v>8.4600000000000009</v>
          </cell>
          <cell r="I969">
            <v>8.91</v>
          </cell>
        </row>
        <row r="970">
          <cell r="A970">
            <v>98160</v>
          </cell>
          <cell r="B970">
            <v>0</v>
          </cell>
          <cell r="C970">
            <v>7.5</v>
          </cell>
          <cell r="D970">
            <v>0</v>
          </cell>
          <cell r="E970">
            <v>7.5</v>
          </cell>
          <cell r="F970">
            <v>7.65</v>
          </cell>
          <cell r="G970">
            <v>7.86</v>
          </cell>
          <cell r="H970">
            <v>8.4600000000000009</v>
          </cell>
          <cell r="I970">
            <v>8.91</v>
          </cell>
        </row>
        <row r="971">
          <cell r="A971">
            <v>98170</v>
          </cell>
          <cell r="B971">
            <v>0</v>
          </cell>
          <cell r="C971">
            <v>7.5</v>
          </cell>
          <cell r="D971">
            <v>0</v>
          </cell>
          <cell r="E971">
            <v>7.5</v>
          </cell>
          <cell r="F971">
            <v>7.65</v>
          </cell>
          <cell r="G971">
            <v>7.86</v>
          </cell>
          <cell r="H971">
            <v>8.4600000000000009</v>
          </cell>
          <cell r="I971">
            <v>8.91</v>
          </cell>
        </row>
        <row r="972">
          <cell r="A972">
            <v>98176.9</v>
          </cell>
          <cell r="B972" t="str">
            <v>BS</v>
          </cell>
          <cell r="C972">
            <v>7.5</v>
          </cell>
          <cell r="D972">
            <v>0</v>
          </cell>
          <cell r="E972">
            <v>7.5</v>
          </cell>
          <cell r="F972">
            <v>7.65</v>
          </cell>
          <cell r="G972">
            <v>7.86</v>
          </cell>
          <cell r="H972">
            <v>8.4600000000000009</v>
          </cell>
          <cell r="I972">
            <v>8.91</v>
          </cell>
        </row>
        <row r="973">
          <cell r="A973">
            <v>98180</v>
          </cell>
          <cell r="B973">
            <v>0</v>
          </cell>
          <cell r="C973">
            <v>7.5</v>
          </cell>
          <cell r="D973">
            <v>0</v>
          </cell>
          <cell r="E973">
            <v>7.5</v>
          </cell>
          <cell r="F973">
            <v>7.65</v>
          </cell>
          <cell r="G973">
            <v>7.86</v>
          </cell>
          <cell r="H973">
            <v>8.4600000000000009</v>
          </cell>
          <cell r="I973">
            <v>8.91</v>
          </cell>
        </row>
        <row r="974">
          <cell r="A974">
            <v>98190</v>
          </cell>
          <cell r="B974">
            <v>0</v>
          </cell>
          <cell r="C974">
            <v>7.5</v>
          </cell>
          <cell r="D974">
            <v>0</v>
          </cell>
          <cell r="E974">
            <v>7.5</v>
          </cell>
          <cell r="F974">
            <v>7.65</v>
          </cell>
          <cell r="G974">
            <v>7.86</v>
          </cell>
          <cell r="H974">
            <v>8.4600000000000009</v>
          </cell>
          <cell r="I974">
            <v>8.91</v>
          </cell>
        </row>
        <row r="975">
          <cell r="A975">
            <v>98191.48</v>
          </cell>
          <cell r="B975" t="str">
            <v>BS</v>
          </cell>
          <cell r="C975">
            <v>7.5</v>
          </cell>
          <cell r="D975">
            <v>0</v>
          </cell>
          <cell r="E975">
            <v>7.5</v>
          </cell>
          <cell r="F975">
            <v>7.65</v>
          </cell>
          <cell r="G975">
            <v>7.86</v>
          </cell>
          <cell r="H975">
            <v>8.4600000000000009</v>
          </cell>
          <cell r="I975">
            <v>8.91</v>
          </cell>
        </row>
        <row r="976">
          <cell r="A976">
            <v>98200</v>
          </cell>
          <cell r="B976">
            <v>0</v>
          </cell>
          <cell r="C976">
            <v>7.5</v>
          </cell>
          <cell r="D976">
            <v>0</v>
          </cell>
          <cell r="E976">
            <v>7.5</v>
          </cell>
          <cell r="F976">
            <v>7.65</v>
          </cell>
          <cell r="G976">
            <v>7.86</v>
          </cell>
          <cell r="H976">
            <v>8.4600000000000009</v>
          </cell>
          <cell r="I976">
            <v>8.91</v>
          </cell>
        </row>
        <row r="977">
          <cell r="A977">
            <v>98210</v>
          </cell>
          <cell r="B977">
            <v>0</v>
          </cell>
          <cell r="C977">
            <v>7.5</v>
          </cell>
          <cell r="D977">
            <v>0</v>
          </cell>
          <cell r="E977">
            <v>7.5</v>
          </cell>
          <cell r="F977">
            <v>7.65</v>
          </cell>
          <cell r="G977">
            <v>7.86</v>
          </cell>
          <cell r="H977">
            <v>8.4600000000000009</v>
          </cell>
          <cell r="I977">
            <v>8.91</v>
          </cell>
        </row>
        <row r="978">
          <cell r="A978">
            <v>98220</v>
          </cell>
          <cell r="B978">
            <v>0</v>
          </cell>
          <cell r="C978">
            <v>7.5</v>
          </cell>
          <cell r="D978">
            <v>0</v>
          </cell>
          <cell r="E978">
            <v>7.5</v>
          </cell>
          <cell r="F978">
            <v>7.65</v>
          </cell>
          <cell r="G978">
            <v>7.86</v>
          </cell>
          <cell r="H978">
            <v>8.4600000000000009</v>
          </cell>
          <cell r="I978">
            <v>8.91</v>
          </cell>
        </row>
        <row r="979">
          <cell r="A979">
            <v>98221.48</v>
          </cell>
          <cell r="B979" t="str">
            <v>PX</v>
          </cell>
          <cell r="C979">
            <v>7.5</v>
          </cell>
          <cell r="D979">
            <v>0</v>
          </cell>
          <cell r="E979">
            <v>7.5</v>
          </cell>
          <cell r="F979">
            <v>7.65</v>
          </cell>
          <cell r="G979">
            <v>7.86</v>
          </cell>
          <cell r="H979">
            <v>8.4600000000000009</v>
          </cell>
          <cell r="I979">
            <v>8.91</v>
          </cell>
        </row>
        <row r="980">
          <cell r="A980">
            <v>98230</v>
          </cell>
          <cell r="B980">
            <v>0</v>
          </cell>
          <cell r="C980">
            <v>7.5</v>
          </cell>
          <cell r="D980">
            <v>0.17</v>
          </cell>
          <cell r="E980">
            <v>7.67</v>
          </cell>
          <cell r="F980">
            <v>7.82</v>
          </cell>
          <cell r="G980">
            <v>8.0300000000000011</v>
          </cell>
          <cell r="H980">
            <v>8.6300000000000008</v>
          </cell>
          <cell r="I980">
            <v>9.08</v>
          </cell>
        </row>
        <row r="981">
          <cell r="A981">
            <v>98236.479999999996</v>
          </cell>
          <cell r="B981" t="str">
            <v>PC</v>
          </cell>
          <cell r="C981">
            <v>7.5</v>
          </cell>
          <cell r="D981">
            <v>0.3</v>
          </cell>
          <cell r="E981">
            <v>7.8</v>
          </cell>
          <cell r="F981">
            <v>7.95</v>
          </cell>
          <cell r="G981">
            <v>8.16</v>
          </cell>
          <cell r="H981">
            <v>8.76</v>
          </cell>
          <cell r="I981">
            <v>9.2099999999999991</v>
          </cell>
        </row>
        <row r="982">
          <cell r="A982">
            <v>98240</v>
          </cell>
          <cell r="B982">
            <v>0</v>
          </cell>
          <cell r="C982">
            <v>7.5</v>
          </cell>
          <cell r="D982">
            <v>0.37</v>
          </cell>
          <cell r="E982">
            <v>7.87</v>
          </cell>
          <cell r="F982">
            <v>8.02</v>
          </cell>
          <cell r="G982">
            <v>8.23</v>
          </cell>
          <cell r="H982">
            <v>8.83</v>
          </cell>
          <cell r="I982">
            <v>9.2799999999999994</v>
          </cell>
        </row>
        <row r="983">
          <cell r="A983">
            <v>98250</v>
          </cell>
          <cell r="B983">
            <v>0</v>
          </cell>
          <cell r="C983">
            <v>7.5</v>
          </cell>
          <cell r="D983">
            <v>0.56999999999999995</v>
          </cell>
          <cell r="E983">
            <v>8.07</v>
          </cell>
          <cell r="F983">
            <v>8.2200000000000006</v>
          </cell>
          <cell r="G983">
            <v>8.4300000000000015</v>
          </cell>
          <cell r="H983">
            <v>9.0300000000000011</v>
          </cell>
          <cell r="I983">
            <v>9.48</v>
          </cell>
        </row>
        <row r="984">
          <cell r="A984">
            <v>98251.48</v>
          </cell>
          <cell r="B984" t="str">
            <v>PY - MSE</v>
          </cell>
          <cell r="C984">
            <v>7.5</v>
          </cell>
          <cell r="D984">
            <v>0.6</v>
          </cell>
          <cell r="E984">
            <v>8.1</v>
          </cell>
          <cell r="F984">
            <v>8.25</v>
          </cell>
          <cell r="G984">
            <v>8.4600000000000009</v>
          </cell>
          <cell r="H984">
            <v>9.06</v>
          </cell>
          <cell r="I984">
            <v>9.51</v>
          </cell>
        </row>
        <row r="985">
          <cell r="A985">
            <v>98260</v>
          </cell>
          <cell r="B985">
            <v>0</v>
          </cell>
          <cell r="C985">
            <v>7.5</v>
          </cell>
          <cell r="D985">
            <v>0.6</v>
          </cell>
          <cell r="E985">
            <v>8.1</v>
          </cell>
          <cell r="F985">
            <v>8.25</v>
          </cell>
          <cell r="G985">
            <v>8.4600000000000009</v>
          </cell>
          <cell r="H985">
            <v>9.06</v>
          </cell>
          <cell r="I985">
            <v>9.51</v>
          </cell>
        </row>
        <row r="986">
          <cell r="A986">
            <v>98270</v>
          </cell>
          <cell r="B986">
            <v>0</v>
          </cell>
          <cell r="C986">
            <v>7.5</v>
          </cell>
          <cell r="D986">
            <v>0.6</v>
          </cell>
          <cell r="E986">
            <v>8.1</v>
          </cell>
          <cell r="F986">
            <v>8.25</v>
          </cell>
          <cell r="G986">
            <v>8.4600000000000009</v>
          </cell>
          <cell r="H986">
            <v>9.06</v>
          </cell>
          <cell r="I986">
            <v>9.51</v>
          </cell>
        </row>
        <row r="987">
          <cell r="A987">
            <v>98280</v>
          </cell>
          <cell r="B987">
            <v>0</v>
          </cell>
          <cell r="C987">
            <v>7.5</v>
          </cell>
          <cell r="D987">
            <v>0.6</v>
          </cell>
          <cell r="E987">
            <v>8.1</v>
          </cell>
          <cell r="F987">
            <v>8.25</v>
          </cell>
          <cell r="G987">
            <v>8.4600000000000009</v>
          </cell>
          <cell r="H987">
            <v>9.06</v>
          </cell>
          <cell r="I987">
            <v>9.51</v>
          </cell>
        </row>
        <row r="988">
          <cell r="A988">
            <v>98290</v>
          </cell>
          <cell r="B988">
            <v>0</v>
          </cell>
          <cell r="C988">
            <v>7.5</v>
          </cell>
          <cell r="D988">
            <v>0.6</v>
          </cell>
          <cell r="E988">
            <v>8.1</v>
          </cell>
          <cell r="F988">
            <v>8.25</v>
          </cell>
          <cell r="G988">
            <v>8.4600000000000009</v>
          </cell>
          <cell r="H988">
            <v>9.06</v>
          </cell>
          <cell r="I988">
            <v>9.51</v>
          </cell>
        </row>
        <row r="989">
          <cell r="A989">
            <v>98300</v>
          </cell>
          <cell r="B989">
            <v>0</v>
          </cell>
          <cell r="C989">
            <v>7.5</v>
          </cell>
          <cell r="D989">
            <v>0.6</v>
          </cell>
          <cell r="E989">
            <v>8.1</v>
          </cell>
          <cell r="F989">
            <v>8.25</v>
          </cell>
          <cell r="G989">
            <v>8.4600000000000009</v>
          </cell>
          <cell r="H989">
            <v>9.06</v>
          </cell>
          <cell r="I989">
            <v>9.51</v>
          </cell>
        </row>
        <row r="990">
          <cell r="A990">
            <v>98310</v>
          </cell>
          <cell r="B990">
            <v>0</v>
          </cell>
          <cell r="C990">
            <v>7.5</v>
          </cell>
          <cell r="D990">
            <v>0.6</v>
          </cell>
          <cell r="E990">
            <v>8.1</v>
          </cell>
          <cell r="F990">
            <v>8.25</v>
          </cell>
          <cell r="G990">
            <v>8.4600000000000009</v>
          </cell>
          <cell r="H990">
            <v>9.06</v>
          </cell>
          <cell r="I990">
            <v>9.51</v>
          </cell>
        </row>
        <row r="991">
          <cell r="A991">
            <v>98320</v>
          </cell>
          <cell r="B991">
            <v>0</v>
          </cell>
          <cell r="C991">
            <v>7.5</v>
          </cell>
          <cell r="D991">
            <v>0.6</v>
          </cell>
          <cell r="E991">
            <v>8.1</v>
          </cell>
          <cell r="F991">
            <v>8.25</v>
          </cell>
          <cell r="G991">
            <v>8.4600000000000009</v>
          </cell>
          <cell r="H991">
            <v>9.06</v>
          </cell>
          <cell r="I991">
            <v>9.51</v>
          </cell>
        </row>
        <row r="992">
          <cell r="A992">
            <v>98330</v>
          </cell>
          <cell r="B992">
            <v>0</v>
          </cell>
          <cell r="C992">
            <v>7.5</v>
          </cell>
          <cell r="D992">
            <v>0.6</v>
          </cell>
          <cell r="E992">
            <v>8.1</v>
          </cell>
          <cell r="F992">
            <v>8.25</v>
          </cell>
          <cell r="G992">
            <v>8.4600000000000009</v>
          </cell>
          <cell r="H992">
            <v>9.06</v>
          </cell>
          <cell r="I992">
            <v>9.51</v>
          </cell>
        </row>
        <row r="993">
          <cell r="A993">
            <v>98340</v>
          </cell>
          <cell r="B993">
            <v>0</v>
          </cell>
          <cell r="C993">
            <v>7.5</v>
          </cell>
          <cell r="D993">
            <v>0.6</v>
          </cell>
          <cell r="E993">
            <v>8.1</v>
          </cell>
          <cell r="F993">
            <v>8.25</v>
          </cell>
          <cell r="G993">
            <v>8.4600000000000009</v>
          </cell>
          <cell r="H993">
            <v>9.06</v>
          </cell>
          <cell r="I993">
            <v>9.51</v>
          </cell>
        </row>
        <row r="994">
          <cell r="A994">
            <v>98350</v>
          </cell>
          <cell r="B994">
            <v>0</v>
          </cell>
          <cell r="C994">
            <v>7.5</v>
          </cell>
          <cell r="D994">
            <v>0.6</v>
          </cell>
          <cell r="E994">
            <v>8.1</v>
          </cell>
          <cell r="F994">
            <v>8.25</v>
          </cell>
          <cell r="G994">
            <v>8.4600000000000009</v>
          </cell>
          <cell r="H994">
            <v>9.06</v>
          </cell>
          <cell r="I994">
            <v>9.51</v>
          </cell>
        </row>
        <row r="995">
          <cell r="A995">
            <v>98360</v>
          </cell>
          <cell r="B995">
            <v>0</v>
          </cell>
          <cell r="C995">
            <v>7.5</v>
          </cell>
          <cell r="D995">
            <v>0.6</v>
          </cell>
          <cell r="E995">
            <v>8.1</v>
          </cell>
          <cell r="F995">
            <v>8.25</v>
          </cell>
          <cell r="G995">
            <v>8.4600000000000009</v>
          </cell>
          <cell r="H995">
            <v>9.06</v>
          </cell>
          <cell r="I995">
            <v>9.51</v>
          </cell>
        </row>
        <row r="996">
          <cell r="A996">
            <v>98370</v>
          </cell>
          <cell r="B996">
            <v>0</v>
          </cell>
          <cell r="C996">
            <v>7.5</v>
          </cell>
          <cell r="D996">
            <v>0.6</v>
          </cell>
          <cell r="E996">
            <v>8.1</v>
          </cell>
          <cell r="F996">
            <v>8.25</v>
          </cell>
          <cell r="G996">
            <v>8.4600000000000009</v>
          </cell>
          <cell r="H996">
            <v>9.06</v>
          </cell>
          <cell r="I996">
            <v>9.51</v>
          </cell>
        </row>
        <row r="997">
          <cell r="A997">
            <v>98380</v>
          </cell>
          <cell r="B997">
            <v>0</v>
          </cell>
          <cell r="C997">
            <v>7.5</v>
          </cell>
          <cell r="D997">
            <v>0.6</v>
          </cell>
          <cell r="E997">
            <v>8.1</v>
          </cell>
          <cell r="F997">
            <v>8.25</v>
          </cell>
          <cell r="G997">
            <v>8.4600000000000009</v>
          </cell>
          <cell r="H997">
            <v>9.06</v>
          </cell>
          <cell r="I997">
            <v>9.51</v>
          </cell>
        </row>
        <row r="998">
          <cell r="A998">
            <v>98390</v>
          </cell>
          <cell r="B998">
            <v>0</v>
          </cell>
          <cell r="C998">
            <v>7.5</v>
          </cell>
          <cell r="D998">
            <v>0.6</v>
          </cell>
          <cell r="E998">
            <v>8.1</v>
          </cell>
          <cell r="F998">
            <v>8.25</v>
          </cell>
          <cell r="G998">
            <v>8.4600000000000009</v>
          </cell>
          <cell r="H998">
            <v>9.06</v>
          </cell>
          <cell r="I998">
            <v>9.51</v>
          </cell>
        </row>
        <row r="999">
          <cell r="A999">
            <v>98400</v>
          </cell>
          <cell r="B999">
            <v>0</v>
          </cell>
          <cell r="C999">
            <v>7.5</v>
          </cell>
          <cell r="D999">
            <v>0.6</v>
          </cell>
          <cell r="E999">
            <v>8.1</v>
          </cell>
          <cell r="F999">
            <v>8.25</v>
          </cell>
          <cell r="G999">
            <v>8.4600000000000009</v>
          </cell>
          <cell r="H999">
            <v>9.06</v>
          </cell>
          <cell r="I999">
            <v>9.51</v>
          </cell>
        </row>
        <row r="1000">
          <cell r="A1000">
            <v>98410</v>
          </cell>
          <cell r="B1000">
            <v>0</v>
          </cell>
          <cell r="C1000">
            <v>7.5</v>
          </cell>
          <cell r="D1000">
            <v>0.6</v>
          </cell>
          <cell r="E1000">
            <v>8.1</v>
          </cell>
          <cell r="F1000">
            <v>8.25</v>
          </cell>
          <cell r="G1000">
            <v>8.4600000000000009</v>
          </cell>
          <cell r="H1000">
            <v>9.06</v>
          </cell>
          <cell r="I1000">
            <v>9.51</v>
          </cell>
        </row>
        <row r="1001">
          <cell r="A1001">
            <v>98420</v>
          </cell>
          <cell r="B1001">
            <v>0</v>
          </cell>
          <cell r="C1001">
            <v>7.5</v>
          </cell>
          <cell r="D1001">
            <v>0.6</v>
          </cell>
          <cell r="E1001">
            <v>8.1</v>
          </cell>
          <cell r="F1001">
            <v>8.25</v>
          </cell>
          <cell r="G1001">
            <v>8.4600000000000009</v>
          </cell>
          <cell r="H1001">
            <v>9.06</v>
          </cell>
          <cell r="I1001">
            <v>9.51</v>
          </cell>
        </row>
        <row r="1002">
          <cell r="A1002">
            <v>98430</v>
          </cell>
          <cell r="B1002">
            <v>0</v>
          </cell>
          <cell r="C1002">
            <v>7.5</v>
          </cell>
          <cell r="D1002">
            <v>0.6</v>
          </cell>
          <cell r="E1002">
            <v>8.1</v>
          </cell>
          <cell r="F1002">
            <v>8.25</v>
          </cell>
          <cell r="G1002">
            <v>8.4600000000000009</v>
          </cell>
          <cell r="H1002">
            <v>9.06</v>
          </cell>
          <cell r="I1002">
            <v>9.51</v>
          </cell>
        </row>
        <row r="1003">
          <cell r="A1003">
            <v>98440</v>
          </cell>
          <cell r="B1003">
            <v>0</v>
          </cell>
          <cell r="C1003">
            <v>7.5</v>
          </cell>
          <cell r="D1003">
            <v>0.6</v>
          </cell>
          <cell r="E1003">
            <v>8.1</v>
          </cell>
          <cell r="F1003">
            <v>8.25</v>
          </cell>
          <cell r="G1003">
            <v>8.4600000000000009</v>
          </cell>
          <cell r="H1003">
            <v>9.06</v>
          </cell>
          <cell r="I1003">
            <v>9.51</v>
          </cell>
        </row>
        <row r="1004">
          <cell r="A1004">
            <v>98450</v>
          </cell>
          <cell r="B1004">
            <v>0</v>
          </cell>
          <cell r="C1004">
            <v>7.5</v>
          </cell>
          <cell r="D1004">
            <v>0.6</v>
          </cell>
          <cell r="E1004">
            <v>8.1</v>
          </cell>
          <cell r="F1004">
            <v>8.25</v>
          </cell>
          <cell r="G1004">
            <v>8.4600000000000009</v>
          </cell>
          <cell r="H1004">
            <v>9.06</v>
          </cell>
          <cell r="I1004">
            <v>9.51</v>
          </cell>
        </row>
        <row r="1005">
          <cell r="A1005">
            <v>98460</v>
          </cell>
          <cell r="B1005">
            <v>0</v>
          </cell>
          <cell r="C1005">
            <v>7.5</v>
          </cell>
          <cell r="D1005">
            <v>0.6</v>
          </cell>
          <cell r="E1005">
            <v>8.1</v>
          </cell>
          <cell r="F1005">
            <v>8.25</v>
          </cell>
          <cell r="G1005">
            <v>8.4600000000000009</v>
          </cell>
          <cell r="H1005">
            <v>9.06</v>
          </cell>
          <cell r="I1005">
            <v>9.51</v>
          </cell>
        </row>
        <row r="1006">
          <cell r="A1006">
            <v>98470</v>
          </cell>
          <cell r="B1006">
            <v>0</v>
          </cell>
          <cell r="C1006">
            <v>7.5</v>
          </cell>
          <cell r="D1006">
            <v>0.6</v>
          </cell>
          <cell r="E1006">
            <v>8.1</v>
          </cell>
          <cell r="F1006">
            <v>8.25</v>
          </cell>
          <cell r="G1006">
            <v>8.4600000000000009</v>
          </cell>
          <cell r="H1006">
            <v>9.06</v>
          </cell>
          <cell r="I1006">
            <v>9.51</v>
          </cell>
        </row>
        <row r="1007">
          <cell r="A1007">
            <v>98471.16</v>
          </cell>
          <cell r="B1007" t="str">
            <v>PY - MSE</v>
          </cell>
          <cell r="C1007">
            <v>7.5</v>
          </cell>
          <cell r="D1007">
            <v>0.6</v>
          </cell>
          <cell r="E1007">
            <v>8.1</v>
          </cell>
          <cell r="F1007">
            <v>8.25</v>
          </cell>
          <cell r="G1007">
            <v>8.4600000000000009</v>
          </cell>
          <cell r="H1007">
            <v>9.06</v>
          </cell>
          <cell r="I1007">
            <v>9.51</v>
          </cell>
        </row>
        <row r="1008">
          <cell r="A1008">
            <v>98480</v>
          </cell>
          <cell r="B1008">
            <v>0</v>
          </cell>
          <cell r="C1008">
            <v>7.5</v>
          </cell>
          <cell r="D1008">
            <v>0.42</v>
          </cell>
          <cell r="E1008">
            <v>7.92</v>
          </cell>
          <cell r="F1008">
            <v>8.07</v>
          </cell>
          <cell r="G1008">
            <v>8.2800000000000011</v>
          </cell>
          <cell r="H1008">
            <v>8.8800000000000008</v>
          </cell>
          <cell r="I1008">
            <v>9.33</v>
          </cell>
        </row>
        <row r="1009">
          <cell r="A1009">
            <v>98486.16</v>
          </cell>
          <cell r="B1009" t="str">
            <v>PT</v>
          </cell>
          <cell r="C1009">
            <v>7.5</v>
          </cell>
          <cell r="D1009">
            <v>0.3</v>
          </cell>
          <cell r="E1009">
            <v>7.8</v>
          </cell>
          <cell r="F1009">
            <v>7.95</v>
          </cell>
          <cell r="G1009">
            <v>8.16</v>
          </cell>
          <cell r="H1009">
            <v>8.76</v>
          </cell>
          <cell r="I1009">
            <v>9.2099999999999991</v>
          </cell>
        </row>
        <row r="1010">
          <cell r="A1010">
            <v>98490</v>
          </cell>
          <cell r="B1010">
            <v>0</v>
          </cell>
          <cell r="C1010">
            <v>7.5</v>
          </cell>
          <cell r="D1010">
            <v>0.22</v>
          </cell>
          <cell r="E1010">
            <v>7.72</v>
          </cell>
          <cell r="F1010">
            <v>7.87</v>
          </cell>
          <cell r="G1010">
            <v>8.08</v>
          </cell>
          <cell r="H1010">
            <v>8.68</v>
          </cell>
          <cell r="I1010">
            <v>9.129999999999999</v>
          </cell>
        </row>
        <row r="1011">
          <cell r="A1011">
            <v>98500</v>
          </cell>
          <cell r="B1011">
            <v>0</v>
          </cell>
          <cell r="C1011">
            <v>7.5</v>
          </cell>
          <cell r="D1011">
            <v>0.02</v>
          </cell>
          <cell r="E1011">
            <v>7.52</v>
          </cell>
          <cell r="F1011">
            <v>7.67</v>
          </cell>
          <cell r="G1011">
            <v>7.88</v>
          </cell>
          <cell r="H1011">
            <v>8.48</v>
          </cell>
          <cell r="I1011">
            <v>8.93</v>
          </cell>
        </row>
        <row r="1012">
          <cell r="A1012">
            <v>98501.16</v>
          </cell>
          <cell r="B1012" t="str">
            <v>PX</v>
          </cell>
          <cell r="C1012">
            <v>7.5</v>
          </cell>
          <cell r="D1012">
            <v>0</v>
          </cell>
          <cell r="E1012">
            <v>7.5</v>
          </cell>
          <cell r="F1012">
            <v>7.65</v>
          </cell>
          <cell r="G1012">
            <v>7.86</v>
          </cell>
          <cell r="H1012">
            <v>8.4600000000000009</v>
          </cell>
          <cell r="I1012">
            <v>8.91</v>
          </cell>
        </row>
        <row r="1013">
          <cell r="A1013">
            <v>98510</v>
          </cell>
          <cell r="B1013">
            <v>0</v>
          </cell>
          <cell r="C1013">
            <v>7.5</v>
          </cell>
          <cell r="D1013">
            <v>0</v>
          </cell>
          <cell r="E1013">
            <v>7.5</v>
          </cell>
          <cell r="F1013">
            <v>7.65</v>
          </cell>
          <cell r="G1013">
            <v>7.86</v>
          </cell>
          <cell r="H1013">
            <v>8.4600000000000009</v>
          </cell>
          <cell r="I1013">
            <v>8.91</v>
          </cell>
        </row>
        <row r="1014">
          <cell r="A1014">
            <v>98520</v>
          </cell>
          <cell r="B1014">
            <v>0</v>
          </cell>
          <cell r="C1014">
            <v>7.5</v>
          </cell>
          <cell r="D1014">
            <v>0</v>
          </cell>
          <cell r="E1014">
            <v>7.5</v>
          </cell>
          <cell r="F1014">
            <v>7.65</v>
          </cell>
          <cell r="G1014">
            <v>7.86</v>
          </cell>
          <cell r="H1014">
            <v>8.4600000000000009</v>
          </cell>
          <cell r="I1014">
            <v>8.91</v>
          </cell>
        </row>
        <row r="1015">
          <cell r="A1015">
            <v>98530</v>
          </cell>
          <cell r="B1015">
            <v>0</v>
          </cell>
          <cell r="C1015">
            <v>7.5</v>
          </cell>
          <cell r="D1015">
            <v>0</v>
          </cell>
          <cell r="E1015">
            <v>7.5</v>
          </cell>
          <cell r="F1015">
            <v>7.65</v>
          </cell>
          <cell r="G1015">
            <v>7.86</v>
          </cell>
          <cell r="H1015">
            <v>8.4600000000000009</v>
          </cell>
          <cell r="I1015">
            <v>8.91</v>
          </cell>
        </row>
        <row r="1016">
          <cell r="A1016">
            <v>98531.16</v>
          </cell>
          <cell r="B1016" t="str">
            <v>BS</v>
          </cell>
          <cell r="C1016">
            <v>7.5</v>
          </cell>
          <cell r="D1016">
            <v>0</v>
          </cell>
          <cell r="E1016">
            <v>7.5</v>
          </cell>
          <cell r="F1016">
            <v>7.65</v>
          </cell>
          <cell r="G1016">
            <v>7.86</v>
          </cell>
          <cell r="H1016">
            <v>8.4600000000000009</v>
          </cell>
          <cell r="I1016">
            <v>8.91</v>
          </cell>
        </row>
        <row r="1017">
          <cell r="A1017">
            <v>98540</v>
          </cell>
          <cell r="B1017">
            <v>0</v>
          </cell>
          <cell r="C1017">
            <v>7.5</v>
          </cell>
          <cell r="D1017">
            <v>0</v>
          </cell>
          <cell r="E1017">
            <v>7.5</v>
          </cell>
          <cell r="F1017">
            <v>7.65</v>
          </cell>
          <cell r="G1017">
            <v>7.86</v>
          </cell>
          <cell r="H1017">
            <v>8.4600000000000009</v>
          </cell>
          <cell r="I1017">
            <v>8.91</v>
          </cell>
        </row>
        <row r="1018">
          <cell r="A1018">
            <v>98550</v>
          </cell>
          <cell r="B1018">
            <v>0</v>
          </cell>
          <cell r="C1018">
            <v>7.5</v>
          </cell>
          <cell r="D1018">
            <v>0</v>
          </cell>
          <cell r="E1018">
            <v>7.5</v>
          </cell>
          <cell r="F1018">
            <v>7.65</v>
          </cell>
          <cell r="G1018">
            <v>7.86</v>
          </cell>
          <cell r="H1018">
            <v>8.4600000000000009</v>
          </cell>
          <cell r="I1018">
            <v>8.91</v>
          </cell>
        </row>
        <row r="1019">
          <cell r="A1019">
            <v>98560</v>
          </cell>
          <cell r="B1019">
            <v>0</v>
          </cell>
          <cell r="C1019">
            <v>7.5</v>
          </cell>
          <cell r="D1019">
            <v>0</v>
          </cell>
          <cell r="E1019">
            <v>7.5</v>
          </cell>
          <cell r="F1019">
            <v>7.65</v>
          </cell>
          <cell r="G1019">
            <v>7.86</v>
          </cell>
          <cell r="H1019">
            <v>8.4600000000000009</v>
          </cell>
          <cell r="I1019">
            <v>8.91</v>
          </cell>
        </row>
        <row r="1020">
          <cell r="A1020">
            <v>98570</v>
          </cell>
          <cell r="B1020">
            <v>0</v>
          </cell>
          <cell r="C1020">
            <v>7.5</v>
          </cell>
          <cell r="D1020">
            <v>0</v>
          </cell>
          <cell r="E1020">
            <v>7.5</v>
          </cell>
          <cell r="F1020">
            <v>7.65</v>
          </cell>
          <cell r="G1020">
            <v>7.86</v>
          </cell>
          <cell r="H1020">
            <v>8.4600000000000009</v>
          </cell>
          <cell r="I1020">
            <v>8.91</v>
          </cell>
        </row>
        <row r="1021">
          <cell r="A1021">
            <v>98580</v>
          </cell>
          <cell r="B1021">
            <v>0</v>
          </cell>
          <cell r="C1021">
            <v>7.5</v>
          </cell>
          <cell r="D1021">
            <v>0</v>
          </cell>
          <cell r="E1021">
            <v>7.5</v>
          </cell>
          <cell r="F1021">
            <v>7.65</v>
          </cell>
          <cell r="G1021">
            <v>7.86</v>
          </cell>
          <cell r="H1021">
            <v>8.4600000000000009</v>
          </cell>
          <cell r="I1021">
            <v>8.91</v>
          </cell>
        </row>
        <row r="1022">
          <cell r="A1022">
            <v>98588.14</v>
          </cell>
          <cell r="B1022">
            <v>0</v>
          </cell>
          <cell r="C1022">
            <v>7.5</v>
          </cell>
          <cell r="D1022">
            <v>0</v>
          </cell>
          <cell r="E1022">
            <v>7.5</v>
          </cell>
          <cell r="F1022">
            <v>7.65</v>
          </cell>
          <cell r="G1022">
            <v>7.86</v>
          </cell>
          <cell r="H1022">
            <v>8.4600000000000009</v>
          </cell>
          <cell r="I1022">
            <v>8.91</v>
          </cell>
        </row>
        <row r="1024">
          <cell r="A1024">
            <v>98653.65</v>
          </cell>
          <cell r="B1024">
            <v>0</v>
          </cell>
          <cell r="C1024">
            <v>7.5</v>
          </cell>
          <cell r="D1024">
            <v>0</v>
          </cell>
          <cell r="E1024">
            <v>7.5</v>
          </cell>
          <cell r="F1024">
            <v>7.65</v>
          </cell>
          <cell r="G1024">
            <v>7.86</v>
          </cell>
          <cell r="H1024">
            <v>8.4600000000000009</v>
          </cell>
          <cell r="I1024">
            <v>8.91</v>
          </cell>
        </row>
        <row r="1025">
          <cell r="A1025">
            <v>98660</v>
          </cell>
          <cell r="B1025">
            <v>0</v>
          </cell>
          <cell r="C1025">
            <v>7.5</v>
          </cell>
          <cell r="D1025">
            <v>0</v>
          </cell>
          <cell r="E1025">
            <v>7.5</v>
          </cell>
          <cell r="F1025">
            <v>7.65</v>
          </cell>
          <cell r="G1025">
            <v>7.86</v>
          </cell>
          <cell r="H1025">
            <v>8.4600000000000009</v>
          </cell>
          <cell r="I1025">
            <v>8.91</v>
          </cell>
        </row>
        <row r="1026">
          <cell r="A1026">
            <v>98670</v>
          </cell>
          <cell r="B1026">
            <v>0</v>
          </cell>
          <cell r="C1026">
            <v>7.5</v>
          </cell>
          <cell r="D1026">
            <v>0</v>
          </cell>
          <cell r="E1026">
            <v>7.5</v>
          </cell>
          <cell r="F1026">
            <v>7.65</v>
          </cell>
          <cell r="G1026">
            <v>7.86</v>
          </cell>
          <cell r="H1026">
            <v>8.4600000000000009</v>
          </cell>
          <cell r="I1026">
            <v>8.91</v>
          </cell>
        </row>
        <row r="1027">
          <cell r="A1027">
            <v>98680</v>
          </cell>
          <cell r="B1027">
            <v>0</v>
          </cell>
          <cell r="C1027">
            <v>7.5</v>
          </cell>
          <cell r="D1027">
            <v>0</v>
          </cell>
          <cell r="E1027">
            <v>7.5</v>
          </cell>
          <cell r="F1027">
            <v>7.65</v>
          </cell>
          <cell r="G1027">
            <v>7.86</v>
          </cell>
          <cell r="H1027">
            <v>8.4600000000000009</v>
          </cell>
          <cell r="I1027">
            <v>8.91</v>
          </cell>
        </row>
        <row r="1028">
          <cell r="A1028">
            <v>98690</v>
          </cell>
          <cell r="B1028">
            <v>0</v>
          </cell>
          <cell r="C1028">
            <v>7.5</v>
          </cell>
          <cell r="D1028">
            <v>0</v>
          </cell>
          <cell r="E1028">
            <v>7.5</v>
          </cell>
          <cell r="F1028">
            <v>7.65</v>
          </cell>
          <cell r="G1028">
            <v>7.86</v>
          </cell>
          <cell r="H1028">
            <v>8.4600000000000009</v>
          </cell>
          <cell r="I1028">
            <v>8.91</v>
          </cell>
        </row>
        <row r="1029">
          <cell r="A1029">
            <v>98700</v>
          </cell>
          <cell r="B1029">
            <v>0</v>
          </cell>
          <cell r="C1029">
            <v>7.5</v>
          </cell>
          <cell r="D1029">
            <v>0</v>
          </cell>
          <cell r="E1029">
            <v>7.5</v>
          </cell>
          <cell r="F1029">
            <v>7.65</v>
          </cell>
          <cell r="G1029">
            <v>7.86</v>
          </cell>
          <cell r="H1029">
            <v>8.4600000000000009</v>
          </cell>
          <cell r="I1029">
            <v>8.91</v>
          </cell>
        </row>
        <row r="1030">
          <cell r="A1030">
            <v>98710</v>
          </cell>
          <cell r="B1030">
            <v>0</v>
          </cell>
          <cell r="C1030">
            <v>7.5</v>
          </cell>
          <cell r="D1030">
            <v>0</v>
          </cell>
          <cell r="E1030">
            <v>7.5</v>
          </cell>
          <cell r="F1030">
            <v>7.65</v>
          </cell>
          <cell r="G1030">
            <v>7.86</v>
          </cell>
          <cell r="H1030">
            <v>8.4600000000000009</v>
          </cell>
          <cell r="I1030">
            <v>8.91</v>
          </cell>
        </row>
        <row r="1031">
          <cell r="A1031">
            <v>98720</v>
          </cell>
          <cell r="B1031">
            <v>0</v>
          </cell>
          <cell r="C1031">
            <v>7.5</v>
          </cell>
          <cell r="D1031">
            <v>0</v>
          </cell>
          <cell r="E1031">
            <v>7.5</v>
          </cell>
          <cell r="F1031">
            <v>7.65</v>
          </cell>
          <cell r="G1031">
            <v>7.86</v>
          </cell>
          <cell r="H1031">
            <v>8.4600000000000009</v>
          </cell>
          <cell r="I1031">
            <v>8.91</v>
          </cell>
        </row>
        <row r="1032">
          <cell r="A1032">
            <v>98730</v>
          </cell>
          <cell r="B1032">
            <v>0</v>
          </cell>
          <cell r="C1032">
            <v>7.5</v>
          </cell>
          <cell r="D1032">
            <v>0</v>
          </cell>
          <cell r="E1032">
            <v>7.5</v>
          </cell>
          <cell r="F1032">
            <v>7.65</v>
          </cell>
          <cell r="G1032">
            <v>7.86</v>
          </cell>
          <cell r="H1032">
            <v>8.4600000000000009</v>
          </cell>
          <cell r="I1032">
            <v>8.91</v>
          </cell>
        </row>
        <row r="1033">
          <cell r="A1033">
            <v>98740</v>
          </cell>
          <cell r="B1033">
            <v>0</v>
          </cell>
          <cell r="C1033">
            <v>7.5</v>
          </cell>
          <cell r="D1033">
            <v>0</v>
          </cell>
          <cell r="E1033">
            <v>7.5</v>
          </cell>
          <cell r="F1033">
            <v>7.65</v>
          </cell>
          <cell r="G1033">
            <v>7.86</v>
          </cell>
          <cell r="H1033">
            <v>8.4600000000000009</v>
          </cell>
          <cell r="I1033">
            <v>8.91</v>
          </cell>
        </row>
        <row r="1034">
          <cell r="A1034">
            <v>98750</v>
          </cell>
          <cell r="B1034">
            <v>0</v>
          </cell>
          <cell r="C1034">
            <v>7.5</v>
          </cell>
          <cell r="D1034">
            <v>0</v>
          </cell>
          <cell r="E1034">
            <v>7.5</v>
          </cell>
          <cell r="F1034">
            <v>7.65</v>
          </cell>
          <cell r="G1034">
            <v>7.86</v>
          </cell>
          <cell r="H1034">
            <v>8.4600000000000009</v>
          </cell>
          <cell r="I1034">
            <v>8.91</v>
          </cell>
        </row>
        <row r="1035">
          <cell r="A1035">
            <v>98760</v>
          </cell>
          <cell r="B1035">
            <v>0</v>
          </cell>
          <cell r="C1035">
            <v>7.5</v>
          </cell>
          <cell r="D1035">
            <v>0</v>
          </cell>
          <cell r="E1035">
            <v>7.5</v>
          </cell>
          <cell r="F1035">
            <v>7.65</v>
          </cell>
          <cell r="G1035">
            <v>7.86</v>
          </cell>
          <cell r="H1035">
            <v>8.4600000000000009</v>
          </cell>
          <cell r="I1035">
            <v>8.91</v>
          </cell>
        </row>
        <row r="1036">
          <cell r="A1036">
            <v>98760.72</v>
          </cell>
          <cell r="B1036" t="str">
            <v>BS</v>
          </cell>
          <cell r="C1036">
            <v>7.5</v>
          </cell>
          <cell r="D1036">
            <v>0</v>
          </cell>
          <cell r="E1036">
            <v>7.5</v>
          </cell>
          <cell r="F1036">
            <v>7.65</v>
          </cell>
          <cell r="G1036">
            <v>7.86</v>
          </cell>
          <cell r="H1036">
            <v>8.4600000000000009</v>
          </cell>
          <cell r="I1036">
            <v>8.91</v>
          </cell>
        </row>
        <row r="1037">
          <cell r="A1037">
            <v>98770</v>
          </cell>
          <cell r="B1037">
            <v>0</v>
          </cell>
          <cell r="C1037">
            <v>7.5</v>
          </cell>
          <cell r="D1037">
            <v>0</v>
          </cell>
          <cell r="E1037">
            <v>7.5</v>
          </cell>
          <cell r="F1037">
            <v>7.65</v>
          </cell>
          <cell r="G1037">
            <v>7.86</v>
          </cell>
          <cell r="H1037">
            <v>8.4600000000000009</v>
          </cell>
          <cell r="I1037">
            <v>8.91</v>
          </cell>
        </row>
        <row r="1038">
          <cell r="A1038">
            <v>98780</v>
          </cell>
          <cell r="B1038">
            <v>0</v>
          </cell>
          <cell r="C1038">
            <v>7.5</v>
          </cell>
          <cell r="D1038">
            <v>0</v>
          </cell>
          <cell r="E1038">
            <v>7.5</v>
          </cell>
          <cell r="F1038">
            <v>7.65</v>
          </cell>
          <cell r="G1038">
            <v>7.86</v>
          </cell>
          <cell r="H1038">
            <v>8.4600000000000009</v>
          </cell>
          <cell r="I1038">
            <v>8.91</v>
          </cell>
        </row>
        <row r="1039">
          <cell r="A1039">
            <v>98790</v>
          </cell>
          <cell r="B1039">
            <v>0</v>
          </cell>
          <cell r="C1039">
            <v>7.5</v>
          </cell>
          <cell r="D1039">
            <v>0</v>
          </cell>
          <cell r="E1039">
            <v>7.5</v>
          </cell>
          <cell r="F1039">
            <v>7.65</v>
          </cell>
          <cell r="G1039">
            <v>7.86</v>
          </cell>
          <cell r="H1039">
            <v>8.4600000000000009</v>
          </cell>
          <cell r="I1039">
            <v>8.91</v>
          </cell>
        </row>
        <row r="1040">
          <cell r="A1040">
            <v>98790.720000000001</v>
          </cell>
          <cell r="B1040" t="str">
            <v>PX</v>
          </cell>
          <cell r="C1040">
            <v>7.5</v>
          </cell>
          <cell r="D1040">
            <v>0</v>
          </cell>
          <cell r="E1040">
            <v>7.5</v>
          </cell>
          <cell r="F1040">
            <v>7.65</v>
          </cell>
          <cell r="G1040">
            <v>7.86</v>
          </cell>
          <cell r="H1040">
            <v>8.4600000000000009</v>
          </cell>
          <cell r="I1040">
            <v>8.91</v>
          </cell>
        </row>
        <row r="1041">
          <cell r="A1041">
            <v>98800</v>
          </cell>
          <cell r="B1041">
            <v>0</v>
          </cell>
          <cell r="C1041">
            <v>7.5</v>
          </cell>
          <cell r="D1041">
            <v>0.18</v>
          </cell>
          <cell r="E1041">
            <v>7.68</v>
          </cell>
          <cell r="F1041">
            <v>7.83</v>
          </cell>
          <cell r="G1041">
            <v>8.0400000000000009</v>
          </cell>
          <cell r="H1041">
            <v>8.64</v>
          </cell>
          <cell r="I1041">
            <v>9.09</v>
          </cell>
        </row>
        <row r="1042">
          <cell r="A1042">
            <v>98805.72</v>
          </cell>
          <cell r="B1042" t="str">
            <v>PC</v>
          </cell>
          <cell r="C1042">
            <v>7.5</v>
          </cell>
          <cell r="D1042">
            <v>0.3</v>
          </cell>
          <cell r="E1042">
            <v>7.8</v>
          </cell>
          <cell r="F1042">
            <v>7.95</v>
          </cell>
          <cell r="G1042">
            <v>8.16</v>
          </cell>
          <cell r="H1042">
            <v>8.76</v>
          </cell>
          <cell r="I1042">
            <v>9.2099999999999991</v>
          </cell>
        </row>
        <row r="1043">
          <cell r="A1043">
            <v>98810</v>
          </cell>
          <cell r="B1043">
            <v>0</v>
          </cell>
          <cell r="C1043">
            <v>7.5</v>
          </cell>
          <cell r="D1043">
            <v>0.38</v>
          </cell>
          <cell r="E1043">
            <v>7.88</v>
          </cell>
          <cell r="F1043">
            <v>8.0299999999999994</v>
          </cell>
          <cell r="G1043">
            <v>8.24</v>
          </cell>
          <cell r="H1043">
            <v>8.84</v>
          </cell>
          <cell r="I1043">
            <v>9.2899999999999991</v>
          </cell>
        </row>
        <row r="1044">
          <cell r="A1044">
            <v>98820</v>
          </cell>
          <cell r="B1044">
            <v>0</v>
          </cell>
          <cell r="C1044">
            <v>7.5</v>
          </cell>
          <cell r="D1044">
            <v>0.57999999999999996</v>
          </cell>
          <cell r="E1044">
            <v>8.08</v>
          </cell>
          <cell r="F1044">
            <v>8.23</v>
          </cell>
          <cell r="G1044">
            <v>8.4400000000000013</v>
          </cell>
          <cell r="H1044">
            <v>9.0400000000000009</v>
          </cell>
          <cell r="I1044">
            <v>9.49</v>
          </cell>
        </row>
        <row r="1045">
          <cell r="A1045">
            <v>98820.72</v>
          </cell>
          <cell r="B1045" t="str">
            <v>PY - MSE</v>
          </cell>
          <cell r="C1045">
            <v>7.5</v>
          </cell>
          <cell r="D1045">
            <v>0.6</v>
          </cell>
          <cell r="E1045">
            <v>8.1</v>
          </cell>
          <cell r="F1045">
            <v>8.25</v>
          </cell>
          <cell r="G1045">
            <v>8.4600000000000009</v>
          </cell>
          <cell r="H1045">
            <v>9.06</v>
          </cell>
          <cell r="I1045">
            <v>9.51</v>
          </cell>
        </row>
        <row r="1046">
          <cell r="A1046">
            <v>98830</v>
          </cell>
          <cell r="B1046">
            <v>0</v>
          </cell>
          <cell r="C1046">
            <v>7.5</v>
          </cell>
          <cell r="D1046">
            <v>0.6</v>
          </cell>
          <cell r="E1046">
            <v>8.1</v>
          </cell>
          <cell r="F1046">
            <v>8.25</v>
          </cell>
          <cell r="G1046">
            <v>8.4600000000000009</v>
          </cell>
          <cell r="H1046">
            <v>9.06</v>
          </cell>
          <cell r="I1046">
            <v>9.51</v>
          </cell>
        </row>
        <row r="1047">
          <cell r="A1047">
            <v>98840</v>
          </cell>
          <cell r="B1047">
            <v>0</v>
          </cell>
          <cell r="C1047">
            <v>7.5</v>
          </cell>
          <cell r="D1047">
            <v>0.6</v>
          </cell>
          <cell r="E1047">
            <v>8.1</v>
          </cell>
          <cell r="F1047">
            <v>8.25</v>
          </cell>
          <cell r="G1047">
            <v>8.4600000000000009</v>
          </cell>
          <cell r="H1047">
            <v>9.06</v>
          </cell>
          <cell r="I1047">
            <v>9.51</v>
          </cell>
        </row>
        <row r="1048">
          <cell r="A1048">
            <v>98850</v>
          </cell>
          <cell r="B1048">
            <v>0</v>
          </cell>
          <cell r="C1048">
            <v>7.5</v>
          </cell>
          <cell r="D1048">
            <v>0.6</v>
          </cell>
          <cell r="E1048">
            <v>8.1</v>
          </cell>
          <cell r="F1048">
            <v>8.25</v>
          </cell>
          <cell r="G1048">
            <v>8.4600000000000009</v>
          </cell>
          <cell r="H1048">
            <v>9.06</v>
          </cell>
          <cell r="I1048">
            <v>9.51</v>
          </cell>
        </row>
        <row r="1049">
          <cell r="A1049">
            <v>98860</v>
          </cell>
          <cell r="B1049">
            <v>0</v>
          </cell>
          <cell r="C1049">
            <v>7.5</v>
          </cell>
          <cell r="D1049">
            <v>0.6</v>
          </cell>
          <cell r="E1049">
            <v>8.1</v>
          </cell>
          <cell r="F1049">
            <v>8.25</v>
          </cell>
          <cell r="G1049">
            <v>8.4600000000000009</v>
          </cell>
          <cell r="H1049">
            <v>9.06</v>
          </cell>
          <cell r="I1049">
            <v>9.51</v>
          </cell>
        </row>
        <row r="1050">
          <cell r="A1050">
            <v>98870</v>
          </cell>
          <cell r="B1050">
            <v>0</v>
          </cell>
          <cell r="C1050">
            <v>7.5</v>
          </cell>
          <cell r="D1050">
            <v>0.6</v>
          </cell>
          <cell r="E1050">
            <v>8.1</v>
          </cell>
          <cell r="F1050">
            <v>8.25</v>
          </cell>
          <cell r="G1050">
            <v>8.4600000000000009</v>
          </cell>
          <cell r="H1050">
            <v>9.06</v>
          </cell>
          <cell r="I1050">
            <v>9.51</v>
          </cell>
        </row>
        <row r="1051">
          <cell r="A1051">
            <v>98880</v>
          </cell>
          <cell r="B1051">
            <v>0</v>
          </cell>
          <cell r="C1051">
            <v>7.5</v>
          </cell>
          <cell r="D1051">
            <v>0.6</v>
          </cell>
          <cell r="E1051">
            <v>8.1</v>
          </cell>
          <cell r="F1051">
            <v>8.25</v>
          </cell>
          <cell r="G1051">
            <v>8.4600000000000009</v>
          </cell>
          <cell r="H1051">
            <v>9.06</v>
          </cell>
          <cell r="I1051">
            <v>9.51</v>
          </cell>
        </row>
        <row r="1052">
          <cell r="A1052">
            <v>98890</v>
          </cell>
          <cell r="B1052">
            <v>0</v>
          </cell>
          <cell r="C1052">
            <v>7.5</v>
          </cell>
          <cell r="D1052">
            <v>0.6</v>
          </cell>
          <cell r="E1052">
            <v>8.1</v>
          </cell>
          <cell r="F1052">
            <v>8.25</v>
          </cell>
          <cell r="G1052">
            <v>8.4600000000000009</v>
          </cell>
          <cell r="H1052">
            <v>9.06</v>
          </cell>
          <cell r="I1052">
            <v>9.51</v>
          </cell>
        </row>
        <row r="1053">
          <cell r="A1053">
            <v>98900</v>
          </cell>
          <cell r="B1053">
            <v>0</v>
          </cell>
          <cell r="C1053">
            <v>7.5</v>
          </cell>
          <cell r="D1053">
            <v>0.6</v>
          </cell>
          <cell r="E1053">
            <v>8.1</v>
          </cell>
          <cell r="F1053">
            <v>8.25</v>
          </cell>
          <cell r="G1053">
            <v>8.4600000000000009</v>
          </cell>
          <cell r="H1053">
            <v>9.06</v>
          </cell>
          <cell r="I1053">
            <v>9.51</v>
          </cell>
        </row>
        <row r="1054">
          <cell r="A1054">
            <v>98910</v>
          </cell>
          <cell r="B1054">
            <v>0</v>
          </cell>
          <cell r="C1054">
            <v>7.5</v>
          </cell>
          <cell r="D1054">
            <v>0.6</v>
          </cell>
          <cell r="E1054">
            <v>8.1</v>
          </cell>
          <cell r="F1054">
            <v>8.25</v>
          </cell>
          <cell r="G1054">
            <v>8.4600000000000009</v>
          </cell>
          <cell r="H1054">
            <v>9.06</v>
          </cell>
          <cell r="I1054">
            <v>9.51</v>
          </cell>
        </row>
        <row r="1055">
          <cell r="A1055">
            <v>98920</v>
          </cell>
          <cell r="B1055">
            <v>0</v>
          </cell>
          <cell r="C1055">
            <v>7.5</v>
          </cell>
          <cell r="D1055">
            <v>0.6</v>
          </cell>
          <cell r="E1055">
            <v>8.1</v>
          </cell>
          <cell r="F1055">
            <v>8.25</v>
          </cell>
          <cell r="G1055">
            <v>8.4600000000000009</v>
          </cell>
          <cell r="H1055">
            <v>9.06</v>
          </cell>
          <cell r="I1055">
            <v>9.51</v>
          </cell>
        </row>
        <row r="1056">
          <cell r="A1056">
            <v>98930</v>
          </cell>
          <cell r="B1056">
            <v>0</v>
          </cell>
          <cell r="C1056">
            <v>7.5</v>
          </cell>
          <cell r="D1056">
            <v>0.6</v>
          </cell>
          <cell r="E1056">
            <v>8.1</v>
          </cell>
          <cell r="F1056">
            <v>8.25</v>
          </cell>
          <cell r="G1056">
            <v>8.4600000000000009</v>
          </cell>
          <cell r="H1056">
            <v>9.06</v>
          </cell>
          <cell r="I1056">
            <v>9.51</v>
          </cell>
        </row>
        <row r="1057">
          <cell r="A1057">
            <v>98940</v>
          </cell>
          <cell r="B1057">
            <v>0</v>
          </cell>
          <cell r="C1057">
            <v>7.5</v>
          </cell>
          <cell r="D1057">
            <v>0.6</v>
          </cell>
          <cell r="E1057">
            <v>8.1</v>
          </cell>
          <cell r="F1057">
            <v>8.25</v>
          </cell>
          <cell r="G1057">
            <v>8.4600000000000009</v>
          </cell>
          <cell r="H1057">
            <v>9.06</v>
          </cell>
          <cell r="I1057">
            <v>9.51</v>
          </cell>
        </row>
        <row r="1058">
          <cell r="A1058">
            <v>98950</v>
          </cell>
          <cell r="B1058">
            <v>0</v>
          </cell>
          <cell r="C1058">
            <v>7.5</v>
          </cell>
          <cell r="D1058">
            <v>0.6</v>
          </cell>
          <cell r="E1058">
            <v>8.1</v>
          </cell>
          <cell r="F1058">
            <v>8.25</v>
          </cell>
          <cell r="G1058">
            <v>8.4600000000000009</v>
          </cell>
          <cell r="H1058">
            <v>9.06</v>
          </cell>
          <cell r="I1058">
            <v>9.51</v>
          </cell>
        </row>
        <row r="1059">
          <cell r="A1059">
            <v>98960</v>
          </cell>
          <cell r="B1059">
            <v>0</v>
          </cell>
          <cell r="C1059">
            <v>7.5</v>
          </cell>
          <cell r="D1059">
            <v>0.6</v>
          </cell>
          <cell r="E1059">
            <v>8.1</v>
          </cell>
          <cell r="F1059">
            <v>8.25</v>
          </cell>
          <cell r="G1059">
            <v>8.4600000000000009</v>
          </cell>
          <cell r="H1059">
            <v>9.06</v>
          </cell>
          <cell r="I1059">
            <v>9.51</v>
          </cell>
        </row>
        <row r="1060">
          <cell r="A1060">
            <v>98970</v>
          </cell>
          <cell r="B1060">
            <v>0</v>
          </cell>
          <cell r="C1060">
            <v>7.5</v>
          </cell>
          <cell r="D1060">
            <v>0.6</v>
          </cell>
          <cell r="E1060">
            <v>8.1</v>
          </cell>
          <cell r="F1060">
            <v>8.25</v>
          </cell>
          <cell r="G1060">
            <v>8.4600000000000009</v>
          </cell>
          <cell r="H1060">
            <v>9.06</v>
          </cell>
          <cell r="I1060">
            <v>9.51</v>
          </cell>
        </row>
        <row r="1061">
          <cell r="A1061">
            <v>98980</v>
          </cell>
          <cell r="B1061">
            <v>0</v>
          </cell>
          <cell r="C1061">
            <v>7.5</v>
          </cell>
          <cell r="D1061">
            <v>0.6</v>
          </cell>
          <cell r="E1061">
            <v>8.1</v>
          </cell>
          <cell r="F1061">
            <v>8.25</v>
          </cell>
          <cell r="G1061">
            <v>8.4600000000000009</v>
          </cell>
          <cell r="H1061">
            <v>9.06</v>
          </cell>
          <cell r="I1061">
            <v>9.51</v>
          </cell>
        </row>
        <row r="1062">
          <cell r="A1062">
            <v>98990</v>
          </cell>
          <cell r="B1062">
            <v>0</v>
          </cell>
          <cell r="C1062">
            <v>7.5</v>
          </cell>
          <cell r="D1062">
            <v>0.6</v>
          </cell>
          <cell r="E1062">
            <v>8.1</v>
          </cell>
          <cell r="F1062">
            <v>8.25</v>
          </cell>
          <cell r="G1062">
            <v>8.4600000000000009</v>
          </cell>
          <cell r="H1062">
            <v>9.06</v>
          </cell>
          <cell r="I1062">
            <v>9.51</v>
          </cell>
        </row>
        <row r="1063">
          <cell r="A1063">
            <v>99000</v>
          </cell>
          <cell r="B1063">
            <v>0</v>
          </cell>
          <cell r="C1063">
            <v>7.5</v>
          </cell>
          <cell r="D1063">
            <v>0.6</v>
          </cell>
          <cell r="E1063">
            <v>8.1</v>
          </cell>
          <cell r="F1063">
            <v>8.25</v>
          </cell>
          <cell r="G1063">
            <v>8.4600000000000009</v>
          </cell>
          <cell r="H1063">
            <v>9.06</v>
          </cell>
          <cell r="I1063">
            <v>9.51</v>
          </cell>
        </row>
        <row r="1082">
          <cell r="A1082">
            <v>99000</v>
          </cell>
          <cell r="B1082">
            <v>0</v>
          </cell>
          <cell r="C1082">
            <v>7.5</v>
          </cell>
          <cell r="D1082">
            <v>0.6</v>
          </cell>
          <cell r="E1082">
            <v>8.1</v>
          </cell>
          <cell r="F1082">
            <v>8.25</v>
          </cell>
          <cell r="G1082">
            <v>8.4600000000000009</v>
          </cell>
          <cell r="H1082">
            <v>9.06</v>
          </cell>
          <cell r="I1082">
            <v>9.51</v>
          </cell>
        </row>
        <row r="1083">
          <cell r="A1083">
            <v>99010</v>
          </cell>
          <cell r="B1083">
            <v>0</v>
          </cell>
          <cell r="C1083">
            <v>7.5</v>
          </cell>
          <cell r="D1083">
            <v>0.6</v>
          </cell>
          <cell r="E1083">
            <v>8.1</v>
          </cell>
          <cell r="F1083">
            <v>8.25</v>
          </cell>
          <cell r="G1083">
            <v>8.4600000000000009</v>
          </cell>
          <cell r="H1083">
            <v>9.06</v>
          </cell>
          <cell r="I1083">
            <v>9.51</v>
          </cell>
        </row>
        <row r="1084">
          <cell r="A1084">
            <v>99020</v>
          </cell>
          <cell r="B1084">
            <v>0</v>
          </cell>
          <cell r="C1084">
            <v>7.5</v>
          </cell>
          <cell r="D1084">
            <v>0.6</v>
          </cell>
          <cell r="E1084">
            <v>8.1</v>
          </cell>
          <cell r="F1084">
            <v>8.25</v>
          </cell>
          <cell r="G1084">
            <v>8.4600000000000009</v>
          </cell>
          <cell r="H1084">
            <v>9.06</v>
          </cell>
          <cell r="I1084">
            <v>9.51</v>
          </cell>
        </row>
        <row r="1085">
          <cell r="A1085">
            <v>99030</v>
          </cell>
          <cell r="B1085">
            <v>0</v>
          </cell>
          <cell r="C1085">
            <v>7.5</v>
          </cell>
          <cell r="D1085">
            <v>0.6</v>
          </cell>
          <cell r="E1085">
            <v>8.1</v>
          </cell>
          <cell r="F1085">
            <v>8.25</v>
          </cell>
          <cell r="G1085">
            <v>8.4600000000000009</v>
          </cell>
          <cell r="H1085">
            <v>9.06</v>
          </cell>
          <cell r="I1085">
            <v>9.51</v>
          </cell>
        </row>
        <row r="1086">
          <cell r="A1086">
            <v>99040</v>
          </cell>
          <cell r="B1086">
            <v>0</v>
          </cell>
          <cell r="C1086">
            <v>7.5</v>
          </cell>
          <cell r="D1086">
            <v>0.6</v>
          </cell>
          <cell r="E1086">
            <v>8.1</v>
          </cell>
          <cell r="F1086">
            <v>8.25</v>
          </cell>
          <cell r="G1086">
            <v>8.4600000000000009</v>
          </cell>
          <cell r="H1086">
            <v>9.06</v>
          </cell>
          <cell r="I1086">
            <v>9.51</v>
          </cell>
        </row>
        <row r="1087">
          <cell r="A1087">
            <v>99050</v>
          </cell>
          <cell r="B1087">
            <v>0</v>
          </cell>
          <cell r="C1087">
            <v>7.5</v>
          </cell>
          <cell r="D1087">
            <v>0.6</v>
          </cell>
          <cell r="E1087">
            <v>8.1</v>
          </cell>
          <cell r="F1087">
            <v>8.25</v>
          </cell>
          <cell r="G1087">
            <v>8.4600000000000009</v>
          </cell>
          <cell r="H1087">
            <v>9.06</v>
          </cell>
          <cell r="I1087">
            <v>9.51</v>
          </cell>
        </row>
        <row r="1088">
          <cell r="A1088">
            <v>99060</v>
          </cell>
          <cell r="B1088">
            <v>0</v>
          </cell>
          <cell r="C1088">
            <v>7.5</v>
          </cell>
          <cell r="D1088">
            <v>0.6</v>
          </cell>
          <cell r="E1088">
            <v>8.1</v>
          </cell>
          <cell r="F1088">
            <v>8.25</v>
          </cell>
          <cell r="G1088">
            <v>8.4600000000000009</v>
          </cell>
          <cell r="H1088">
            <v>9.06</v>
          </cell>
          <cell r="I1088">
            <v>9.51</v>
          </cell>
        </row>
        <row r="1089">
          <cell r="A1089">
            <v>99070</v>
          </cell>
          <cell r="B1089">
            <v>0</v>
          </cell>
          <cell r="C1089">
            <v>7.5</v>
          </cell>
          <cell r="D1089">
            <v>0.6</v>
          </cell>
          <cell r="E1089">
            <v>8.1</v>
          </cell>
          <cell r="F1089">
            <v>8.25</v>
          </cell>
          <cell r="G1089">
            <v>8.4600000000000009</v>
          </cell>
          <cell r="H1089">
            <v>9.06</v>
          </cell>
          <cell r="I1089">
            <v>9.51</v>
          </cell>
        </row>
        <row r="1090">
          <cell r="A1090">
            <v>99080</v>
          </cell>
          <cell r="B1090">
            <v>0</v>
          </cell>
          <cell r="C1090">
            <v>7.5</v>
          </cell>
          <cell r="D1090">
            <v>0.6</v>
          </cell>
          <cell r="E1090">
            <v>8.1</v>
          </cell>
          <cell r="F1090">
            <v>8.25</v>
          </cell>
          <cell r="G1090">
            <v>8.4600000000000009</v>
          </cell>
          <cell r="H1090">
            <v>9.06</v>
          </cell>
          <cell r="I1090">
            <v>9.51</v>
          </cell>
        </row>
        <row r="1091">
          <cell r="A1091">
            <v>99090</v>
          </cell>
          <cell r="B1091">
            <v>0</v>
          </cell>
          <cell r="C1091">
            <v>7.5</v>
          </cell>
          <cell r="D1091">
            <v>0.6</v>
          </cell>
          <cell r="E1091">
            <v>8.1</v>
          </cell>
          <cell r="F1091">
            <v>8.25</v>
          </cell>
          <cell r="G1091">
            <v>8.4600000000000009</v>
          </cell>
          <cell r="H1091">
            <v>9.06</v>
          </cell>
          <cell r="I1091">
            <v>9.51</v>
          </cell>
        </row>
        <row r="1092">
          <cell r="A1092">
            <v>99100</v>
          </cell>
          <cell r="B1092">
            <v>0</v>
          </cell>
          <cell r="C1092">
            <v>7.5</v>
          </cell>
          <cell r="D1092">
            <v>0.6</v>
          </cell>
          <cell r="E1092">
            <v>8.1</v>
          </cell>
          <cell r="F1092">
            <v>8.25</v>
          </cell>
          <cell r="G1092">
            <v>8.4600000000000009</v>
          </cell>
          <cell r="H1092">
            <v>9.06</v>
          </cell>
          <cell r="I1092">
            <v>9.51</v>
          </cell>
        </row>
        <row r="1093">
          <cell r="A1093">
            <v>99110</v>
          </cell>
          <cell r="B1093">
            <v>0</v>
          </cell>
          <cell r="C1093">
            <v>7.5</v>
          </cell>
          <cell r="D1093">
            <v>0.6</v>
          </cell>
          <cell r="E1093">
            <v>8.1</v>
          </cell>
          <cell r="F1093">
            <v>8.25</v>
          </cell>
          <cell r="G1093">
            <v>8.4600000000000009</v>
          </cell>
          <cell r="H1093">
            <v>9.06</v>
          </cell>
          <cell r="I1093">
            <v>9.51</v>
          </cell>
        </row>
        <row r="1094">
          <cell r="A1094">
            <v>99120</v>
          </cell>
          <cell r="B1094">
            <v>0</v>
          </cell>
          <cell r="C1094">
            <v>7.5</v>
          </cell>
          <cell r="D1094">
            <v>0.6</v>
          </cell>
          <cell r="E1094">
            <v>8.1</v>
          </cell>
          <cell r="F1094">
            <v>8.25</v>
          </cell>
          <cell r="G1094">
            <v>8.4600000000000009</v>
          </cell>
          <cell r="H1094">
            <v>9.06</v>
          </cell>
          <cell r="I1094">
            <v>9.51</v>
          </cell>
        </row>
        <row r="1095">
          <cell r="A1095">
            <v>99130</v>
          </cell>
          <cell r="B1095">
            <v>0</v>
          </cell>
          <cell r="C1095">
            <v>7.5</v>
          </cell>
          <cell r="D1095">
            <v>0.6</v>
          </cell>
          <cell r="E1095">
            <v>8.1</v>
          </cell>
          <cell r="F1095">
            <v>8.25</v>
          </cell>
          <cell r="G1095">
            <v>8.4600000000000009</v>
          </cell>
          <cell r="H1095">
            <v>9.06</v>
          </cell>
          <cell r="I1095">
            <v>9.51</v>
          </cell>
        </row>
        <row r="1096">
          <cell r="A1096">
            <v>99140</v>
          </cell>
          <cell r="B1096">
            <v>0</v>
          </cell>
          <cell r="C1096">
            <v>7.5</v>
          </cell>
          <cell r="D1096">
            <v>0.6</v>
          </cell>
          <cell r="E1096">
            <v>8.1</v>
          </cell>
          <cell r="F1096">
            <v>8.25</v>
          </cell>
          <cell r="G1096">
            <v>8.4600000000000009</v>
          </cell>
          <cell r="H1096">
            <v>9.06</v>
          </cell>
          <cell r="I1096">
            <v>9.51</v>
          </cell>
        </row>
        <row r="1097">
          <cell r="A1097">
            <v>99150</v>
          </cell>
          <cell r="B1097">
            <v>0</v>
          </cell>
          <cell r="C1097">
            <v>7.5</v>
          </cell>
          <cell r="D1097">
            <v>0.6</v>
          </cell>
          <cell r="E1097">
            <v>8.1</v>
          </cell>
          <cell r="F1097">
            <v>8.25</v>
          </cell>
          <cell r="G1097">
            <v>8.4600000000000009</v>
          </cell>
          <cell r="H1097">
            <v>9.06</v>
          </cell>
          <cell r="I1097">
            <v>9.51</v>
          </cell>
        </row>
        <row r="1098">
          <cell r="A1098">
            <v>99160</v>
          </cell>
          <cell r="B1098">
            <v>0</v>
          </cell>
          <cell r="C1098">
            <v>7.5</v>
          </cell>
          <cell r="D1098">
            <v>0.6</v>
          </cell>
          <cell r="E1098">
            <v>8.1</v>
          </cell>
          <cell r="F1098">
            <v>8.25</v>
          </cell>
          <cell r="G1098">
            <v>8.4600000000000009</v>
          </cell>
          <cell r="H1098">
            <v>9.06</v>
          </cell>
          <cell r="I1098">
            <v>9.51</v>
          </cell>
        </row>
        <row r="1099">
          <cell r="A1099">
            <v>99170</v>
          </cell>
          <cell r="B1099">
            <v>0</v>
          </cell>
          <cell r="C1099">
            <v>7.5</v>
          </cell>
          <cell r="D1099">
            <v>0.6</v>
          </cell>
          <cell r="E1099">
            <v>8.1</v>
          </cell>
          <cell r="F1099">
            <v>8.25</v>
          </cell>
          <cell r="G1099">
            <v>8.4600000000000009</v>
          </cell>
          <cell r="H1099">
            <v>9.06</v>
          </cell>
          <cell r="I1099">
            <v>9.51</v>
          </cell>
        </row>
        <row r="1100">
          <cell r="A1100">
            <v>99180</v>
          </cell>
          <cell r="B1100">
            <v>0</v>
          </cell>
          <cell r="C1100">
            <v>7.5</v>
          </cell>
          <cell r="D1100">
            <v>0.6</v>
          </cell>
          <cell r="E1100">
            <v>8.1</v>
          </cell>
          <cell r="F1100">
            <v>8.25</v>
          </cell>
          <cell r="G1100">
            <v>8.4600000000000009</v>
          </cell>
          <cell r="H1100">
            <v>9.06</v>
          </cell>
          <cell r="I1100">
            <v>9.51</v>
          </cell>
        </row>
        <row r="1101">
          <cell r="A1101">
            <v>99190</v>
          </cell>
          <cell r="B1101">
            <v>0</v>
          </cell>
          <cell r="C1101">
            <v>7.5</v>
          </cell>
          <cell r="D1101">
            <v>0.6</v>
          </cell>
          <cell r="E1101">
            <v>8.1</v>
          </cell>
          <cell r="F1101">
            <v>8.25</v>
          </cell>
          <cell r="G1101">
            <v>8.4600000000000009</v>
          </cell>
          <cell r="H1101">
            <v>9.06</v>
          </cell>
          <cell r="I1101">
            <v>9.51</v>
          </cell>
        </row>
        <row r="1102">
          <cell r="A1102">
            <v>99200</v>
          </cell>
          <cell r="B1102">
            <v>0</v>
          </cell>
          <cell r="C1102">
            <v>7.5</v>
          </cell>
          <cell r="D1102">
            <v>0.6</v>
          </cell>
          <cell r="E1102">
            <v>8.1</v>
          </cell>
          <cell r="F1102">
            <v>8.25</v>
          </cell>
          <cell r="G1102">
            <v>8.4600000000000009</v>
          </cell>
          <cell r="H1102">
            <v>9.06</v>
          </cell>
          <cell r="I1102">
            <v>9.51</v>
          </cell>
        </row>
        <row r="1103">
          <cell r="A1103">
            <v>99210</v>
          </cell>
          <cell r="B1103">
            <v>0</v>
          </cell>
          <cell r="C1103">
            <v>7.5</v>
          </cell>
          <cell r="D1103">
            <v>0.6</v>
          </cell>
          <cell r="E1103">
            <v>8.1</v>
          </cell>
          <cell r="F1103">
            <v>8.25</v>
          </cell>
          <cell r="G1103">
            <v>8.4600000000000009</v>
          </cell>
          <cell r="H1103">
            <v>9.06</v>
          </cell>
          <cell r="I1103">
            <v>9.51</v>
          </cell>
        </row>
        <row r="1104">
          <cell r="A1104">
            <v>99220</v>
          </cell>
          <cell r="B1104">
            <v>0</v>
          </cell>
          <cell r="C1104">
            <v>7.5</v>
          </cell>
          <cell r="D1104">
            <v>0.6</v>
          </cell>
          <cell r="E1104">
            <v>8.1</v>
          </cell>
          <cell r="F1104">
            <v>8.25</v>
          </cell>
          <cell r="G1104">
            <v>8.4600000000000009</v>
          </cell>
          <cell r="H1104">
            <v>9.06</v>
          </cell>
          <cell r="I1104">
            <v>9.51</v>
          </cell>
        </row>
        <row r="1105">
          <cell r="A1105">
            <v>99230</v>
          </cell>
          <cell r="B1105">
            <v>0</v>
          </cell>
          <cell r="C1105">
            <v>7.5</v>
          </cell>
          <cell r="D1105">
            <v>0.6</v>
          </cell>
          <cell r="E1105">
            <v>8.1</v>
          </cell>
          <cell r="F1105">
            <v>8.25</v>
          </cell>
          <cell r="G1105">
            <v>8.4600000000000009</v>
          </cell>
          <cell r="H1105">
            <v>9.06</v>
          </cell>
          <cell r="I1105">
            <v>9.51</v>
          </cell>
        </row>
        <row r="1106">
          <cell r="A1106">
            <v>99240</v>
          </cell>
          <cell r="B1106">
            <v>0</v>
          </cell>
          <cell r="C1106">
            <v>7.5</v>
          </cell>
          <cell r="D1106">
            <v>0.6</v>
          </cell>
          <cell r="E1106">
            <v>8.1</v>
          </cell>
          <cell r="F1106">
            <v>8.25</v>
          </cell>
          <cell r="G1106">
            <v>8.4600000000000009</v>
          </cell>
          <cell r="H1106">
            <v>9.06</v>
          </cell>
          <cell r="I1106">
            <v>9.51</v>
          </cell>
        </row>
        <row r="1107">
          <cell r="A1107">
            <v>99250</v>
          </cell>
          <cell r="B1107">
            <v>0</v>
          </cell>
          <cell r="C1107">
            <v>7.5</v>
          </cell>
          <cell r="D1107">
            <v>0.6</v>
          </cell>
          <cell r="E1107">
            <v>8.1</v>
          </cell>
          <cell r="F1107">
            <v>8.25</v>
          </cell>
          <cell r="G1107">
            <v>8.4600000000000009</v>
          </cell>
          <cell r="H1107">
            <v>9.06</v>
          </cell>
          <cell r="I1107">
            <v>9.51</v>
          </cell>
        </row>
        <row r="1108">
          <cell r="A1108">
            <v>99260</v>
          </cell>
          <cell r="B1108">
            <v>0</v>
          </cell>
          <cell r="C1108">
            <v>7.5</v>
          </cell>
          <cell r="D1108">
            <v>0.6</v>
          </cell>
          <cell r="E1108">
            <v>8.1</v>
          </cell>
          <cell r="F1108">
            <v>8.25</v>
          </cell>
          <cell r="G1108">
            <v>8.4600000000000009</v>
          </cell>
          <cell r="H1108">
            <v>9.06</v>
          </cell>
          <cell r="I1108">
            <v>9.51</v>
          </cell>
        </row>
        <row r="1109">
          <cell r="A1109">
            <v>99270</v>
          </cell>
          <cell r="B1109">
            <v>0</v>
          </cell>
          <cell r="C1109">
            <v>7.5</v>
          </cell>
          <cell r="D1109">
            <v>0.6</v>
          </cell>
          <cell r="E1109">
            <v>8.1</v>
          </cell>
          <cell r="F1109">
            <v>8.25</v>
          </cell>
          <cell r="G1109">
            <v>8.4600000000000009</v>
          </cell>
          <cell r="H1109">
            <v>9.06</v>
          </cell>
          <cell r="I1109">
            <v>9.51</v>
          </cell>
        </row>
        <row r="1110">
          <cell r="A1110">
            <v>99280</v>
          </cell>
          <cell r="B1110">
            <v>0</v>
          </cell>
          <cell r="C1110">
            <v>7.5</v>
          </cell>
          <cell r="D1110">
            <v>0.6</v>
          </cell>
          <cell r="E1110">
            <v>8.1</v>
          </cell>
          <cell r="F1110">
            <v>8.25</v>
          </cell>
          <cell r="G1110">
            <v>8.4600000000000009</v>
          </cell>
          <cell r="H1110">
            <v>9.06</v>
          </cell>
          <cell r="I1110">
            <v>9.51</v>
          </cell>
        </row>
        <row r="1111">
          <cell r="A1111">
            <v>99290</v>
          </cell>
          <cell r="B1111">
            <v>0</v>
          </cell>
          <cell r="C1111">
            <v>7.5</v>
          </cell>
          <cell r="D1111">
            <v>0.6</v>
          </cell>
          <cell r="E1111">
            <v>8.1</v>
          </cell>
          <cell r="F1111">
            <v>8.25</v>
          </cell>
          <cell r="G1111">
            <v>8.4600000000000009</v>
          </cell>
          <cell r="H1111">
            <v>9.06</v>
          </cell>
          <cell r="I1111">
            <v>9.51</v>
          </cell>
        </row>
        <row r="1112">
          <cell r="A1112">
            <v>99300</v>
          </cell>
          <cell r="B1112">
            <v>0</v>
          </cell>
          <cell r="C1112">
            <v>7.5</v>
          </cell>
          <cell r="D1112">
            <v>0.6</v>
          </cell>
          <cell r="E1112">
            <v>8.1</v>
          </cell>
          <cell r="F1112">
            <v>8.25</v>
          </cell>
          <cell r="G1112">
            <v>8.4600000000000009</v>
          </cell>
          <cell r="H1112">
            <v>9.06</v>
          </cell>
          <cell r="I1112">
            <v>9.51</v>
          </cell>
        </row>
        <row r="1113">
          <cell r="A1113">
            <v>99310</v>
          </cell>
          <cell r="B1113">
            <v>0</v>
          </cell>
          <cell r="C1113">
            <v>7.5</v>
          </cell>
          <cell r="D1113">
            <v>0.6</v>
          </cell>
          <cell r="E1113">
            <v>8.1</v>
          </cell>
          <cell r="F1113">
            <v>8.25</v>
          </cell>
          <cell r="G1113">
            <v>8.4600000000000009</v>
          </cell>
          <cell r="H1113">
            <v>9.06</v>
          </cell>
          <cell r="I1113">
            <v>9.51</v>
          </cell>
        </row>
        <row r="1114">
          <cell r="A1114">
            <v>99320</v>
          </cell>
          <cell r="B1114">
            <v>0</v>
          </cell>
          <cell r="C1114">
            <v>7.5</v>
          </cell>
          <cell r="D1114">
            <v>0.6</v>
          </cell>
          <cell r="E1114">
            <v>8.1</v>
          </cell>
          <cell r="F1114">
            <v>8.25</v>
          </cell>
          <cell r="G1114">
            <v>8.4600000000000009</v>
          </cell>
          <cell r="H1114">
            <v>9.06</v>
          </cell>
          <cell r="I1114">
            <v>9.51</v>
          </cell>
        </row>
        <row r="1115">
          <cell r="A1115">
            <v>99330</v>
          </cell>
          <cell r="B1115">
            <v>0</v>
          </cell>
          <cell r="C1115">
            <v>7.5</v>
          </cell>
          <cell r="D1115">
            <v>0.6</v>
          </cell>
          <cell r="E1115">
            <v>8.1</v>
          </cell>
          <cell r="F1115">
            <v>8.25</v>
          </cell>
          <cell r="G1115">
            <v>8.4600000000000009</v>
          </cell>
          <cell r="H1115">
            <v>9.06</v>
          </cell>
          <cell r="I1115">
            <v>9.51</v>
          </cell>
        </row>
        <row r="1116">
          <cell r="A1116">
            <v>99340</v>
          </cell>
          <cell r="B1116">
            <v>0</v>
          </cell>
          <cell r="C1116">
            <v>7.5</v>
          </cell>
          <cell r="D1116">
            <v>0.6</v>
          </cell>
          <cell r="E1116">
            <v>8.1</v>
          </cell>
          <cell r="F1116">
            <v>8.25</v>
          </cell>
          <cell r="G1116">
            <v>8.4600000000000009</v>
          </cell>
          <cell r="H1116">
            <v>9.06</v>
          </cell>
          <cell r="I1116">
            <v>9.51</v>
          </cell>
        </row>
        <row r="1117">
          <cell r="A1117">
            <v>99345.91</v>
          </cell>
          <cell r="B1117" t="str">
            <v>PY - MSE</v>
          </cell>
          <cell r="C1117">
            <v>7.5</v>
          </cell>
          <cell r="D1117">
            <v>0.6</v>
          </cell>
          <cell r="E1117">
            <v>8.1</v>
          </cell>
          <cell r="F1117">
            <v>8.25</v>
          </cell>
          <cell r="G1117">
            <v>8.4600000000000009</v>
          </cell>
          <cell r="H1117">
            <v>9.06</v>
          </cell>
          <cell r="I1117">
            <v>9.51</v>
          </cell>
        </row>
        <row r="1118">
          <cell r="A1118">
            <v>99350</v>
          </cell>
          <cell r="B1118">
            <v>0</v>
          </cell>
          <cell r="C1118">
            <v>7.5</v>
          </cell>
          <cell r="D1118">
            <v>0.51</v>
          </cell>
          <cell r="E1118">
            <v>8.01</v>
          </cell>
          <cell r="F1118">
            <v>8.16</v>
          </cell>
          <cell r="G1118">
            <v>8.370000000000001</v>
          </cell>
          <cell r="H1118">
            <v>8.9700000000000006</v>
          </cell>
          <cell r="I1118">
            <v>9.42</v>
          </cell>
        </row>
        <row r="1119">
          <cell r="A1119">
            <v>99360</v>
          </cell>
          <cell r="B1119">
            <v>0</v>
          </cell>
          <cell r="C1119">
            <v>7.5</v>
          </cell>
          <cell r="D1119">
            <v>0.31</v>
          </cell>
          <cell r="E1119">
            <v>7.81</v>
          </cell>
          <cell r="F1119">
            <v>7.96</v>
          </cell>
          <cell r="G1119">
            <v>8.17</v>
          </cell>
          <cell r="H1119">
            <v>8.77</v>
          </cell>
          <cell r="I1119">
            <v>9.2199999999999989</v>
          </cell>
        </row>
        <row r="1120">
          <cell r="A1120">
            <v>99360.91</v>
          </cell>
          <cell r="B1120" t="str">
            <v>PT</v>
          </cell>
          <cell r="C1120">
            <v>7.5</v>
          </cell>
          <cell r="D1120">
            <v>0.3</v>
          </cell>
          <cell r="E1120">
            <v>7.8</v>
          </cell>
          <cell r="F1120">
            <v>7.95</v>
          </cell>
          <cell r="G1120">
            <v>8.16</v>
          </cell>
          <cell r="H1120">
            <v>8.76</v>
          </cell>
          <cell r="I1120">
            <v>9.2099999999999991</v>
          </cell>
        </row>
        <row r="1121">
          <cell r="A1121">
            <v>99370</v>
          </cell>
          <cell r="B1121">
            <v>0</v>
          </cell>
          <cell r="C1121">
            <v>7.5</v>
          </cell>
          <cell r="D1121">
            <v>0.11</v>
          </cell>
          <cell r="E1121">
            <v>7.61</v>
          </cell>
          <cell r="F1121">
            <v>7.7600000000000007</v>
          </cell>
          <cell r="G1121">
            <v>7.9700000000000006</v>
          </cell>
          <cell r="H1121">
            <v>8.57</v>
          </cell>
          <cell r="I1121">
            <v>9.02</v>
          </cell>
        </row>
        <row r="1122">
          <cell r="A1122">
            <v>99375.91</v>
          </cell>
          <cell r="B1122" t="str">
            <v>PX</v>
          </cell>
          <cell r="C1122">
            <v>7.5</v>
          </cell>
          <cell r="D1122">
            <v>0</v>
          </cell>
          <cell r="E1122">
            <v>7.5</v>
          </cell>
          <cell r="F1122">
            <v>7.65</v>
          </cell>
          <cell r="G1122">
            <v>7.86</v>
          </cell>
          <cell r="H1122">
            <v>8.4600000000000009</v>
          </cell>
          <cell r="I1122">
            <v>8.91</v>
          </cell>
        </row>
        <row r="1123">
          <cell r="A1123">
            <v>99380</v>
          </cell>
          <cell r="B1123">
            <v>0</v>
          </cell>
          <cell r="C1123">
            <v>7.5</v>
          </cell>
          <cell r="D1123">
            <v>0</v>
          </cell>
          <cell r="E1123">
            <v>7.5</v>
          </cell>
          <cell r="F1123">
            <v>7.65</v>
          </cell>
          <cell r="G1123">
            <v>7.86</v>
          </cell>
          <cell r="H1123">
            <v>8.4600000000000009</v>
          </cell>
          <cell r="I1123">
            <v>8.91</v>
          </cell>
        </row>
        <row r="1124">
          <cell r="A1124">
            <v>99390</v>
          </cell>
          <cell r="B1124">
            <v>0</v>
          </cell>
          <cell r="C1124">
            <v>7.5</v>
          </cell>
          <cell r="D1124">
            <v>0</v>
          </cell>
          <cell r="E1124">
            <v>7.5</v>
          </cell>
          <cell r="F1124">
            <v>7.65</v>
          </cell>
          <cell r="G1124">
            <v>7.86</v>
          </cell>
          <cell r="H1124">
            <v>8.4600000000000009</v>
          </cell>
          <cell r="I1124">
            <v>8.91</v>
          </cell>
        </row>
        <row r="1125">
          <cell r="A1125">
            <v>99400</v>
          </cell>
          <cell r="B1125">
            <v>0</v>
          </cell>
          <cell r="C1125">
            <v>7.5</v>
          </cell>
          <cell r="D1125">
            <v>0</v>
          </cell>
          <cell r="E1125">
            <v>7.5</v>
          </cell>
          <cell r="F1125">
            <v>7.65</v>
          </cell>
          <cell r="G1125">
            <v>7.86</v>
          </cell>
          <cell r="H1125">
            <v>8.4600000000000009</v>
          </cell>
          <cell r="I1125">
            <v>8.91</v>
          </cell>
        </row>
        <row r="1126">
          <cell r="A1126">
            <v>99405.91</v>
          </cell>
          <cell r="B1126" t="str">
            <v>BS</v>
          </cell>
          <cell r="C1126">
            <v>7.5</v>
          </cell>
          <cell r="D1126">
            <v>0</v>
          </cell>
          <cell r="E1126">
            <v>7.5</v>
          </cell>
          <cell r="F1126">
            <v>7.65</v>
          </cell>
          <cell r="G1126">
            <v>7.86</v>
          </cell>
          <cell r="H1126">
            <v>8.4600000000000009</v>
          </cell>
          <cell r="I1126">
            <v>8.91</v>
          </cell>
        </row>
        <row r="1127">
          <cell r="A1127">
            <v>99410</v>
          </cell>
          <cell r="B1127">
            <v>0</v>
          </cell>
          <cell r="C1127">
            <v>7.5</v>
          </cell>
          <cell r="D1127">
            <v>0</v>
          </cell>
          <cell r="E1127">
            <v>7.5</v>
          </cell>
          <cell r="F1127">
            <v>7.65</v>
          </cell>
          <cell r="G1127">
            <v>7.86</v>
          </cell>
          <cell r="H1127">
            <v>8.4600000000000009</v>
          </cell>
          <cell r="I1127">
            <v>8.91</v>
          </cell>
        </row>
        <row r="1128">
          <cell r="A1128">
            <v>99420</v>
          </cell>
          <cell r="B1128">
            <v>0</v>
          </cell>
          <cell r="C1128">
            <v>7.5</v>
          </cell>
          <cell r="D1128">
            <v>0</v>
          </cell>
          <cell r="E1128">
            <v>7.5</v>
          </cell>
          <cell r="F1128">
            <v>7.65</v>
          </cell>
          <cell r="G1128">
            <v>7.86</v>
          </cell>
          <cell r="H1128">
            <v>8.4600000000000009</v>
          </cell>
          <cell r="I1128">
            <v>8.91</v>
          </cell>
        </row>
        <row r="1129">
          <cell r="A1129">
            <v>99430</v>
          </cell>
          <cell r="B1129">
            <v>0</v>
          </cell>
          <cell r="C1129">
            <v>7.5</v>
          </cell>
          <cell r="D1129">
            <v>0</v>
          </cell>
          <cell r="E1129">
            <v>7.5</v>
          </cell>
          <cell r="F1129">
            <v>7.65</v>
          </cell>
          <cell r="G1129">
            <v>7.86</v>
          </cell>
          <cell r="H1129">
            <v>8.4600000000000009</v>
          </cell>
          <cell r="I1129">
            <v>8.91</v>
          </cell>
        </row>
        <row r="1130">
          <cell r="A1130">
            <v>99435.8</v>
          </cell>
          <cell r="B1130" t="str">
            <v>BS</v>
          </cell>
          <cell r="C1130">
            <v>7.5</v>
          </cell>
          <cell r="D1130">
            <v>0</v>
          </cell>
          <cell r="E1130">
            <v>7.5</v>
          </cell>
          <cell r="F1130">
            <v>7.65</v>
          </cell>
          <cell r="G1130">
            <v>7.86</v>
          </cell>
          <cell r="H1130">
            <v>8.4600000000000009</v>
          </cell>
          <cell r="I1130">
            <v>8.91</v>
          </cell>
        </row>
        <row r="1131">
          <cell r="A1131">
            <v>99440</v>
          </cell>
          <cell r="B1131">
            <v>0</v>
          </cell>
          <cell r="C1131">
            <v>7.5</v>
          </cell>
          <cell r="D1131">
            <v>0</v>
          </cell>
          <cell r="E1131">
            <v>7.5</v>
          </cell>
          <cell r="F1131">
            <v>7.65</v>
          </cell>
          <cell r="G1131">
            <v>7.86</v>
          </cell>
          <cell r="H1131">
            <v>8.4600000000000009</v>
          </cell>
          <cell r="I1131">
            <v>8.91</v>
          </cell>
        </row>
        <row r="1132">
          <cell r="A1132">
            <v>99450</v>
          </cell>
          <cell r="B1132">
            <v>0</v>
          </cell>
          <cell r="C1132">
            <v>7.5</v>
          </cell>
          <cell r="D1132">
            <v>0</v>
          </cell>
          <cell r="E1132">
            <v>7.5</v>
          </cell>
          <cell r="F1132">
            <v>7.65</v>
          </cell>
          <cell r="G1132">
            <v>7.86</v>
          </cell>
          <cell r="H1132">
            <v>8.4600000000000009</v>
          </cell>
          <cell r="I1132">
            <v>8.91</v>
          </cell>
        </row>
        <row r="1133">
          <cell r="A1133">
            <v>99460</v>
          </cell>
          <cell r="B1133">
            <v>0</v>
          </cell>
          <cell r="C1133">
            <v>7.5</v>
          </cell>
          <cell r="D1133">
            <v>0</v>
          </cell>
          <cell r="E1133">
            <v>7.5</v>
          </cell>
          <cell r="F1133">
            <v>7.65</v>
          </cell>
          <cell r="G1133">
            <v>7.86</v>
          </cell>
          <cell r="H1133">
            <v>8.4600000000000009</v>
          </cell>
          <cell r="I1133">
            <v>8.91</v>
          </cell>
        </row>
        <row r="1134">
          <cell r="A1134">
            <v>99465.8</v>
          </cell>
          <cell r="B1134" t="str">
            <v>PX</v>
          </cell>
          <cell r="C1134">
            <v>7.5</v>
          </cell>
          <cell r="D1134">
            <v>0</v>
          </cell>
          <cell r="E1134">
            <v>7.5</v>
          </cell>
          <cell r="F1134">
            <v>7.65</v>
          </cell>
          <cell r="G1134">
            <v>7.86</v>
          </cell>
          <cell r="H1134">
            <v>8.4600000000000009</v>
          </cell>
          <cell r="I1134">
            <v>8.91</v>
          </cell>
        </row>
        <row r="1135">
          <cell r="A1135">
            <v>99470</v>
          </cell>
          <cell r="B1135">
            <v>0</v>
          </cell>
          <cell r="C1135">
            <v>7.5</v>
          </cell>
          <cell r="D1135">
            <v>0.08</v>
          </cell>
          <cell r="E1135">
            <v>7.58</v>
          </cell>
          <cell r="F1135">
            <v>7.73</v>
          </cell>
          <cell r="G1135">
            <v>7.94</v>
          </cell>
          <cell r="H1135">
            <v>8.5400000000000009</v>
          </cell>
          <cell r="I1135">
            <v>8.99</v>
          </cell>
        </row>
        <row r="1136">
          <cell r="A1136">
            <v>99480</v>
          </cell>
          <cell r="B1136">
            <v>0</v>
          </cell>
          <cell r="C1136">
            <v>7.5</v>
          </cell>
          <cell r="D1136">
            <v>0.28000000000000003</v>
          </cell>
          <cell r="E1136">
            <v>7.78</v>
          </cell>
          <cell r="F1136">
            <v>7.9300000000000006</v>
          </cell>
          <cell r="G1136">
            <v>8.14</v>
          </cell>
          <cell r="H1136">
            <v>8.74</v>
          </cell>
          <cell r="I1136">
            <v>9.19</v>
          </cell>
        </row>
        <row r="1137">
          <cell r="A1137">
            <v>99480.8</v>
          </cell>
          <cell r="B1137" t="str">
            <v>PC</v>
          </cell>
          <cell r="C1137">
            <v>7.5</v>
          </cell>
          <cell r="D1137">
            <v>0.3</v>
          </cell>
          <cell r="E1137">
            <v>7.8</v>
          </cell>
          <cell r="F1137">
            <v>7.95</v>
          </cell>
          <cell r="G1137">
            <v>8.16</v>
          </cell>
          <cell r="H1137">
            <v>8.76</v>
          </cell>
          <cell r="I1137">
            <v>9.2099999999999991</v>
          </cell>
        </row>
        <row r="1138">
          <cell r="A1138">
            <v>99490</v>
          </cell>
          <cell r="B1138">
            <v>0</v>
          </cell>
          <cell r="C1138">
            <v>7.5</v>
          </cell>
          <cell r="D1138">
            <v>0.48</v>
          </cell>
          <cell r="E1138">
            <v>7.98</v>
          </cell>
          <cell r="F1138">
            <v>8.1300000000000008</v>
          </cell>
          <cell r="G1138">
            <v>8.3400000000000016</v>
          </cell>
          <cell r="H1138">
            <v>8.9400000000000013</v>
          </cell>
          <cell r="I1138">
            <v>9.39</v>
          </cell>
        </row>
        <row r="1139">
          <cell r="A1139">
            <v>99495.8</v>
          </cell>
          <cell r="B1139" t="str">
            <v>PY - MSE</v>
          </cell>
          <cell r="C1139">
            <v>7.5</v>
          </cell>
          <cell r="D1139">
            <v>0.6</v>
          </cell>
          <cell r="E1139">
            <v>8.1</v>
          </cell>
          <cell r="F1139">
            <v>8.25</v>
          </cell>
          <cell r="G1139">
            <v>8.4600000000000009</v>
          </cell>
          <cell r="H1139">
            <v>9.06</v>
          </cell>
          <cell r="I1139">
            <v>9.51</v>
          </cell>
        </row>
        <row r="1140">
          <cell r="A1140">
            <v>99500</v>
          </cell>
          <cell r="B1140">
            <v>0</v>
          </cell>
          <cell r="C1140">
            <v>7.5</v>
          </cell>
          <cell r="D1140">
            <v>0.6</v>
          </cell>
          <cell r="E1140">
            <v>8.1</v>
          </cell>
          <cell r="F1140">
            <v>8.25</v>
          </cell>
          <cell r="G1140">
            <v>8.4600000000000009</v>
          </cell>
          <cell r="H1140">
            <v>9.06</v>
          </cell>
          <cell r="I1140">
            <v>9.51</v>
          </cell>
        </row>
        <row r="1141">
          <cell r="A1141">
            <v>99510</v>
          </cell>
          <cell r="B1141">
            <v>0</v>
          </cell>
          <cell r="C1141">
            <v>7.5</v>
          </cell>
          <cell r="D1141">
            <v>0.6</v>
          </cell>
          <cell r="E1141">
            <v>8.1</v>
          </cell>
          <cell r="F1141">
            <v>8.25</v>
          </cell>
          <cell r="G1141">
            <v>8.4600000000000009</v>
          </cell>
          <cell r="H1141">
            <v>9.06</v>
          </cell>
          <cell r="I1141">
            <v>9.51</v>
          </cell>
        </row>
        <row r="1142">
          <cell r="A1142">
            <v>99520</v>
          </cell>
          <cell r="B1142">
            <v>0</v>
          </cell>
          <cell r="C1142">
            <v>7.5</v>
          </cell>
          <cell r="D1142">
            <v>0.6</v>
          </cell>
          <cell r="E1142">
            <v>8.1</v>
          </cell>
          <cell r="F1142">
            <v>8.25</v>
          </cell>
          <cell r="G1142">
            <v>8.4600000000000009</v>
          </cell>
          <cell r="H1142">
            <v>9.06</v>
          </cell>
          <cell r="I1142">
            <v>9.51</v>
          </cell>
        </row>
        <row r="1143">
          <cell r="A1143">
            <v>99530</v>
          </cell>
          <cell r="B1143">
            <v>0</v>
          </cell>
          <cell r="C1143">
            <v>7.5</v>
          </cell>
          <cell r="D1143">
            <v>0.6</v>
          </cell>
          <cell r="E1143">
            <v>8.1</v>
          </cell>
          <cell r="F1143">
            <v>8.25</v>
          </cell>
          <cell r="G1143">
            <v>8.4600000000000009</v>
          </cell>
          <cell r="H1143">
            <v>9.06</v>
          </cell>
          <cell r="I1143">
            <v>9.51</v>
          </cell>
        </row>
        <row r="1144">
          <cell r="A1144">
            <v>99540</v>
          </cell>
          <cell r="B1144">
            <v>0</v>
          </cell>
          <cell r="C1144">
            <v>7.5</v>
          </cell>
          <cell r="D1144">
            <v>0.6</v>
          </cell>
          <cell r="E1144">
            <v>8.1</v>
          </cell>
          <cell r="F1144">
            <v>8.25</v>
          </cell>
          <cell r="G1144">
            <v>8.4600000000000009</v>
          </cell>
          <cell r="H1144">
            <v>9.06</v>
          </cell>
          <cell r="I1144">
            <v>9.51</v>
          </cell>
        </row>
        <row r="1145">
          <cell r="A1145">
            <v>99550</v>
          </cell>
          <cell r="B1145">
            <v>0</v>
          </cell>
          <cell r="C1145">
            <v>7.5</v>
          </cell>
          <cell r="D1145">
            <v>0.6</v>
          </cell>
          <cell r="E1145">
            <v>8.1</v>
          </cell>
          <cell r="F1145">
            <v>8.25</v>
          </cell>
          <cell r="G1145">
            <v>8.4600000000000009</v>
          </cell>
          <cell r="H1145">
            <v>9.06</v>
          </cell>
          <cell r="I1145">
            <v>9.51</v>
          </cell>
        </row>
        <row r="1146">
          <cell r="A1146">
            <v>99560</v>
          </cell>
          <cell r="B1146">
            <v>0</v>
          </cell>
          <cell r="C1146">
            <v>7.5</v>
          </cell>
          <cell r="D1146">
            <v>0.6</v>
          </cell>
          <cell r="E1146">
            <v>8.1</v>
          </cell>
          <cell r="F1146">
            <v>8.25</v>
          </cell>
          <cell r="G1146">
            <v>8.4600000000000009</v>
          </cell>
          <cell r="H1146">
            <v>9.06</v>
          </cell>
          <cell r="I1146">
            <v>9.51</v>
          </cell>
        </row>
        <row r="1147">
          <cell r="A1147">
            <v>99570</v>
          </cell>
          <cell r="B1147">
            <v>0</v>
          </cell>
          <cell r="C1147">
            <v>7.5</v>
          </cell>
          <cell r="D1147">
            <v>0.6</v>
          </cell>
          <cell r="E1147">
            <v>8.1</v>
          </cell>
          <cell r="F1147">
            <v>8.25</v>
          </cell>
          <cell r="G1147">
            <v>8.4600000000000009</v>
          </cell>
          <cell r="H1147">
            <v>9.06</v>
          </cell>
          <cell r="I1147">
            <v>9.51</v>
          </cell>
        </row>
        <row r="1148">
          <cell r="A1148">
            <v>99580</v>
          </cell>
          <cell r="B1148">
            <v>0</v>
          </cell>
          <cell r="C1148">
            <v>7.5</v>
          </cell>
          <cell r="D1148">
            <v>0.6</v>
          </cell>
          <cell r="E1148">
            <v>8.1</v>
          </cell>
          <cell r="F1148">
            <v>8.25</v>
          </cell>
          <cell r="G1148">
            <v>8.4600000000000009</v>
          </cell>
          <cell r="H1148">
            <v>9.06</v>
          </cell>
          <cell r="I1148">
            <v>9.51</v>
          </cell>
        </row>
        <row r="1149">
          <cell r="A1149">
            <v>99590</v>
          </cell>
          <cell r="B1149">
            <v>0</v>
          </cell>
          <cell r="C1149">
            <v>7.5</v>
          </cell>
          <cell r="D1149">
            <v>0.6</v>
          </cell>
          <cell r="E1149">
            <v>8.1</v>
          </cell>
          <cell r="F1149">
            <v>8.25</v>
          </cell>
          <cell r="G1149">
            <v>8.4600000000000009</v>
          </cell>
          <cell r="H1149">
            <v>9.06</v>
          </cell>
          <cell r="I1149">
            <v>9.51</v>
          </cell>
        </row>
        <row r="1150">
          <cell r="A1150">
            <v>99600</v>
          </cell>
          <cell r="B1150">
            <v>0</v>
          </cell>
          <cell r="C1150">
            <v>7.5</v>
          </cell>
          <cell r="D1150">
            <v>0.6</v>
          </cell>
          <cell r="E1150">
            <v>8.1</v>
          </cell>
          <cell r="F1150">
            <v>8.25</v>
          </cell>
          <cell r="G1150">
            <v>8.4600000000000009</v>
          </cell>
          <cell r="H1150">
            <v>9.06</v>
          </cell>
          <cell r="I1150">
            <v>9.51</v>
          </cell>
        </row>
        <row r="1151">
          <cell r="A1151">
            <v>99610</v>
          </cell>
          <cell r="B1151">
            <v>0</v>
          </cell>
          <cell r="C1151">
            <v>7.5</v>
          </cell>
          <cell r="D1151">
            <v>0.6</v>
          </cell>
          <cell r="E1151">
            <v>8.1</v>
          </cell>
          <cell r="F1151">
            <v>8.25</v>
          </cell>
          <cell r="G1151">
            <v>8.4600000000000009</v>
          </cell>
          <cell r="H1151">
            <v>9.06</v>
          </cell>
          <cell r="I1151">
            <v>9.51</v>
          </cell>
        </row>
        <row r="1152">
          <cell r="A1152">
            <v>99620</v>
          </cell>
          <cell r="B1152">
            <v>0</v>
          </cell>
          <cell r="C1152">
            <v>7.5</v>
          </cell>
          <cell r="D1152">
            <v>0.6</v>
          </cell>
          <cell r="E1152">
            <v>8.1</v>
          </cell>
          <cell r="F1152">
            <v>8.25</v>
          </cell>
          <cell r="G1152">
            <v>8.4600000000000009</v>
          </cell>
          <cell r="H1152">
            <v>9.06</v>
          </cell>
          <cell r="I1152">
            <v>9.51</v>
          </cell>
        </row>
        <row r="1153">
          <cell r="A1153">
            <v>99630</v>
          </cell>
          <cell r="B1153">
            <v>0</v>
          </cell>
          <cell r="C1153">
            <v>7.5</v>
          </cell>
          <cell r="D1153">
            <v>0.6</v>
          </cell>
          <cell r="E1153">
            <v>8.1</v>
          </cell>
          <cell r="F1153">
            <v>8.25</v>
          </cell>
          <cell r="G1153">
            <v>8.4600000000000009</v>
          </cell>
          <cell r="H1153">
            <v>9.06</v>
          </cell>
          <cell r="I1153">
            <v>9.51</v>
          </cell>
        </row>
        <row r="1154">
          <cell r="A1154">
            <v>99640</v>
          </cell>
          <cell r="B1154">
            <v>0</v>
          </cell>
          <cell r="C1154">
            <v>7.5</v>
          </cell>
          <cell r="D1154">
            <v>0.6</v>
          </cell>
          <cell r="E1154">
            <v>8.1</v>
          </cell>
          <cell r="F1154">
            <v>8.25</v>
          </cell>
          <cell r="G1154">
            <v>8.4600000000000009</v>
          </cell>
          <cell r="H1154">
            <v>9.06</v>
          </cell>
          <cell r="I1154">
            <v>9.51</v>
          </cell>
        </row>
        <row r="1155">
          <cell r="A1155">
            <v>99650</v>
          </cell>
          <cell r="B1155">
            <v>0</v>
          </cell>
          <cell r="C1155">
            <v>7.5</v>
          </cell>
          <cell r="D1155">
            <v>0.6</v>
          </cell>
          <cell r="E1155">
            <v>8.1</v>
          </cell>
          <cell r="F1155">
            <v>8.25</v>
          </cell>
          <cell r="G1155">
            <v>8.4600000000000009</v>
          </cell>
          <cell r="H1155">
            <v>9.06</v>
          </cell>
          <cell r="I1155">
            <v>9.51</v>
          </cell>
        </row>
        <row r="1156">
          <cell r="A1156">
            <v>99660</v>
          </cell>
          <cell r="B1156">
            <v>0</v>
          </cell>
          <cell r="C1156">
            <v>7.5</v>
          </cell>
          <cell r="D1156">
            <v>0.6</v>
          </cell>
          <cell r="E1156">
            <v>8.1</v>
          </cell>
          <cell r="F1156">
            <v>8.25</v>
          </cell>
          <cell r="G1156">
            <v>8.4600000000000009</v>
          </cell>
          <cell r="H1156">
            <v>9.06</v>
          </cell>
          <cell r="I1156">
            <v>9.51</v>
          </cell>
        </row>
        <row r="1157">
          <cell r="A1157">
            <v>99670</v>
          </cell>
          <cell r="B1157">
            <v>0</v>
          </cell>
          <cell r="C1157">
            <v>7.5</v>
          </cell>
          <cell r="D1157">
            <v>0.6</v>
          </cell>
          <cell r="E1157">
            <v>8.1</v>
          </cell>
          <cell r="F1157">
            <v>8.25</v>
          </cell>
          <cell r="G1157">
            <v>8.4600000000000009</v>
          </cell>
          <cell r="H1157">
            <v>9.06</v>
          </cell>
          <cell r="I1157">
            <v>9.51</v>
          </cell>
        </row>
        <row r="1158">
          <cell r="A1158">
            <v>99680</v>
          </cell>
          <cell r="B1158">
            <v>0</v>
          </cell>
          <cell r="C1158">
            <v>7.5</v>
          </cell>
          <cell r="D1158">
            <v>0.6</v>
          </cell>
          <cell r="E1158">
            <v>8.1</v>
          </cell>
          <cell r="F1158">
            <v>8.25</v>
          </cell>
          <cell r="G1158">
            <v>8.4600000000000009</v>
          </cell>
          <cell r="H1158">
            <v>9.06</v>
          </cell>
          <cell r="I1158">
            <v>9.51</v>
          </cell>
        </row>
        <row r="1159">
          <cell r="A1159">
            <v>99690</v>
          </cell>
          <cell r="B1159">
            <v>0</v>
          </cell>
          <cell r="C1159">
            <v>7.5</v>
          </cell>
          <cell r="D1159">
            <v>0.6</v>
          </cell>
          <cell r="E1159">
            <v>8.1</v>
          </cell>
          <cell r="F1159">
            <v>8.25</v>
          </cell>
          <cell r="G1159">
            <v>8.4600000000000009</v>
          </cell>
          <cell r="H1159">
            <v>9.06</v>
          </cell>
          <cell r="I1159">
            <v>9.51</v>
          </cell>
        </row>
        <row r="1160">
          <cell r="A1160">
            <v>99700</v>
          </cell>
          <cell r="B1160">
            <v>0</v>
          </cell>
          <cell r="C1160">
            <v>7.5</v>
          </cell>
          <cell r="D1160">
            <v>0.6</v>
          </cell>
          <cell r="E1160">
            <v>8.1</v>
          </cell>
          <cell r="F1160">
            <v>8.25</v>
          </cell>
          <cell r="G1160">
            <v>8.4600000000000009</v>
          </cell>
          <cell r="H1160">
            <v>9.06</v>
          </cell>
          <cell r="I1160">
            <v>9.51</v>
          </cell>
        </row>
        <row r="1161">
          <cell r="A1161">
            <v>99710</v>
          </cell>
          <cell r="B1161">
            <v>0</v>
          </cell>
          <cell r="C1161">
            <v>7.5</v>
          </cell>
          <cell r="D1161">
            <v>0.6</v>
          </cell>
          <cell r="E1161">
            <v>8.1</v>
          </cell>
          <cell r="F1161">
            <v>8.25</v>
          </cell>
          <cell r="G1161">
            <v>8.4600000000000009</v>
          </cell>
          <cell r="H1161">
            <v>9.06</v>
          </cell>
          <cell r="I1161">
            <v>9.51</v>
          </cell>
        </row>
        <row r="1162">
          <cell r="A1162">
            <v>99720</v>
          </cell>
          <cell r="B1162">
            <v>0</v>
          </cell>
          <cell r="C1162">
            <v>7.5</v>
          </cell>
          <cell r="D1162">
            <v>0.6</v>
          </cell>
          <cell r="E1162">
            <v>8.1</v>
          </cell>
          <cell r="F1162">
            <v>8.25</v>
          </cell>
          <cell r="G1162">
            <v>8.4600000000000009</v>
          </cell>
          <cell r="H1162">
            <v>9.06</v>
          </cell>
          <cell r="I1162">
            <v>9.51</v>
          </cell>
        </row>
        <row r="1163">
          <cell r="A1163">
            <v>99730</v>
          </cell>
          <cell r="B1163">
            <v>0</v>
          </cell>
          <cell r="C1163">
            <v>7.5</v>
          </cell>
          <cell r="D1163">
            <v>0.6</v>
          </cell>
          <cell r="E1163">
            <v>8.1</v>
          </cell>
          <cell r="F1163">
            <v>8.25</v>
          </cell>
          <cell r="G1163">
            <v>8.4600000000000009</v>
          </cell>
          <cell r="H1163">
            <v>9.06</v>
          </cell>
          <cell r="I1163">
            <v>9.51</v>
          </cell>
        </row>
        <row r="1164">
          <cell r="A1164">
            <v>99740</v>
          </cell>
          <cell r="B1164">
            <v>0</v>
          </cell>
          <cell r="C1164">
            <v>7.5</v>
          </cell>
          <cell r="D1164">
            <v>0.6</v>
          </cell>
          <cell r="E1164">
            <v>8.1</v>
          </cell>
          <cell r="F1164">
            <v>8.25</v>
          </cell>
          <cell r="G1164">
            <v>8.4600000000000009</v>
          </cell>
          <cell r="H1164">
            <v>9.06</v>
          </cell>
          <cell r="I1164">
            <v>9.51</v>
          </cell>
        </row>
        <row r="1165">
          <cell r="A1165">
            <v>99750</v>
          </cell>
          <cell r="B1165">
            <v>0</v>
          </cell>
          <cell r="C1165">
            <v>7.5</v>
          </cell>
          <cell r="D1165">
            <v>0.6</v>
          </cell>
          <cell r="E1165">
            <v>8.1</v>
          </cell>
          <cell r="F1165">
            <v>8.25</v>
          </cell>
          <cell r="G1165">
            <v>8.4600000000000009</v>
          </cell>
          <cell r="H1165">
            <v>9.06</v>
          </cell>
          <cell r="I1165">
            <v>9.51</v>
          </cell>
        </row>
        <row r="1166">
          <cell r="A1166">
            <v>99760</v>
          </cell>
          <cell r="B1166">
            <v>0</v>
          </cell>
          <cell r="C1166">
            <v>7.5</v>
          </cell>
          <cell r="D1166">
            <v>0.6</v>
          </cell>
          <cell r="E1166">
            <v>8.1</v>
          </cell>
          <cell r="F1166">
            <v>8.25</v>
          </cell>
          <cell r="G1166">
            <v>8.4600000000000009</v>
          </cell>
          <cell r="H1166">
            <v>9.06</v>
          </cell>
          <cell r="I1166">
            <v>9.51</v>
          </cell>
        </row>
        <row r="1167">
          <cell r="A1167">
            <v>99770</v>
          </cell>
          <cell r="B1167">
            <v>0</v>
          </cell>
          <cell r="C1167">
            <v>7.5</v>
          </cell>
          <cell r="D1167">
            <v>0.6</v>
          </cell>
          <cell r="E1167">
            <v>8.1</v>
          </cell>
          <cell r="F1167">
            <v>8.25</v>
          </cell>
          <cell r="G1167">
            <v>8.4600000000000009</v>
          </cell>
          <cell r="H1167">
            <v>9.06</v>
          </cell>
          <cell r="I1167">
            <v>9.51</v>
          </cell>
        </row>
        <row r="1168">
          <cell r="A1168">
            <v>99780</v>
          </cell>
          <cell r="B1168">
            <v>0</v>
          </cell>
          <cell r="C1168">
            <v>7.5</v>
          </cell>
          <cell r="D1168">
            <v>0.6</v>
          </cell>
          <cell r="E1168">
            <v>8.1</v>
          </cell>
          <cell r="F1168">
            <v>8.25</v>
          </cell>
          <cell r="G1168">
            <v>8.4600000000000009</v>
          </cell>
          <cell r="H1168">
            <v>9.06</v>
          </cell>
          <cell r="I1168">
            <v>9.51</v>
          </cell>
        </row>
        <row r="1169">
          <cell r="A1169">
            <v>99790</v>
          </cell>
          <cell r="B1169">
            <v>0</v>
          </cell>
          <cell r="C1169">
            <v>7.5</v>
          </cell>
          <cell r="D1169">
            <v>0.6</v>
          </cell>
          <cell r="E1169">
            <v>8.1</v>
          </cell>
          <cell r="F1169">
            <v>8.25</v>
          </cell>
          <cell r="G1169">
            <v>8.4600000000000009</v>
          </cell>
          <cell r="H1169">
            <v>9.06</v>
          </cell>
          <cell r="I1169">
            <v>9.51</v>
          </cell>
        </row>
        <row r="1170">
          <cell r="A1170">
            <v>99800</v>
          </cell>
          <cell r="B1170">
            <v>0</v>
          </cell>
          <cell r="C1170">
            <v>7.5</v>
          </cell>
          <cell r="D1170">
            <v>0.6</v>
          </cell>
          <cell r="E1170">
            <v>8.1</v>
          </cell>
          <cell r="F1170">
            <v>8.25</v>
          </cell>
          <cell r="G1170">
            <v>8.4600000000000009</v>
          </cell>
          <cell r="H1170">
            <v>9.06</v>
          </cell>
          <cell r="I1170">
            <v>9.51</v>
          </cell>
        </row>
        <row r="1171">
          <cell r="A1171">
            <v>99801.82</v>
          </cell>
          <cell r="B1171" t="str">
            <v>PY - MSE</v>
          </cell>
          <cell r="C1171">
            <v>7.5</v>
          </cell>
          <cell r="D1171">
            <v>0.6</v>
          </cell>
          <cell r="E1171">
            <v>8.1</v>
          </cell>
          <cell r="F1171">
            <v>8.25</v>
          </cell>
          <cell r="G1171">
            <v>8.4600000000000009</v>
          </cell>
          <cell r="H1171">
            <v>9.06</v>
          </cell>
          <cell r="I1171">
            <v>9.51</v>
          </cell>
        </row>
        <row r="1172">
          <cell r="A1172">
            <v>99810</v>
          </cell>
          <cell r="B1172">
            <v>0</v>
          </cell>
          <cell r="C1172">
            <v>7.5</v>
          </cell>
          <cell r="D1172">
            <v>0.43</v>
          </cell>
          <cell r="E1172">
            <v>7.93</v>
          </cell>
          <cell r="F1172">
            <v>8.08</v>
          </cell>
          <cell r="G1172">
            <v>8.2900000000000009</v>
          </cell>
          <cell r="H1172">
            <v>8.89</v>
          </cell>
          <cell r="I1172">
            <v>9.34</v>
          </cell>
        </row>
        <row r="1173">
          <cell r="A1173">
            <v>99816.82</v>
          </cell>
          <cell r="B1173" t="str">
            <v>PT</v>
          </cell>
          <cell r="C1173">
            <v>7.5</v>
          </cell>
          <cell r="D1173">
            <v>0.3</v>
          </cell>
          <cell r="E1173">
            <v>7.8</v>
          </cell>
          <cell r="F1173">
            <v>7.95</v>
          </cell>
          <cell r="G1173">
            <v>8.16</v>
          </cell>
          <cell r="H1173">
            <v>8.76</v>
          </cell>
          <cell r="I1173">
            <v>9.2099999999999991</v>
          </cell>
        </row>
        <row r="1174">
          <cell r="A1174">
            <v>99820</v>
          </cell>
          <cell r="B1174">
            <v>0</v>
          </cell>
          <cell r="C1174">
            <v>7.5</v>
          </cell>
          <cell r="D1174">
            <v>0.23</v>
          </cell>
          <cell r="E1174">
            <v>7.73</v>
          </cell>
          <cell r="F1174">
            <v>7.8800000000000008</v>
          </cell>
          <cell r="G1174">
            <v>8.0900000000000016</v>
          </cell>
          <cell r="H1174">
            <v>8.6900000000000013</v>
          </cell>
          <cell r="I1174">
            <v>9.14</v>
          </cell>
        </row>
        <row r="1175">
          <cell r="A1175">
            <v>99830</v>
          </cell>
          <cell r="B1175">
            <v>0</v>
          </cell>
          <cell r="C1175">
            <v>7.5</v>
          </cell>
          <cell r="D1175">
            <v>0</v>
          </cell>
          <cell r="E1175">
            <v>7.5</v>
          </cell>
          <cell r="F1175">
            <v>7.65</v>
          </cell>
          <cell r="G1175">
            <v>7.86</v>
          </cell>
          <cell r="H1175">
            <v>8.4600000000000009</v>
          </cell>
          <cell r="I1175">
            <v>8.91</v>
          </cell>
        </row>
        <row r="1176">
          <cell r="A1176">
            <v>99831.82</v>
          </cell>
          <cell r="B1176" t="str">
            <v>PX</v>
          </cell>
          <cell r="C1176">
            <v>7.5</v>
          </cell>
          <cell r="D1176">
            <v>0</v>
          </cell>
          <cell r="E1176">
            <v>7.5</v>
          </cell>
          <cell r="F1176">
            <v>7.65</v>
          </cell>
          <cell r="G1176">
            <v>7.86</v>
          </cell>
          <cell r="H1176">
            <v>8.4600000000000009</v>
          </cell>
          <cell r="I1176">
            <v>8.91</v>
          </cell>
        </row>
        <row r="1177">
          <cell r="A1177">
            <v>99840</v>
          </cell>
          <cell r="B1177">
            <v>0</v>
          </cell>
          <cell r="C1177">
            <v>7.5</v>
          </cell>
          <cell r="D1177">
            <v>0</v>
          </cell>
          <cell r="E1177">
            <v>7.5</v>
          </cell>
          <cell r="F1177">
            <v>7.65</v>
          </cell>
          <cell r="G1177">
            <v>7.86</v>
          </cell>
          <cell r="H1177">
            <v>8.4600000000000009</v>
          </cell>
          <cell r="I1177">
            <v>8.91</v>
          </cell>
        </row>
        <row r="1178">
          <cell r="A1178">
            <v>99850</v>
          </cell>
          <cell r="B1178">
            <v>0</v>
          </cell>
          <cell r="C1178">
            <v>7.5</v>
          </cell>
          <cell r="D1178">
            <v>0</v>
          </cell>
          <cell r="E1178">
            <v>7.5</v>
          </cell>
          <cell r="F1178">
            <v>7.65</v>
          </cell>
          <cell r="G1178">
            <v>7.86</v>
          </cell>
          <cell r="H1178">
            <v>8.4600000000000009</v>
          </cell>
          <cell r="I1178">
            <v>8.91</v>
          </cell>
        </row>
        <row r="1179">
          <cell r="A1179">
            <v>99860</v>
          </cell>
          <cell r="B1179">
            <v>0</v>
          </cell>
          <cell r="C1179">
            <v>7.5</v>
          </cell>
          <cell r="D1179">
            <v>0</v>
          </cell>
          <cell r="E1179">
            <v>7.5</v>
          </cell>
          <cell r="F1179">
            <v>7.65</v>
          </cell>
          <cell r="G1179">
            <v>7.86</v>
          </cell>
          <cell r="H1179">
            <v>8.4600000000000009</v>
          </cell>
          <cell r="I1179">
            <v>8.91</v>
          </cell>
        </row>
        <row r="1180">
          <cell r="A1180">
            <v>99861.82</v>
          </cell>
          <cell r="B1180" t="str">
            <v>BS</v>
          </cell>
          <cell r="C1180">
            <v>7.5</v>
          </cell>
          <cell r="D1180">
            <v>0</v>
          </cell>
          <cell r="E1180">
            <v>7.5</v>
          </cell>
          <cell r="F1180">
            <v>7.65</v>
          </cell>
          <cell r="G1180">
            <v>7.86</v>
          </cell>
          <cell r="H1180">
            <v>8.4600000000000009</v>
          </cell>
          <cell r="I1180">
            <v>8.91</v>
          </cell>
        </row>
        <row r="1181">
          <cell r="A1181">
            <v>99870</v>
          </cell>
          <cell r="B1181">
            <v>0</v>
          </cell>
          <cell r="C1181">
            <v>7.5</v>
          </cell>
          <cell r="D1181">
            <v>0</v>
          </cell>
          <cell r="E1181">
            <v>7.5</v>
          </cell>
          <cell r="F1181">
            <v>7.65</v>
          </cell>
          <cell r="G1181">
            <v>7.86</v>
          </cell>
          <cell r="H1181">
            <v>8.4600000000000009</v>
          </cell>
          <cell r="I1181">
            <v>8.91</v>
          </cell>
        </row>
        <row r="1182">
          <cell r="A1182">
            <v>99880</v>
          </cell>
          <cell r="B1182">
            <v>0</v>
          </cell>
          <cell r="C1182">
            <v>7.5</v>
          </cell>
          <cell r="D1182">
            <v>0</v>
          </cell>
          <cell r="E1182">
            <v>7.5</v>
          </cell>
          <cell r="F1182">
            <v>7.65</v>
          </cell>
          <cell r="G1182">
            <v>7.86</v>
          </cell>
          <cell r="H1182">
            <v>8.4600000000000009</v>
          </cell>
          <cell r="I1182">
            <v>8.91</v>
          </cell>
        </row>
        <row r="1183">
          <cell r="A1183">
            <v>99890</v>
          </cell>
          <cell r="B1183">
            <v>0</v>
          </cell>
          <cell r="C1183">
            <v>7.5</v>
          </cell>
          <cell r="D1183">
            <v>0</v>
          </cell>
          <cell r="E1183">
            <v>7.5</v>
          </cell>
          <cell r="F1183">
            <v>7.65</v>
          </cell>
          <cell r="G1183">
            <v>7.86</v>
          </cell>
          <cell r="H1183">
            <v>8.4600000000000009</v>
          </cell>
          <cell r="I1183">
            <v>8.91</v>
          </cell>
        </row>
        <row r="1184">
          <cell r="A1184">
            <v>99900</v>
          </cell>
          <cell r="B1184">
            <v>0</v>
          </cell>
          <cell r="C1184">
            <v>7.5</v>
          </cell>
          <cell r="D1184">
            <v>0</v>
          </cell>
          <cell r="E1184">
            <v>7.5</v>
          </cell>
          <cell r="F1184">
            <v>7.65</v>
          </cell>
          <cell r="G1184">
            <v>7.86</v>
          </cell>
          <cell r="H1184">
            <v>8.4600000000000009</v>
          </cell>
          <cell r="I1184">
            <v>8.91</v>
          </cell>
        </row>
        <row r="1185">
          <cell r="A1185">
            <v>99910</v>
          </cell>
          <cell r="B1185">
            <v>0</v>
          </cell>
          <cell r="C1185">
            <v>7.5</v>
          </cell>
          <cell r="D1185">
            <v>0</v>
          </cell>
          <cell r="E1185">
            <v>7.5</v>
          </cell>
          <cell r="F1185">
            <v>7.65</v>
          </cell>
          <cell r="G1185">
            <v>7.86</v>
          </cell>
          <cell r="H1185">
            <v>8.4600000000000009</v>
          </cell>
          <cell r="I1185">
            <v>8.91</v>
          </cell>
        </row>
        <row r="1186">
          <cell r="A1186">
            <v>99920</v>
          </cell>
          <cell r="B1186">
            <v>0</v>
          </cell>
          <cell r="C1186">
            <v>7.5</v>
          </cell>
          <cell r="D1186">
            <v>0</v>
          </cell>
          <cell r="E1186">
            <v>7.5</v>
          </cell>
          <cell r="F1186">
            <v>7.65</v>
          </cell>
          <cell r="G1186">
            <v>7.86</v>
          </cell>
          <cell r="H1186">
            <v>8.4600000000000009</v>
          </cell>
          <cell r="I1186">
            <v>8.91</v>
          </cell>
        </row>
        <row r="1187">
          <cell r="A1187">
            <v>99924.89</v>
          </cell>
          <cell r="B1187" t="str">
            <v>BS</v>
          </cell>
          <cell r="C1187">
            <v>7.5</v>
          </cell>
          <cell r="D1187">
            <v>0</v>
          </cell>
          <cell r="E1187">
            <v>7.5</v>
          </cell>
          <cell r="F1187">
            <v>7.65</v>
          </cell>
          <cell r="G1187">
            <v>7.86</v>
          </cell>
          <cell r="H1187">
            <v>8.4600000000000009</v>
          </cell>
          <cell r="I1187">
            <v>8.91</v>
          </cell>
        </row>
        <row r="1188">
          <cell r="A1188">
            <v>99930</v>
          </cell>
          <cell r="B1188">
            <v>0</v>
          </cell>
          <cell r="C1188">
            <v>7.5</v>
          </cell>
          <cell r="D1188">
            <v>0</v>
          </cell>
          <cell r="E1188">
            <v>7.5</v>
          </cell>
          <cell r="F1188">
            <v>7.65</v>
          </cell>
          <cell r="G1188">
            <v>7.86</v>
          </cell>
          <cell r="H1188">
            <v>8.4600000000000009</v>
          </cell>
          <cell r="I1188">
            <v>8.91</v>
          </cell>
        </row>
        <row r="1189">
          <cell r="A1189">
            <v>99940</v>
          </cell>
          <cell r="B1189">
            <v>0</v>
          </cell>
          <cell r="C1189">
            <v>7.5</v>
          </cell>
          <cell r="D1189">
            <v>0</v>
          </cell>
          <cell r="E1189">
            <v>7.5</v>
          </cell>
          <cell r="F1189">
            <v>7.65</v>
          </cell>
          <cell r="G1189">
            <v>7.86</v>
          </cell>
          <cell r="H1189">
            <v>8.4600000000000009</v>
          </cell>
          <cell r="I1189">
            <v>8.91</v>
          </cell>
        </row>
        <row r="1190">
          <cell r="A1190">
            <v>99950</v>
          </cell>
          <cell r="B1190">
            <v>0</v>
          </cell>
          <cell r="C1190">
            <v>7.5</v>
          </cell>
          <cell r="D1190">
            <v>0</v>
          </cell>
          <cell r="E1190">
            <v>7.5</v>
          </cell>
          <cell r="F1190">
            <v>7.65</v>
          </cell>
          <cell r="G1190">
            <v>7.86</v>
          </cell>
          <cell r="H1190">
            <v>8.4600000000000009</v>
          </cell>
          <cell r="I1190">
            <v>8.91</v>
          </cell>
        </row>
        <row r="1191">
          <cell r="A1191">
            <v>99954.89</v>
          </cell>
          <cell r="B1191" t="str">
            <v>PX</v>
          </cell>
          <cell r="C1191">
            <v>7.5</v>
          </cell>
          <cell r="D1191">
            <v>0</v>
          </cell>
          <cell r="E1191">
            <v>7.5</v>
          </cell>
          <cell r="F1191">
            <v>7.65</v>
          </cell>
          <cell r="G1191">
            <v>7.86</v>
          </cell>
          <cell r="H1191">
            <v>8.4600000000000009</v>
          </cell>
          <cell r="I1191">
            <v>8.91</v>
          </cell>
        </row>
        <row r="1192">
          <cell r="A1192">
            <v>99960</v>
          </cell>
          <cell r="B1192">
            <v>0</v>
          </cell>
          <cell r="C1192">
            <v>7.5</v>
          </cell>
          <cell r="D1192">
            <v>7.0000000000000007E-2</v>
          </cell>
          <cell r="E1192">
            <v>7.57</v>
          </cell>
          <cell r="F1192">
            <v>7.7200000000000006</v>
          </cell>
          <cell r="G1192">
            <v>7.9300000000000006</v>
          </cell>
          <cell r="H1192">
            <v>8.5300000000000011</v>
          </cell>
          <cell r="I1192">
            <v>8.98</v>
          </cell>
        </row>
        <row r="1193">
          <cell r="A1193">
            <v>99970</v>
          </cell>
          <cell r="B1193">
            <v>0</v>
          </cell>
          <cell r="C1193">
            <v>7.5</v>
          </cell>
          <cell r="D1193">
            <v>0.22</v>
          </cell>
          <cell r="E1193">
            <v>7.72</v>
          </cell>
          <cell r="F1193">
            <v>7.87</v>
          </cell>
          <cell r="G1193">
            <v>8.08</v>
          </cell>
          <cell r="H1193">
            <v>8.68</v>
          </cell>
          <cell r="I1193">
            <v>9.129999999999999</v>
          </cell>
        </row>
        <row r="1194">
          <cell r="A1194">
            <v>99974.89</v>
          </cell>
          <cell r="B1194" t="str">
            <v>PC</v>
          </cell>
          <cell r="C1194">
            <v>7.5</v>
          </cell>
          <cell r="D1194">
            <v>0.3</v>
          </cell>
          <cell r="E1194">
            <v>7.8</v>
          </cell>
          <cell r="F1194">
            <v>7.95</v>
          </cell>
          <cell r="G1194">
            <v>8.16</v>
          </cell>
          <cell r="H1194">
            <v>8.76</v>
          </cell>
          <cell r="I1194">
            <v>9.2099999999999991</v>
          </cell>
        </row>
        <row r="1195">
          <cell r="A1195">
            <v>99980</v>
          </cell>
          <cell r="B1195">
            <v>0</v>
          </cell>
          <cell r="C1195">
            <v>7.5</v>
          </cell>
          <cell r="D1195">
            <v>0.37</v>
          </cell>
          <cell r="E1195">
            <v>7.87</v>
          </cell>
          <cell r="F1195">
            <v>8.02</v>
          </cell>
          <cell r="G1195">
            <v>8.23</v>
          </cell>
          <cell r="H1195">
            <v>8.83</v>
          </cell>
          <cell r="I1195">
            <v>9.2799999999999994</v>
          </cell>
        </row>
        <row r="1196">
          <cell r="A1196">
            <v>99984.89</v>
          </cell>
          <cell r="B1196" t="str">
            <v>PY</v>
          </cell>
          <cell r="C1196">
            <v>7.5</v>
          </cell>
          <cell r="D1196">
            <v>0.45</v>
          </cell>
          <cell r="E1196">
            <v>7.95</v>
          </cell>
          <cell r="F1196">
            <v>8.1</v>
          </cell>
          <cell r="G1196">
            <v>8.31</v>
          </cell>
          <cell r="H1196">
            <v>8.91</v>
          </cell>
          <cell r="I1196">
            <v>9.36</v>
          </cell>
        </row>
        <row r="1197">
          <cell r="A1197">
            <v>99990</v>
          </cell>
          <cell r="B1197">
            <v>0</v>
          </cell>
          <cell r="C1197">
            <v>7.5</v>
          </cell>
          <cell r="D1197">
            <v>0.52</v>
          </cell>
          <cell r="E1197">
            <v>8.02</v>
          </cell>
          <cell r="F1197">
            <v>8.17</v>
          </cell>
          <cell r="G1197">
            <v>8.3800000000000008</v>
          </cell>
          <cell r="H1197">
            <v>8.98</v>
          </cell>
          <cell r="I1197">
            <v>9.43</v>
          </cell>
        </row>
        <row r="1198">
          <cell r="A1198">
            <v>99994.89</v>
          </cell>
          <cell r="B1198" t="str">
            <v>MSE</v>
          </cell>
          <cell r="C1198">
            <v>7.5</v>
          </cell>
          <cell r="D1198">
            <v>0.6</v>
          </cell>
          <cell r="E1198">
            <v>8.1</v>
          </cell>
          <cell r="F1198">
            <v>8.25</v>
          </cell>
          <cell r="G1198">
            <v>8.4600000000000009</v>
          </cell>
          <cell r="H1198">
            <v>9.06</v>
          </cell>
          <cell r="I1198">
            <v>9.51</v>
          </cell>
        </row>
        <row r="1199">
          <cell r="A1199">
            <v>100000</v>
          </cell>
          <cell r="B1199">
            <v>0</v>
          </cell>
          <cell r="C1199">
            <v>7.5</v>
          </cell>
          <cell r="D1199">
            <v>0.6</v>
          </cell>
          <cell r="E1199">
            <v>8.1</v>
          </cell>
          <cell r="F1199">
            <v>8.25</v>
          </cell>
          <cell r="G1199">
            <v>8.4600000000000009</v>
          </cell>
          <cell r="H1199">
            <v>9.06</v>
          </cell>
          <cell r="I1199">
            <v>9.51</v>
          </cell>
        </row>
        <row r="1218">
          <cell r="A1218">
            <v>100000</v>
          </cell>
          <cell r="B1218">
            <v>0</v>
          </cell>
          <cell r="C1218">
            <v>7.5</v>
          </cell>
          <cell r="D1218">
            <v>0.6</v>
          </cell>
          <cell r="E1218">
            <v>8.1</v>
          </cell>
          <cell r="F1218">
            <v>8.25</v>
          </cell>
          <cell r="G1218">
            <v>8.4600000000000009</v>
          </cell>
          <cell r="H1218">
            <v>9.06</v>
          </cell>
          <cell r="I1218">
            <v>9.51</v>
          </cell>
        </row>
        <row r="1219">
          <cell r="A1219">
            <v>100010</v>
          </cell>
          <cell r="B1219">
            <v>0</v>
          </cell>
          <cell r="C1219">
            <v>7.5</v>
          </cell>
          <cell r="D1219">
            <v>0.6</v>
          </cell>
          <cell r="E1219">
            <v>8.1</v>
          </cell>
          <cell r="F1219">
            <v>8.25</v>
          </cell>
          <cell r="G1219">
            <v>8.4600000000000009</v>
          </cell>
          <cell r="H1219">
            <v>9.06</v>
          </cell>
          <cell r="I1219">
            <v>9.51</v>
          </cell>
        </row>
        <row r="1220">
          <cell r="A1220">
            <v>100020</v>
          </cell>
          <cell r="B1220">
            <v>0</v>
          </cell>
          <cell r="C1220">
            <v>7.5</v>
          </cell>
          <cell r="D1220">
            <v>0.6</v>
          </cell>
          <cell r="E1220">
            <v>8.1</v>
          </cell>
          <cell r="F1220">
            <v>8.25</v>
          </cell>
          <cell r="G1220">
            <v>8.4600000000000009</v>
          </cell>
          <cell r="H1220">
            <v>9.06</v>
          </cell>
          <cell r="I1220">
            <v>9.51</v>
          </cell>
        </row>
        <row r="1221">
          <cell r="A1221">
            <v>100030</v>
          </cell>
          <cell r="B1221">
            <v>0</v>
          </cell>
          <cell r="C1221">
            <v>7.5</v>
          </cell>
          <cell r="D1221">
            <v>0.6</v>
          </cell>
          <cell r="E1221">
            <v>8.1</v>
          </cell>
          <cell r="F1221">
            <v>8.25</v>
          </cell>
          <cell r="G1221">
            <v>8.4600000000000009</v>
          </cell>
          <cell r="H1221">
            <v>9.06</v>
          </cell>
          <cell r="I1221">
            <v>9.51</v>
          </cell>
        </row>
        <row r="1222">
          <cell r="A1222">
            <v>100040</v>
          </cell>
          <cell r="B1222">
            <v>0</v>
          </cell>
          <cell r="C1222">
            <v>7.5</v>
          </cell>
          <cell r="D1222">
            <v>0.6</v>
          </cell>
          <cell r="E1222">
            <v>8.1</v>
          </cell>
          <cell r="F1222">
            <v>8.25</v>
          </cell>
          <cell r="G1222">
            <v>8.4600000000000009</v>
          </cell>
          <cell r="H1222">
            <v>9.06</v>
          </cell>
          <cell r="I1222">
            <v>9.51</v>
          </cell>
        </row>
        <row r="1223">
          <cell r="A1223">
            <v>100050</v>
          </cell>
          <cell r="B1223">
            <v>0</v>
          </cell>
          <cell r="C1223">
            <v>7.5</v>
          </cell>
          <cell r="D1223">
            <v>0.6</v>
          </cell>
          <cell r="E1223">
            <v>8.1</v>
          </cell>
          <cell r="F1223">
            <v>8.25</v>
          </cell>
          <cell r="G1223">
            <v>8.4600000000000009</v>
          </cell>
          <cell r="H1223">
            <v>9.06</v>
          </cell>
          <cell r="I1223">
            <v>9.51</v>
          </cell>
        </row>
        <row r="1224">
          <cell r="A1224">
            <v>100060</v>
          </cell>
          <cell r="B1224">
            <v>0</v>
          </cell>
          <cell r="C1224">
            <v>7.5</v>
          </cell>
          <cell r="D1224">
            <v>0.6</v>
          </cell>
          <cell r="E1224">
            <v>8.1</v>
          </cell>
          <cell r="F1224">
            <v>8.25</v>
          </cell>
          <cell r="G1224">
            <v>8.4600000000000009</v>
          </cell>
          <cell r="H1224">
            <v>9.06</v>
          </cell>
          <cell r="I1224">
            <v>9.51</v>
          </cell>
        </row>
        <row r="1225">
          <cell r="A1225">
            <v>100070</v>
          </cell>
          <cell r="B1225">
            <v>0</v>
          </cell>
          <cell r="C1225">
            <v>7.5</v>
          </cell>
          <cell r="D1225">
            <v>0.6</v>
          </cell>
          <cell r="E1225">
            <v>8.1</v>
          </cell>
          <cell r="F1225">
            <v>8.25</v>
          </cell>
          <cell r="G1225">
            <v>8.4600000000000009</v>
          </cell>
          <cell r="H1225">
            <v>9.06</v>
          </cell>
          <cell r="I1225">
            <v>9.51</v>
          </cell>
        </row>
        <row r="1226">
          <cell r="A1226">
            <v>100080</v>
          </cell>
          <cell r="B1226">
            <v>0</v>
          </cell>
          <cell r="C1226">
            <v>7.5</v>
          </cell>
          <cell r="D1226">
            <v>0.6</v>
          </cell>
          <cell r="E1226">
            <v>8.1</v>
          </cell>
          <cell r="F1226">
            <v>8.25</v>
          </cell>
          <cell r="G1226">
            <v>8.4600000000000009</v>
          </cell>
          <cell r="H1226">
            <v>9.06</v>
          </cell>
          <cell r="I1226">
            <v>9.51</v>
          </cell>
        </row>
        <row r="1227">
          <cell r="A1227">
            <v>100090</v>
          </cell>
          <cell r="B1227">
            <v>0</v>
          </cell>
          <cell r="C1227">
            <v>7.5</v>
          </cell>
          <cell r="D1227">
            <v>0.6</v>
          </cell>
          <cell r="E1227">
            <v>8.1</v>
          </cell>
          <cell r="F1227">
            <v>8.25</v>
          </cell>
          <cell r="G1227">
            <v>8.4600000000000009</v>
          </cell>
          <cell r="H1227">
            <v>9.06</v>
          </cell>
          <cell r="I1227">
            <v>9.51</v>
          </cell>
        </row>
        <row r="1228">
          <cell r="A1228">
            <v>100100</v>
          </cell>
          <cell r="B1228">
            <v>0</v>
          </cell>
          <cell r="C1228">
            <v>7.5</v>
          </cell>
          <cell r="D1228">
            <v>0.6</v>
          </cell>
          <cell r="E1228">
            <v>8.1</v>
          </cell>
          <cell r="F1228">
            <v>8.25</v>
          </cell>
          <cell r="G1228">
            <v>8.4600000000000009</v>
          </cell>
          <cell r="H1228">
            <v>9.06</v>
          </cell>
          <cell r="I1228">
            <v>9.51</v>
          </cell>
        </row>
        <row r="1229">
          <cell r="A1229">
            <v>100110</v>
          </cell>
          <cell r="B1229">
            <v>0</v>
          </cell>
          <cell r="C1229">
            <v>7.5</v>
          </cell>
          <cell r="D1229">
            <v>0.6</v>
          </cell>
          <cell r="E1229">
            <v>8.1</v>
          </cell>
          <cell r="F1229">
            <v>8.25</v>
          </cell>
          <cell r="G1229">
            <v>8.4600000000000009</v>
          </cell>
          <cell r="H1229">
            <v>9.06</v>
          </cell>
          <cell r="I1229">
            <v>9.51</v>
          </cell>
        </row>
        <row r="1230">
          <cell r="A1230">
            <v>100120</v>
          </cell>
          <cell r="B1230">
            <v>0</v>
          </cell>
          <cell r="C1230">
            <v>7.5</v>
          </cell>
          <cell r="D1230">
            <v>0.6</v>
          </cell>
          <cell r="E1230">
            <v>8.1</v>
          </cell>
          <cell r="F1230">
            <v>8.25</v>
          </cell>
          <cell r="G1230">
            <v>8.4600000000000009</v>
          </cell>
          <cell r="H1230">
            <v>9.06</v>
          </cell>
          <cell r="I1230">
            <v>9.51</v>
          </cell>
        </row>
        <row r="1231">
          <cell r="A1231">
            <v>100130</v>
          </cell>
          <cell r="B1231">
            <v>0</v>
          </cell>
          <cell r="C1231">
            <v>7.5</v>
          </cell>
          <cell r="D1231">
            <v>0.6</v>
          </cell>
          <cell r="E1231">
            <v>8.1</v>
          </cell>
          <cell r="F1231">
            <v>8.25</v>
          </cell>
          <cell r="G1231">
            <v>8.4600000000000009</v>
          </cell>
          <cell r="H1231">
            <v>9.06</v>
          </cell>
          <cell r="I1231">
            <v>9.51</v>
          </cell>
        </row>
        <row r="1232">
          <cell r="A1232">
            <v>100140</v>
          </cell>
          <cell r="B1232">
            <v>0</v>
          </cell>
          <cell r="C1232">
            <v>7.5</v>
          </cell>
          <cell r="D1232">
            <v>0.6</v>
          </cell>
          <cell r="E1232">
            <v>8.1</v>
          </cell>
          <cell r="F1232">
            <v>8.25</v>
          </cell>
          <cell r="G1232">
            <v>8.4600000000000009</v>
          </cell>
          <cell r="H1232">
            <v>9.06</v>
          </cell>
          <cell r="I1232">
            <v>9.51</v>
          </cell>
        </row>
        <row r="1233">
          <cell r="A1233">
            <v>100150</v>
          </cell>
          <cell r="B1233">
            <v>0</v>
          </cell>
          <cell r="C1233">
            <v>7.5</v>
          </cell>
          <cell r="D1233">
            <v>0.6</v>
          </cell>
          <cell r="E1233">
            <v>8.1</v>
          </cell>
          <cell r="F1233">
            <v>8.25</v>
          </cell>
          <cell r="G1233">
            <v>8.4600000000000009</v>
          </cell>
          <cell r="H1233">
            <v>9.06</v>
          </cell>
          <cell r="I1233">
            <v>9.51</v>
          </cell>
        </row>
        <row r="1234">
          <cell r="A1234">
            <v>100160</v>
          </cell>
          <cell r="B1234">
            <v>0</v>
          </cell>
          <cell r="C1234">
            <v>7.5</v>
          </cell>
          <cell r="D1234">
            <v>0.6</v>
          </cell>
          <cell r="E1234">
            <v>8.1</v>
          </cell>
          <cell r="F1234">
            <v>8.25</v>
          </cell>
          <cell r="G1234">
            <v>8.4600000000000009</v>
          </cell>
          <cell r="H1234">
            <v>9.06</v>
          </cell>
          <cell r="I1234">
            <v>9.51</v>
          </cell>
        </row>
        <row r="1235">
          <cell r="A1235">
            <v>100170</v>
          </cell>
          <cell r="B1235">
            <v>0</v>
          </cell>
          <cell r="C1235">
            <v>7.5</v>
          </cell>
          <cell r="D1235">
            <v>0.6</v>
          </cell>
          <cell r="E1235">
            <v>8.1</v>
          </cell>
          <cell r="F1235">
            <v>8.25</v>
          </cell>
          <cell r="G1235">
            <v>8.4600000000000009</v>
          </cell>
          <cell r="H1235">
            <v>9.06</v>
          </cell>
          <cell r="I1235">
            <v>9.51</v>
          </cell>
        </row>
        <row r="1236">
          <cell r="A1236">
            <v>100180</v>
          </cell>
          <cell r="B1236">
            <v>0</v>
          </cell>
          <cell r="C1236">
            <v>7.5</v>
          </cell>
          <cell r="D1236">
            <v>0.6</v>
          </cell>
          <cell r="E1236">
            <v>8.1</v>
          </cell>
          <cell r="F1236">
            <v>8.25</v>
          </cell>
          <cell r="G1236">
            <v>8.4600000000000009</v>
          </cell>
          <cell r="H1236">
            <v>9.06</v>
          </cell>
          <cell r="I1236">
            <v>9.51</v>
          </cell>
        </row>
        <row r="1237">
          <cell r="A1237">
            <v>100190</v>
          </cell>
          <cell r="B1237">
            <v>0</v>
          </cell>
          <cell r="C1237">
            <v>7.5</v>
          </cell>
          <cell r="D1237">
            <v>0.6</v>
          </cell>
          <cell r="E1237">
            <v>8.1</v>
          </cell>
          <cell r="F1237">
            <v>8.25</v>
          </cell>
          <cell r="G1237">
            <v>8.4600000000000009</v>
          </cell>
          <cell r="H1237">
            <v>9.06</v>
          </cell>
          <cell r="I1237">
            <v>9.51</v>
          </cell>
        </row>
        <row r="1238">
          <cell r="A1238">
            <v>100200</v>
          </cell>
          <cell r="B1238">
            <v>0</v>
          </cell>
          <cell r="C1238">
            <v>7.5</v>
          </cell>
          <cell r="D1238">
            <v>0.6</v>
          </cell>
          <cell r="E1238">
            <v>8.1</v>
          </cell>
          <cell r="F1238">
            <v>8.25</v>
          </cell>
          <cell r="G1238">
            <v>8.4600000000000009</v>
          </cell>
          <cell r="H1238">
            <v>9.06</v>
          </cell>
          <cell r="I1238">
            <v>9.51</v>
          </cell>
        </row>
        <row r="1239">
          <cell r="A1239">
            <v>100210</v>
          </cell>
          <cell r="B1239">
            <v>0</v>
          </cell>
          <cell r="C1239">
            <v>7.5</v>
          </cell>
          <cell r="D1239">
            <v>0.6</v>
          </cell>
          <cell r="E1239">
            <v>8.1</v>
          </cell>
          <cell r="F1239">
            <v>8.25</v>
          </cell>
          <cell r="G1239">
            <v>8.4600000000000009</v>
          </cell>
          <cell r="H1239">
            <v>9.06</v>
          </cell>
          <cell r="I1239">
            <v>9.51</v>
          </cell>
        </row>
        <row r="1240">
          <cell r="A1240">
            <v>100220</v>
          </cell>
          <cell r="B1240">
            <v>0</v>
          </cell>
          <cell r="C1240">
            <v>7.5</v>
          </cell>
          <cell r="D1240">
            <v>0.6</v>
          </cell>
          <cell r="E1240">
            <v>8.1</v>
          </cell>
          <cell r="F1240">
            <v>8.25</v>
          </cell>
          <cell r="G1240">
            <v>8.4600000000000009</v>
          </cell>
          <cell r="H1240">
            <v>9.06</v>
          </cell>
          <cell r="I1240">
            <v>9.51</v>
          </cell>
        </row>
        <row r="1241">
          <cell r="A1241">
            <v>100230</v>
          </cell>
          <cell r="B1241">
            <v>0</v>
          </cell>
          <cell r="C1241">
            <v>7.5</v>
          </cell>
          <cell r="D1241">
            <v>0.6</v>
          </cell>
          <cell r="E1241">
            <v>8.1</v>
          </cell>
          <cell r="F1241">
            <v>8.25</v>
          </cell>
          <cell r="G1241">
            <v>8.4600000000000009</v>
          </cell>
          <cell r="H1241">
            <v>9.06</v>
          </cell>
          <cell r="I1241">
            <v>9.51</v>
          </cell>
        </row>
        <row r="1242">
          <cell r="A1242">
            <v>100240</v>
          </cell>
          <cell r="B1242">
            <v>0</v>
          </cell>
          <cell r="C1242">
            <v>7.5</v>
          </cell>
          <cell r="D1242">
            <v>0.6</v>
          </cell>
          <cell r="E1242">
            <v>8.1</v>
          </cell>
          <cell r="F1242">
            <v>8.25</v>
          </cell>
          <cell r="G1242">
            <v>8.4600000000000009</v>
          </cell>
          <cell r="H1242">
            <v>9.06</v>
          </cell>
          <cell r="I1242">
            <v>9.51</v>
          </cell>
        </row>
        <row r="1243">
          <cell r="A1243">
            <v>100241.52</v>
          </cell>
          <cell r="B1243" t="str">
            <v>MSE</v>
          </cell>
          <cell r="C1243">
            <v>7.5</v>
          </cell>
          <cell r="D1243">
            <v>0.6</v>
          </cell>
          <cell r="E1243">
            <v>8.1</v>
          </cell>
          <cell r="F1243">
            <v>8.25</v>
          </cell>
          <cell r="G1243">
            <v>8.4600000000000009</v>
          </cell>
          <cell r="H1243">
            <v>9.06</v>
          </cell>
          <cell r="I1243">
            <v>9.51</v>
          </cell>
        </row>
        <row r="1244">
          <cell r="A1244">
            <v>100250</v>
          </cell>
          <cell r="B1244">
            <v>0</v>
          </cell>
          <cell r="C1244">
            <v>7.5</v>
          </cell>
          <cell r="D1244">
            <v>0.47</v>
          </cell>
          <cell r="E1244">
            <v>7.97</v>
          </cell>
          <cell r="F1244">
            <v>8.1199999999999992</v>
          </cell>
          <cell r="G1244">
            <v>8.33</v>
          </cell>
          <cell r="H1244">
            <v>8.93</v>
          </cell>
          <cell r="I1244">
            <v>9.379999999999999</v>
          </cell>
        </row>
        <row r="1245">
          <cell r="A1245">
            <v>100254.85</v>
          </cell>
          <cell r="B1245" t="str">
            <v>PY</v>
          </cell>
          <cell r="C1245">
            <v>7.5</v>
          </cell>
          <cell r="D1245">
            <v>0.4</v>
          </cell>
          <cell r="E1245">
            <v>7.9</v>
          </cell>
          <cell r="F1245">
            <v>8.0500000000000007</v>
          </cell>
          <cell r="G1245">
            <v>8.2600000000000016</v>
          </cell>
          <cell r="H1245">
            <v>8.8600000000000012</v>
          </cell>
          <cell r="I1245">
            <v>9.31</v>
          </cell>
        </row>
        <row r="1246">
          <cell r="A1246">
            <v>100260</v>
          </cell>
          <cell r="B1246">
            <v>0</v>
          </cell>
          <cell r="C1246">
            <v>7.5</v>
          </cell>
          <cell r="D1246">
            <v>0.32</v>
          </cell>
          <cell r="E1246">
            <v>7.82</v>
          </cell>
          <cell r="F1246">
            <v>7.9700000000000006</v>
          </cell>
          <cell r="G1246">
            <v>8.1800000000000015</v>
          </cell>
          <cell r="H1246">
            <v>8.7800000000000011</v>
          </cell>
          <cell r="I1246">
            <v>9.23</v>
          </cell>
        </row>
        <row r="1247">
          <cell r="A1247">
            <v>100261.52</v>
          </cell>
          <cell r="B1247" t="str">
            <v>PT</v>
          </cell>
          <cell r="C1247">
            <v>7.5</v>
          </cell>
          <cell r="D1247">
            <v>0.3</v>
          </cell>
          <cell r="E1247">
            <v>7.8</v>
          </cell>
          <cell r="F1247">
            <v>7.95</v>
          </cell>
          <cell r="G1247">
            <v>8.16</v>
          </cell>
          <cell r="H1247">
            <v>8.76</v>
          </cell>
          <cell r="I1247">
            <v>9.2099999999999991</v>
          </cell>
        </row>
        <row r="1248">
          <cell r="A1248">
            <v>100270</v>
          </cell>
          <cell r="B1248">
            <v>0</v>
          </cell>
          <cell r="C1248">
            <v>7.5</v>
          </cell>
          <cell r="D1248">
            <v>0.17</v>
          </cell>
          <cell r="E1248">
            <v>7.67</v>
          </cell>
          <cell r="F1248">
            <v>7.82</v>
          </cell>
          <cell r="G1248">
            <v>8.0300000000000011</v>
          </cell>
          <cell r="H1248">
            <v>8.6300000000000008</v>
          </cell>
          <cell r="I1248">
            <v>9.08</v>
          </cell>
        </row>
        <row r="1249">
          <cell r="A1249">
            <v>100280</v>
          </cell>
          <cell r="B1249">
            <v>0</v>
          </cell>
          <cell r="C1249">
            <v>7.5</v>
          </cell>
          <cell r="D1249">
            <v>0.02</v>
          </cell>
          <cell r="E1249">
            <v>7.52</v>
          </cell>
          <cell r="F1249">
            <v>7.67</v>
          </cell>
          <cell r="G1249">
            <v>7.88</v>
          </cell>
          <cell r="H1249">
            <v>8.48</v>
          </cell>
          <cell r="I1249">
            <v>8.93</v>
          </cell>
        </row>
        <row r="1250">
          <cell r="A1250">
            <v>100281.52</v>
          </cell>
          <cell r="B1250" t="str">
            <v>PX</v>
          </cell>
          <cell r="C1250">
            <v>7.5</v>
          </cell>
          <cell r="D1250">
            <v>0</v>
          </cell>
          <cell r="E1250">
            <v>7.5</v>
          </cell>
          <cell r="F1250">
            <v>7.65</v>
          </cell>
          <cell r="G1250">
            <v>7.86</v>
          </cell>
          <cell r="H1250">
            <v>8.4600000000000009</v>
          </cell>
          <cell r="I1250">
            <v>8.91</v>
          </cell>
        </row>
        <row r="1251">
          <cell r="A1251">
            <v>100290</v>
          </cell>
          <cell r="B1251">
            <v>0</v>
          </cell>
          <cell r="C1251">
            <v>7.5</v>
          </cell>
          <cell r="D1251">
            <v>0</v>
          </cell>
          <cell r="E1251">
            <v>7.5</v>
          </cell>
          <cell r="F1251">
            <v>7.65</v>
          </cell>
          <cell r="G1251">
            <v>7.86</v>
          </cell>
          <cell r="H1251">
            <v>8.4600000000000009</v>
          </cell>
          <cell r="I1251">
            <v>8.91</v>
          </cell>
        </row>
        <row r="1252">
          <cell r="A1252">
            <v>100300</v>
          </cell>
          <cell r="B1252">
            <v>0</v>
          </cell>
          <cell r="C1252">
            <v>7.5</v>
          </cell>
          <cell r="D1252">
            <v>0</v>
          </cell>
          <cell r="E1252">
            <v>7.5</v>
          </cell>
          <cell r="F1252">
            <v>7.65</v>
          </cell>
          <cell r="G1252">
            <v>7.86</v>
          </cell>
          <cell r="H1252">
            <v>8.4600000000000009</v>
          </cell>
          <cell r="I1252">
            <v>8.91</v>
          </cell>
        </row>
        <row r="1253">
          <cell r="A1253">
            <v>100308.19</v>
          </cell>
          <cell r="B1253" t="str">
            <v>BS</v>
          </cell>
          <cell r="C1253">
            <v>7.5</v>
          </cell>
          <cell r="D1253">
            <v>0</v>
          </cell>
          <cell r="E1253">
            <v>7.5</v>
          </cell>
          <cell r="F1253">
            <v>7.65</v>
          </cell>
          <cell r="G1253">
            <v>7.86</v>
          </cell>
          <cell r="H1253">
            <v>8.4600000000000009</v>
          </cell>
          <cell r="I1253">
            <v>8.91</v>
          </cell>
        </row>
        <row r="1254">
          <cell r="A1254">
            <v>100310</v>
          </cell>
          <cell r="B1254">
            <v>0</v>
          </cell>
          <cell r="C1254">
            <v>7.5</v>
          </cell>
          <cell r="D1254">
            <v>0</v>
          </cell>
          <cell r="E1254">
            <v>7.5</v>
          </cell>
          <cell r="F1254">
            <v>7.65</v>
          </cell>
          <cell r="G1254">
            <v>7.86</v>
          </cell>
          <cell r="H1254">
            <v>8.4600000000000009</v>
          </cell>
          <cell r="I1254">
            <v>8.91</v>
          </cell>
        </row>
        <row r="1255">
          <cell r="A1255">
            <v>100320</v>
          </cell>
          <cell r="B1255">
            <v>0</v>
          </cell>
          <cell r="C1255">
            <v>7.5</v>
          </cell>
          <cell r="D1255">
            <v>0</v>
          </cell>
          <cell r="E1255">
            <v>7.5</v>
          </cell>
          <cell r="F1255">
            <v>7.65</v>
          </cell>
          <cell r="G1255">
            <v>7.86</v>
          </cell>
          <cell r="H1255">
            <v>8.4600000000000009</v>
          </cell>
          <cell r="I1255">
            <v>8.91</v>
          </cell>
        </row>
        <row r="1256">
          <cell r="A1256">
            <v>100330</v>
          </cell>
          <cell r="B1256">
            <v>0</v>
          </cell>
          <cell r="C1256">
            <v>7.5</v>
          </cell>
          <cell r="D1256">
            <v>0</v>
          </cell>
          <cell r="E1256">
            <v>7.5</v>
          </cell>
          <cell r="F1256">
            <v>7.65</v>
          </cell>
          <cell r="G1256">
            <v>7.86</v>
          </cell>
          <cell r="H1256">
            <v>8.4600000000000009</v>
          </cell>
          <cell r="I1256">
            <v>8.91</v>
          </cell>
        </row>
        <row r="1257">
          <cell r="A1257">
            <v>100340</v>
          </cell>
          <cell r="B1257">
            <v>0</v>
          </cell>
          <cell r="C1257">
            <v>7.5</v>
          </cell>
          <cell r="D1257">
            <v>0</v>
          </cell>
          <cell r="E1257">
            <v>7.5</v>
          </cell>
          <cell r="F1257">
            <v>7.65</v>
          </cell>
          <cell r="G1257">
            <v>7.86</v>
          </cell>
          <cell r="H1257">
            <v>8.4600000000000009</v>
          </cell>
          <cell r="I1257">
            <v>8.91</v>
          </cell>
        </row>
        <row r="1258">
          <cell r="A1258">
            <v>100350</v>
          </cell>
          <cell r="B1258">
            <v>0</v>
          </cell>
          <cell r="C1258">
            <v>7.5</v>
          </cell>
          <cell r="D1258">
            <v>0</v>
          </cell>
          <cell r="E1258">
            <v>7.5</v>
          </cell>
          <cell r="F1258">
            <v>7.65</v>
          </cell>
          <cell r="G1258">
            <v>7.86</v>
          </cell>
          <cell r="H1258">
            <v>8.4600000000000009</v>
          </cell>
          <cell r="I1258">
            <v>8.91</v>
          </cell>
        </row>
        <row r="1259">
          <cell r="A1259">
            <v>100360</v>
          </cell>
          <cell r="B1259">
            <v>0</v>
          </cell>
          <cell r="C1259">
            <v>7.5</v>
          </cell>
          <cell r="D1259">
            <v>0</v>
          </cell>
          <cell r="E1259">
            <v>7.5</v>
          </cell>
          <cell r="F1259">
            <v>7.65</v>
          </cell>
          <cell r="G1259">
            <v>7.86</v>
          </cell>
          <cell r="H1259">
            <v>8.4600000000000009</v>
          </cell>
          <cell r="I1259">
            <v>8.91</v>
          </cell>
        </row>
        <row r="1260">
          <cell r="A1260">
            <v>100363.82</v>
          </cell>
          <cell r="B1260" t="str">
            <v>BS</v>
          </cell>
          <cell r="C1260">
            <v>7.5</v>
          </cell>
          <cell r="D1260">
            <v>0</v>
          </cell>
          <cell r="E1260">
            <v>7.5</v>
          </cell>
          <cell r="F1260">
            <v>7.65</v>
          </cell>
          <cell r="G1260">
            <v>7.86</v>
          </cell>
          <cell r="H1260">
            <v>8.4600000000000009</v>
          </cell>
          <cell r="I1260">
            <v>8.91</v>
          </cell>
        </row>
        <row r="1261">
          <cell r="A1261">
            <v>100370</v>
          </cell>
          <cell r="B1261">
            <v>0</v>
          </cell>
          <cell r="C1261">
            <v>7.5</v>
          </cell>
          <cell r="D1261">
            <v>0</v>
          </cell>
          <cell r="E1261">
            <v>7.5</v>
          </cell>
          <cell r="F1261">
            <v>7.65</v>
          </cell>
          <cell r="G1261">
            <v>7.86</v>
          </cell>
          <cell r="H1261">
            <v>8.4600000000000009</v>
          </cell>
          <cell r="I1261">
            <v>8.91</v>
          </cell>
        </row>
        <row r="1262">
          <cell r="A1262">
            <v>100380</v>
          </cell>
          <cell r="B1262">
            <v>0</v>
          </cell>
          <cell r="C1262">
            <v>7.5</v>
          </cell>
          <cell r="D1262">
            <v>0</v>
          </cell>
          <cell r="E1262">
            <v>7.5</v>
          </cell>
          <cell r="F1262">
            <v>7.65</v>
          </cell>
          <cell r="G1262">
            <v>7.86</v>
          </cell>
          <cell r="H1262">
            <v>8.4600000000000009</v>
          </cell>
          <cell r="I1262">
            <v>8.91</v>
          </cell>
        </row>
        <row r="1263">
          <cell r="A1263">
            <v>100390</v>
          </cell>
          <cell r="B1263">
            <v>0</v>
          </cell>
          <cell r="C1263">
            <v>7.5</v>
          </cell>
          <cell r="D1263">
            <v>0</v>
          </cell>
          <cell r="E1263">
            <v>7.5</v>
          </cell>
          <cell r="F1263">
            <v>7.65</v>
          </cell>
          <cell r="G1263">
            <v>7.86</v>
          </cell>
          <cell r="H1263">
            <v>8.4600000000000009</v>
          </cell>
          <cell r="I1263">
            <v>8.91</v>
          </cell>
        </row>
        <row r="1264">
          <cell r="A1264">
            <v>100393.82</v>
          </cell>
          <cell r="B1264" t="str">
            <v>PX</v>
          </cell>
          <cell r="C1264">
            <v>7.5</v>
          </cell>
          <cell r="D1264">
            <v>0</v>
          </cell>
          <cell r="E1264">
            <v>7.5</v>
          </cell>
          <cell r="F1264">
            <v>7.65</v>
          </cell>
          <cell r="G1264">
            <v>7.86</v>
          </cell>
          <cell r="H1264">
            <v>8.4600000000000009</v>
          </cell>
          <cell r="I1264">
            <v>8.91</v>
          </cell>
        </row>
        <row r="1265">
          <cell r="A1265">
            <v>100400</v>
          </cell>
          <cell r="B1265">
            <v>0</v>
          </cell>
          <cell r="C1265">
            <v>7.5</v>
          </cell>
          <cell r="D1265">
            <v>0.09</v>
          </cell>
          <cell r="E1265">
            <v>7.59</v>
          </cell>
          <cell r="F1265">
            <v>7.74</v>
          </cell>
          <cell r="G1265">
            <v>7.95</v>
          </cell>
          <cell r="H1265">
            <v>8.5500000000000007</v>
          </cell>
          <cell r="I1265">
            <v>9</v>
          </cell>
        </row>
        <row r="1266">
          <cell r="A1266">
            <v>100410</v>
          </cell>
          <cell r="B1266">
            <v>0</v>
          </cell>
          <cell r="C1266">
            <v>7.5</v>
          </cell>
          <cell r="D1266">
            <v>0.3</v>
          </cell>
          <cell r="E1266">
            <v>7.8</v>
          </cell>
          <cell r="F1266">
            <v>7.95</v>
          </cell>
          <cell r="G1266">
            <v>8.16</v>
          </cell>
          <cell r="H1266">
            <v>8.76</v>
          </cell>
          <cell r="I1266">
            <v>9.2099999999999991</v>
          </cell>
        </row>
        <row r="1267">
          <cell r="A1267">
            <v>100413.82</v>
          </cell>
          <cell r="B1267" t="str">
            <v>PC</v>
          </cell>
          <cell r="C1267">
            <v>7.5</v>
          </cell>
          <cell r="D1267">
            <v>0.39</v>
          </cell>
          <cell r="E1267">
            <v>7.89</v>
          </cell>
          <cell r="F1267">
            <v>8.0399999999999991</v>
          </cell>
          <cell r="G1267">
            <v>8.25</v>
          </cell>
          <cell r="H1267">
            <v>8.85</v>
          </cell>
          <cell r="I1267">
            <v>9.2999999999999989</v>
          </cell>
        </row>
        <row r="1268">
          <cell r="A1268">
            <v>100420</v>
          </cell>
          <cell r="B1268">
            <v>0</v>
          </cell>
          <cell r="C1268">
            <v>7.5</v>
          </cell>
          <cell r="D1268">
            <v>0.45</v>
          </cell>
          <cell r="E1268">
            <v>7.95</v>
          </cell>
          <cell r="F1268">
            <v>8.1</v>
          </cell>
          <cell r="G1268">
            <v>8.31</v>
          </cell>
          <cell r="H1268">
            <v>8.91</v>
          </cell>
          <cell r="I1268">
            <v>9.36</v>
          </cell>
        </row>
        <row r="1269">
          <cell r="A1269">
            <v>100423.82</v>
          </cell>
          <cell r="B1269" t="str">
            <v>PY</v>
          </cell>
          <cell r="C1269">
            <v>7.5</v>
          </cell>
          <cell r="D1269">
            <v>0.54</v>
          </cell>
          <cell r="E1269">
            <v>8.0399999999999991</v>
          </cell>
          <cell r="F1269">
            <v>8.19</v>
          </cell>
          <cell r="G1269">
            <v>8.4</v>
          </cell>
          <cell r="H1269">
            <v>9</v>
          </cell>
          <cell r="I1269">
            <v>9.4499999999999993</v>
          </cell>
        </row>
        <row r="1270">
          <cell r="A1270">
            <v>100430</v>
          </cell>
          <cell r="B1270">
            <v>0</v>
          </cell>
          <cell r="C1270">
            <v>7.5</v>
          </cell>
          <cell r="D1270">
            <v>0.6</v>
          </cell>
          <cell r="E1270">
            <v>8.1</v>
          </cell>
          <cell r="F1270">
            <v>8.25</v>
          </cell>
          <cell r="G1270">
            <v>8.4600000000000009</v>
          </cell>
          <cell r="H1270">
            <v>9.06</v>
          </cell>
          <cell r="I1270">
            <v>9.51</v>
          </cell>
        </row>
        <row r="1271">
          <cell r="A1271">
            <v>100433.82</v>
          </cell>
          <cell r="B1271" t="str">
            <v>MSE</v>
          </cell>
          <cell r="C1271">
            <v>7.5</v>
          </cell>
          <cell r="D1271">
            <v>0.6</v>
          </cell>
          <cell r="E1271">
            <v>8.1</v>
          </cell>
          <cell r="F1271">
            <v>8.25</v>
          </cell>
          <cell r="G1271">
            <v>8.4600000000000009</v>
          </cell>
          <cell r="H1271">
            <v>9.06</v>
          </cell>
          <cell r="I1271">
            <v>9.51</v>
          </cell>
        </row>
        <row r="1272">
          <cell r="A1272">
            <v>100440</v>
          </cell>
          <cell r="B1272">
            <v>0</v>
          </cell>
          <cell r="C1272">
            <v>7.5</v>
          </cell>
          <cell r="D1272">
            <v>0.6</v>
          </cell>
          <cell r="E1272">
            <v>8.1</v>
          </cell>
          <cell r="F1272">
            <v>8.25</v>
          </cell>
          <cell r="G1272">
            <v>8.4600000000000009</v>
          </cell>
          <cell r="H1272">
            <v>9.06</v>
          </cell>
          <cell r="I1272">
            <v>9.51</v>
          </cell>
        </row>
        <row r="1273">
          <cell r="A1273">
            <v>100450</v>
          </cell>
          <cell r="B1273">
            <v>0</v>
          </cell>
          <cell r="C1273">
            <v>7.5</v>
          </cell>
          <cell r="D1273">
            <v>0.6</v>
          </cell>
          <cell r="E1273">
            <v>8.1</v>
          </cell>
          <cell r="F1273">
            <v>8.25</v>
          </cell>
          <cell r="G1273">
            <v>8.4600000000000009</v>
          </cell>
          <cell r="H1273">
            <v>9.06</v>
          </cell>
          <cell r="I1273">
            <v>9.51</v>
          </cell>
        </row>
        <row r="1274">
          <cell r="A1274">
            <v>100460</v>
          </cell>
          <cell r="B1274">
            <v>0</v>
          </cell>
          <cell r="C1274">
            <v>7.5</v>
          </cell>
          <cell r="D1274">
            <v>0.6</v>
          </cell>
          <cell r="E1274">
            <v>8.1</v>
          </cell>
          <cell r="F1274">
            <v>8.25</v>
          </cell>
          <cell r="G1274">
            <v>8.4600000000000009</v>
          </cell>
          <cell r="H1274">
            <v>9.06</v>
          </cell>
          <cell r="I1274">
            <v>9.51</v>
          </cell>
        </row>
        <row r="1275">
          <cell r="A1275">
            <v>100470</v>
          </cell>
          <cell r="B1275">
            <v>0</v>
          </cell>
          <cell r="C1275">
            <v>7.5</v>
          </cell>
          <cell r="D1275">
            <v>0.6</v>
          </cell>
          <cell r="E1275">
            <v>8.1</v>
          </cell>
          <cell r="F1275">
            <v>8.25</v>
          </cell>
          <cell r="G1275">
            <v>8.4600000000000009</v>
          </cell>
          <cell r="H1275">
            <v>9.06</v>
          </cell>
          <cell r="I1275">
            <v>9.51</v>
          </cell>
        </row>
        <row r="1276">
          <cell r="A1276">
            <v>100480</v>
          </cell>
          <cell r="B1276">
            <v>0</v>
          </cell>
          <cell r="C1276">
            <v>7.5</v>
          </cell>
          <cell r="D1276">
            <v>0.6</v>
          </cell>
          <cell r="E1276">
            <v>8.1</v>
          </cell>
          <cell r="F1276">
            <v>8.25</v>
          </cell>
          <cell r="G1276">
            <v>8.4600000000000009</v>
          </cell>
          <cell r="H1276">
            <v>9.06</v>
          </cell>
          <cell r="I1276">
            <v>9.51</v>
          </cell>
        </row>
        <row r="1277">
          <cell r="A1277">
            <v>100490</v>
          </cell>
          <cell r="B1277">
            <v>0</v>
          </cell>
          <cell r="C1277">
            <v>7.5</v>
          </cell>
          <cell r="D1277">
            <v>0.6</v>
          </cell>
          <cell r="E1277">
            <v>8.1</v>
          </cell>
          <cell r="F1277">
            <v>8.25</v>
          </cell>
          <cell r="G1277">
            <v>8.4600000000000009</v>
          </cell>
          <cell r="H1277">
            <v>9.06</v>
          </cell>
          <cell r="I1277">
            <v>9.51</v>
          </cell>
        </row>
        <row r="1278">
          <cell r="A1278">
            <v>100500</v>
          </cell>
          <cell r="B1278">
            <v>0</v>
          </cell>
          <cell r="C1278">
            <v>7.5</v>
          </cell>
          <cell r="D1278">
            <v>0.6</v>
          </cell>
          <cell r="E1278">
            <v>8.1</v>
          </cell>
          <cell r="F1278">
            <v>8.25</v>
          </cell>
          <cell r="G1278">
            <v>8.4600000000000009</v>
          </cell>
          <cell r="H1278">
            <v>9.06</v>
          </cell>
          <cell r="I1278">
            <v>9.51</v>
          </cell>
        </row>
        <row r="1279">
          <cell r="A1279">
            <v>100510</v>
          </cell>
          <cell r="B1279">
            <v>0</v>
          </cell>
          <cell r="C1279">
            <v>7.5</v>
          </cell>
          <cell r="D1279">
            <v>0.6</v>
          </cell>
          <cell r="E1279">
            <v>8.1</v>
          </cell>
          <cell r="F1279">
            <v>8.25</v>
          </cell>
          <cell r="G1279">
            <v>8.4600000000000009</v>
          </cell>
          <cell r="H1279">
            <v>9.06</v>
          </cell>
          <cell r="I1279">
            <v>9.51</v>
          </cell>
        </row>
        <row r="1280">
          <cell r="A1280">
            <v>100520</v>
          </cell>
          <cell r="B1280">
            <v>0</v>
          </cell>
          <cell r="C1280">
            <v>7.5</v>
          </cell>
          <cell r="D1280">
            <v>0.6</v>
          </cell>
          <cell r="E1280">
            <v>8.1</v>
          </cell>
          <cell r="F1280">
            <v>8.25</v>
          </cell>
          <cell r="G1280">
            <v>8.4600000000000009</v>
          </cell>
          <cell r="H1280">
            <v>9.06</v>
          </cell>
          <cell r="I1280">
            <v>9.51</v>
          </cell>
        </row>
        <row r="1281">
          <cell r="A1281">
            <v>100530</v>
          </cell>
          <cell r="B1281">
            <v>0</v>
          </cell>
          <cell r="C1281">
            <v>7.5</v>
          </cell>
          <cell r="D1281">
            <v>0.6</v>
          </cell>
          <cell r="E1281">
            <v>8.1</v>
          </cell>
          <cell r="F1281">
            <v>8.25</v>
          </cell>
          <cell r="G1281">
            <v>8.4600000000000009</v>
          </cell>
          <cell r="H1281">
            <v>9.06</v>
          </cell>
          <cell r="I1281">
            <v>9.51</v>
          </cell>
        </row>
        <row r="1282">
          <cell r="A1282">
            <v>100540</v>
          </cell>
          <cell r="B1282">
            <v>0</v>
          </cell>
          <cell r="C1282">
            <v>7.5</v>
          </cell>
          <cell r="D1282">
            <v>0.6</v>
          </cell>
          <cell r="E1282">
            <v>8.1</v>
          </cell>
          <cell r="F1282">
            <v>8.25</v>
          </cell>
          <cell r="G1282">
            <v>8.4600000000000009</v>
          </cell>
          <cell r="H1282">
            <v>9.06</v>
          </cell>
          <cell r="I1282">
            <v>9.51</v>
          </cell>
        </row>
        <row r="1283">
          <cell r="A1283">
            <v>100550</v>
          </cell>
          <cell r="B1283">
            <v>0</v>
          </cell>
          <cell r="C1283">
            <v>7.5</v>
          </cell>
          <cell r="D1283">
            <v>0.6</v>
          </cell>
          <cell r="E1283">
            <v>8.1</v>
          </cell>
          <cell r="F1283">
            <v>8.25</v>
          </cell>
          <cell r="G1283">
            <v>8.4600000000000009</v>
          </cell>
          <cell r="H1283">
            <v>9.06</v>
          </cell>
          <cell r="I1283">
            <v>9.51</v>
          </cell>
        </row>
        <row r="1284">
          <cell r="A1284">
            <v>100560</v>
          </cell>
          <cell r="B1284">
            <v>0</v>
          </cell>
          <cell r="C1284">
            <v>7.5</v>
          </cell>
          <cell r="D1284">
            <v>0.6</v>
          </cell>
          <cell r="E1284">
            <v>8.1</v>
          </cell>
          <cell r="F1284">
            <v>8.25</v>
          </cell>
          <cell r="G1284">
            <v>8.4600000000000009</v>
          </cell>
          <cell r="H1284">
            <v>9.06</v>
          </cell>
          <cell r="I1284">
            <v>9.51</v>
          </cell>
        </row>
        <row r="1285">
          <cell r="A1285">
            <v>100570</v>
          </cell>
          <cell r="B1285">
            <v>0</v>
          </cell>
          <cell r="C1285">
            <v>7.5</v>
          </cell>
          <cell r="D1285">
            <v>0.6</v>
          </cell>
          <cell r="E1285">
            <v>8.1</v>
          </cell>
          <cell r="F1285">
            <v>8.25</v>
          </cell>
          <cell r="G1285">
            <v>8.4600000000000009</v>
          </cell>
          <cell r="H1285">
            <v>9.06</v>
          </cell>
          <cell r="I1285">
            <v>9.51</v>
          </cell>
        </row>
        <row r="1286">
          <cell r="A1286">
            <v>100580</v>
          </cell>
          <cell r="B1286">
            <v>0</v>
          </cell>
          <cell r="C1286">
            <v>7.5</v>
          </cell>
          <cell r="D1286">
            <v>0.6</v>
          </cell>
          <cell r="E1286">
            <v>8.1</v>
          </cell>
          <cell r="F1286">
            <v>8.25</v>
          </cell>
          <cell r="G1286">
            <v>8.4600000000000009</v>
          </cell>
          <cell r="H1286">
            <v>9.06</v>
          </cell>
          <cell r="I1286">
            <v>9.51</v>
          </cell>
        </row>
        <row r="1287">
          <cell r="A1287">
            <v>100590</v>
          </cell>
          <cell r="B1287">
            <v>0</v>
          </cell>
          <cell r="C1287">
            <v>7.5</v>
          </cell>
          <cell r="D1287">
            <v>0.6</v>
          </cell>
          <cell r="E1287">
            <v>8.1</v>
          </cell>
          <cell r="F1287">
            <v>8.25</v>
          </cell>
          <cell r="G1287">
            <v>8.4600000000000009</v>
          </cell>
          <cell r="H1287">
            <v>9.06</v>
          </cell>
          <cell r="I1287">
            <v>9.51</v>
          </cell>
        </row>
        <row r="1288">
          <cell r="A1288">
            <v>100600</v>
          </cell>
          <cell r="B1288">
            <v>0</v>
          </cell>
          <cell r="C1288">
            <v>7.5</v>
          </cell>
          <cell r="D1288">
            <v>0.6</v>
          </cell>
          <cell r="E1288">
            <v>8.1</v>
          </cell>
          <cell r="F1288">
            <v>8.25</v>
          </cell>
          <cell r="G1288">
            <v>8.4600000000000009</v>
          </cell>
          <cell r="H1288">
            <v>9.06</v>
          </cell>
          <cell r="I1288">
            <v>9.51</v>
          </cell>
        </row>
        <row r="1289">
          <cell r="A1289">
            <v>100610</v>
          </cell>
          <cell r="B1289">
            <v>0</v>
          </cell>
          <cell r="C1289">
            <v>7.5</v>
          </cell>
          <cell r="D1289">
            <v>0.6</v>
          </cell>
          <cell r="E1289">
            <v>8.1</v>
          </cell>
          <cell r="F1289">
            <v>8.25</v>
          </cell>
          <cell r="G1289">
            <v>8.4600000000000009</v>
          </cell>
          <cell r="H1289">
            <v>9.06</v>
          </cell>
          <cell r="I1289">
            <v>9.51</v>
          </cell>
        </row>
        <row r="1290">
          <cell r="A1290">
            <v>100620</v>
          </cell>
          <cell r="B1290">
            <v>0</v>
          </cell>
          <cell r="C1290">
            <v>7.5</v>
          </cell>
          <cell r="D1290">
            <v>0.6</v>
          </cell>
          <cell r="E1290">
            <v>8.1</v>
          </cell>
          <cell r="F1290">
            <v>8.25</v>
          </cell>
          <cell r="G1290">
            <v>8.4600000000000009</v>
          </cell>
          <cell r="H1290">
            <v>9.06</v>
          </cell>
          <cell r="I1290">
            <v>9.51</v>
          </cell>
        </row>
        <row r="1291">
          <cell r="A1291">
            <v>100630</v>
          </cell>
          <cell r="B1291">
            <v>0</v>
          </cell>
          <cell r="C1291">
            <v>7.5</v>
          </cell>
          <cell r="D1291">
            <v>0.6</v>
          </cell>
          <cell r="E1291">
            <v>8.1</v>
          </cell>
          <cell r="F1291">
            <v>8.25</v>
          </cell>
          <cell r="G1291">
            <v>8.4600000000000009</v>
          </cell>
          <cell r="H1291">
            <v>9.06</v>
          </cell>
          <cell r="I1291">
            <v>9.51</v>
          </cell>
        </row>
        <row r="1292">
          <cell r="A1292">
            <v>100640</v>
          </cell>
          <cell r="B1292">
            <v>0</v>
          </cell>
          <cell r="C1292">
            <v>7.5</v>
          </cell>
          <cell r="D1292">
            <v>0.6</v>
          </cell>
          <cell r="E1292">
            <v>8.1</v>
          </cell>
          <cell r="F1292">
            <v>8.25</v>
          </cell>
          <cell r="G1292">
            <v>8.4600000000000009</v>
          </cell>
          <cell r="H1292">
            <v>9.06</v>
          </cell>
          <cell r="I1292">
            <v>9.51</v>
          </cell>
        </row>
        <row r="1293">
          <cell r="A1293">
            <v>100650</v>
          </cell>
          <cell r="B1293">
            <v>0</v>
          </cell>
          <cell r="C1293">
            <v>7.5</v>
          </cell>
          <cell r="D1293">
            <v>0.6</v>
          </cell>
          <cell r="E1293">
            <v>8.1</v>
          </cell>
          <cell r="F1293">
            <v>8.25</v>
          </cell>
          <cell r="G1293">
            <v>8.4600000000000009</v>
          </cell>
          <cell r="H1293">
            <v>9.06</v>
          </cell>
          <cell r="I1293">
            <v>9.51</v>
          </cell>
        </row>
        <row r="1294">
          <cell r="A1294">
            <v>100660</v>
          </cell>
          <cell r="B1294">
            <v>0</v>
          </cell>
          <cell r="C1294">
            <v>7.5</v>
          </cell>
          <cell r="D1294">
            <v>0.6</v>
          </cell>
          <cell r="E1294">
            <v>8.1</v>
          </cell>
          <cell r="F1294">
            <v>8.25</v>
          </cell>
          <cell r="G1294">
            <v>8.4600000000000009</v>
          </cell>
          <cell r="H1294">
            <v>9.06</v>
          </cell>
          <cell r="I1294">
            <v>9.51</v>
          </cell>
        </row>
        <row r="1295">
          <cell r="A1295">
            <v>100670</v>
          </cell>
          <cell r="B1295">
            <v>0</v>
          </cell>
          <cell r="C1295">
            <v>7.5</v>
          </cell>
          <cell r="D1295">
            <v>0.6</v>
          </cell>
          <cell r="E1295">
            <v>8.1</v>
          </cell>
          <cell r="F1295">
            <v>8.25</v>
          </cell>
          <cell r="G1295">
            <v>8.4600000000000009</v>
          </cell>
          <cell r="H1295">
            <v>9.06</v>
          </cell>
          <cell r="I1295">
            <v>9.51</v>
          </cell>
        </row>
        <row r="1296">
          <cell r="A1296">
            <v>100680</v>
          </cell>
          <cell r="B1296">
            <v>0</v>
          </cell>
          <cell r="C1296">
            <v>7.5</v>
          </cell>
          <cell r="D1296">
            <v>0.6</v>
          </cell>
          <cell r="E1296">
            <v>8.1</v>
          </cell>
          <cell r="F1296">
            <v>8.25</v>
          </cell>
          <cell r="G1296">
            <v>8.4600000000000009</v>
          </cell>
          <cell r="H1296">
            <v>9.06</v>
          </cell>
          <cell r="I1296">
            <v>9.51</v>
          </cell>
        </row>
        <row r="1297">
          <cell r="A1297">
            <v>100690</v>
          </cell>
          <cell r="B1297">
            <v>0</v>
          </cell>
          <cell r="C1297">
            <v>7.5</v>
          </cell>
          <cell r="D1297">
            <v>0.6</v>
          </cell>
          <cell r="E1297">
            <v>8.1</v>
          </cell>
          <cell r="F1297">
            <v>8.25</v>
          </cell>
          <cell r="G1297">
            <v>8.4600000000000009</v>
          </cell>
          <cell r="H1297">
            <v>9.06</v>
          </cell>
          <cell r="I1297">
            <v>9.51</v>
          </cell>
        </row>
        <row r="1298">
          <cell r="A1298">
            <v>100700</v>
          </cell>
          <cell r="B1298">
            <v>0</v>
          </cell>
          <cell r="C1298">
            <v>7.5</v>
          </cell>
          <cell r="D1298">
            <v>0.6</v>
          </cell>
          <cell r="E1298">
            <v>8.1</v>
          </cell>
          <cell r="F1298">
            <v>8.25</v>
          </cell>
          <cell r="G1298">
            <v>8.4600000000000009</v>
          </cell>
          <cell r="H1298">
            <v>9.06</v>
          </cell>
          <cell r="I1298">
            <v>9.51</v>
          </cell>
        </row>
        <row r="1299">
          <cell r="A1299">
            <v>100710</v>
          </cell>
          <cell r="B1299">
            <v>0</v>
          </cell>
          <cell r="C1299">
            <v>7.5</v>
          </cell>
          <cell r="D1299">
            <v>0.6</v>
          </cell>
          <cell r="E1299">
            <v>8.1</v>
          </cell>
          <cell r="F1299">
            <v>8.25</v>
          </cell>
          <cell r="G1299">
            <v>8.4600000000000009</v>
          </cell>
          <cell r="H1299">
            <v>9.06</v>
          </cell>
          <cell r="I1299">
            <v>9.51</v>
          </cell>
        </row>
        <row r="1300">
          <cell r="A1300">
            <v>100720</v>
          </cell>
          <cell r="B1300">
            <v>0</v>
          </cell>
          <cell r="C1300">
            <v>7.5</v>
          </cell>
          <cell r="D1300">
            <v>0.6</v>
          </cell>
          <cell r="E1300">
            <v>8.1</v>
          </cell>
          <cell r="F1300">
            <v>8.25</v>
          </cell>
          <cell r="G1300">
            <v>8.4600000000000009</v>
          </cell>
          <cell r="H1300">
            <v>9.06</v>
          </cell>
          <cell r="I1300">
            <v>9.51</v>
          </cell>
        </row>
        <row r="1301">
          <cell r="A1301">
            <v>100720.49</v>
          </cell>
          <cell r="B1301" t="str">
            <v>MSE</v>
          </cell>
          <cell r="C1301">
            <v>7.5</v>
          </cell>
          <cell r="D1301">
            <v>0.6</v>
          </cell>
          <cell r="E1301">
            <v>8.1</v>
          </cell>
          <cell r="F1301">
            <v>8.25</v>
          </cell>
          <cell r="G1301">
            <v>8.4600000000000009</v>
          </cell>
          <cell r="H1301">
            <v>9.06</v>
          </cell>
          <cell r="I1301">
            <v>9.51</v>
          </cell>
        </row>
        <row r="1302">
          <cell r="A1302">
            <v>100730</v>
          </cell>
          <cell r="B1302">
            <v>0</v>
          </cell>
          <cell r="C1302">
            <v>7.5</v>
          </cell>
          <cell r="D1302">
            <v>0.44999999999999929</v>
          </cell>
          <cell r="E1302">
            <v>7.9499999999999993</v>
          </cell>
          <cell r="F1302">
            <v>8.1</v>
          </cell>
          <cell r="G1302">
            <v>8.31</v>
          </cell>
          <cell r="H1302">
            <v>8.91</v>
          </cell>
          <cell r="I1302">
            <v>9.36</v>
          </cell>
        </row>
        <row r="1303">
          <cell r="A1303">
            <v>100730.49</v>
          </cell>
          <cell r="B1303" t="str">
            <v>PY</v>
          </cell>
          <cell r="C1303">
            <v>7.5</v>
          </cell>
          <cell r="D1303">
            <v>0.45</v>
          </cell>
          <cell r="E1303">
            <v>7.95</v>
          </cell>
          <cell r="F1303">
            <v>8.1</v>
          </cell>
          <cell r="G1303">
            <v>8.31</v>
          </cell>
          <cell r="H1303">
            <v>8.91</v>
          </cell>
          <cell r="I1303">
            <v>9.36</v>
          </cell>
        </row>
        <row r="1304">
          <cell r="A1304">
            <v>100740</v>
          </cell>
          <cell r="B1304">
            <v>0</v>
          </cell>
          <cell r="C1304">
            <v>7.5</v>
          </cell>
          <cell r="D1304">
            <v>0.3</v>
          </cell>
          <cell r="E1304">
            <v>7.8</v>
          </cell>
          <cell r="F1304">
            <v>7.95</v>
          </cell>
          <cell r="G1304">
            <v>8.16</v>
          </cell>
          <cell r="H1304">
            <v>8.76</v>
          </cell>
          <cell r="I1304">
            <v>9.2099999999999991</v>
          </cell>
        </row>
        <row r="1305">
          <cell r="A1305">
            <v>100740.49</v>
          </cell>
          <cell r="B1305" t="str">
            <v>PT</v>
          </cell>
          <cell r="C1305">
            <v>7.5</v>
          </cell>
          <cell r="D1305">
            <v>0.3</v>
          </cell>
          <cell r="E1305">
            <v>7.8</v>
          </cell>
          <cell r="F1305">
            <v>7.95</v>
          </cell>
          <cell r="G1305">
            <v>8.16</v>
          </cell>
          <cell r="H1305">
            <v>8.76</v>
          </cell>
          <cell r="I1305">
            <v>9.2099999999999991</v>
          </cell>
        </row>
        <row r="1306">
          <cell r="A1306">
            <v>100750</v>
          </cell>
          <cell r="B1306">
            <v>0</v>
          </cell>
          <cell r="C1306">
            <v>7.5</v>
          </cell>
          <cell r="D1306">
            <v>0.15</v>
          </cell>
          <cell r="E1306">
            <v>7.65</v>
          </cell>
          <cell r="F1306">
            <v>7.8000000000000007</v>
          </cell>
          <cell r="G1306">
            <v>8.0100000000000016</v>
          </cell>
          <cell r="H1306">
            <v>8.6100000000000012</v>
          </cell>
          <cell r="I1306">
            <v>9.06</v>
          </cell>
        </row>
        <row r="1307">
          <cell r="A1307">
            <v>100760</v>
          </cell>
          <cell r="B1307">
            <v>0</v>
          </cell>
          <cell r="C1307">
            <v>7.5</v>
          </cell>
          <cell r="D1307">
            <v>0</v>
          </cell>
          <cell r="E1307">
            <v>7.5</v>
          </cell>
          <cell r="F1307">
            <v>7.65</v>
          </cell>
          <cell r="G1307">
            <v>7.86</v>
          </cell>
          <cell r="H1307">
            <v>8.4600000000000009</v>
          </cell>
          <cell r="I1307">
            <v>8.91</v>
          </cell>
        </row>
        <row r="1308">
          <cell r="A1308">
            <v>100760.49</v>
          </cell>
          <cell r="B1308" t="str">
            <v>PX</v>
          </cell>
          <cell r="C1308">
            <v>7.5</v>
          </cell>
          <cell r="D1308">
            <v>0</v>
          </cell>
          <cell r="E1308">
            <v>7.5</v>
          </cell>
          <cell r="F1308">
            <v>7.65</v>
          </cell>
          <cell r="G1308">
            <v>7.86</v>
          </cell>
          <cell r="H1308">
            <v>8.4600000000000009</v>
          </cell>
          <cell r="I1308">
            <v>8.91</v>
          </cell>
        </row>
        <row r="1309">
          <cell r="A1309">
            <v>100770</v>
          </cell>
          <cell r="B1309">
            <v>0</v>
          </cell>
          <cell r="C1309">
            <v>7.5</v>
          </cell>
          <cell r="D1309">
            <v>0</v>
          </cell>
          <cell r="E1309">
            <v>7.5</v>
          </cell>
          <cell r="F1309">
            <v>7.65</v>
          </cell>
          <cell r="G1309">
            <v>7.86</v>
          </cell>
          <cell r="H1309">
            <v>8.4600000000000009</v>
          </cell>
          <cell r="I1309">
            <v>8.91</v>
          </cell>
        </row>
        <row r="1310">
          <cell r="A1310">
            <v>100780</v>
          </cell>
          <cell r="B1310">
            <v>0</v>
          </cell>
          <cell r="C1310">
            <v>7.5</v>
          </cell>
          <cell r="D1310">
            <v>0</v>
          </cell>
          <cell r="E1310">
            <v>7.5</v>
          </cell>
          <cell r="F1310">
            <v>7.65</v>
          </cell>
          <cell r="G1310">
            <v>7.86</v>
          </cell>
          <cell r="H1310">
            <v>8.4600000000000009</v>
          </cell>
          <cell r="I1310">
            <v>8.91</v>
          </cell>
        </row>
        <row r="1311">
          <cell r="A1311">
            <v>100790</v>
          </cell>
          <cell r="B1311">
            <v>0</v>
          </cell>
          <cell r="C1311">
            <v>7.5</v>
          </cell>
          <cell r="D1311">
            <v>0</v>
          </cell>
          <cell r="E1311">
            <v>7.5</v>
          </cell>
          <cell r="F1311">
            <v>7.65</v>
          </cell>
          <cell r="G1311">
            <v>7.86</v>
          </cell>
          <cell r="H1311">
            <v>8.4600000000000009</v>
          </cell>
          <cell r="I1311">
            <v>8.91</v>
          </cell>
        </row>
        <row r="1312">
          <cell r="A1312">
            <v>100790.49</v>
          </cell>
          <cell r="B1312" t="str">
            <v>BS</v>
          </cell>
          <cell r="C1312">
            <v>7.5</v>
          </cell>
          <cell r="D1312">
            <v>0</v>
          </cell>
          <cell r="E1312">
            <v>7.5</v>
          </cell>
          <cell r="F1312">
            <v>7.65</v>
          </cell>
          <cell r="G1312">
            <v>7.86</v>
          </cell>
          <cell r="H1312">
            <v>8.4600000000000009</v>
          </cell>
          <cell r="I1312">
            <v>8.91</v>
          </cell>
        </row>
        <row r="1313">
          <cell r="A1313">
            <v>100800</v>
          </cell>
          <cell r="B1313">
            <v>0</v>
          </cell>
          <cell r="C1313">
            <v>7.5</v>
          </cell>
          <cell r="D1313">
            <v>0</v>
          </cell>
          <cell r="E1313">
            <v>7.5</v>
          </cell>
          <cell r="F1313">
            <v>7.65</v>
          </cell>
          <cell r="G1313">
            <v>7.86</v>
          </cell>
          <cell r="H1313">
            <v>8.4600000000000009</v>
          </cell>
          <cell r="I1313">
            <v>8.91</v>
          </cell>
        </row>
        <row r="1314">
          <cell r="A1314">
            <v>100810</v>
          </cell>
          <cell r="B1314">
            <v>0</v>
          </cell>
          <cell r="C1314">
            <v>7.5</v>
          </cell>
          <cell r="D1314">
            <v>0</v>
          </cell>
          <cell r="E1314">
            <v>7.5</v>
          </cell>
          <cell r="F1314">
            <v>7.65</v>
          </cell>
          <cell r="G1314">
            <v>7.86</v>
          </cell>
          <cell r="H1314">
            <v>8.4600000000000009</v>
          </cell>
          <cell r="I1314">
            <v>8.91</v>
          </cell>
        </row>
        <row r="1315">
          <cell r="A1315">
            <v>100820</v>
          </cell>
          <cell r="B1315">
            <v>0</v>
          </cell>
          <cell r="C1315">
            <v>7.5</v>
          </cell>
          <cell r="D1315">
            <v>0</v>
          </cell>
          <cell r="E1315">
            <v>7.5</v>
          </cell>
          <cell r="F1315">
            <v>7.65</v>
          </cell>
          <cell r="G1315">
            <v>7.86</v>
          </cell>
          <cell r="H1315">
            <v>8.4600000000000009</v>
          </cell>
          <cell r="I1315">
            <v>8.91</v>
          </cell>
        </row>
        <row r="1316">
          <cell r="A1316">
            <v>100830</v>
          </cell>
          <cell r="B1316">
            <v>0</v>
          </cell>
          <cell r="C1316">
            <v>7.5</v>
          </cell>
          <cell r="D1316">
            <v>0</v>
          </cell>
          <cell r="E1316">
            <v>7.5</v>
          </cell>
          <cell r="F1316">
            <v>7.65</v>
          </cell>
          <cell r="G1316">
            <v>7.86</v>
          </cell>
          <cell r="H1316">
            <v>8.4600000000000009</v>
          </cell>
          <cell r="I1316">
            <v>8.91</v>
          </cell>
        </row>
        <row r="1317">
          <cell r="A1317">
            <v>100840</v>
          </cell>
          <cell r="B1317">
            <v>0</v>
          </cell>
          <cell r="C1317">
            <v>7.5</v>
          </cell>
          <cell r="D1317">
            <v>0</v>
          </cell>
          <cell r="E1317">
            <v>7.5</v>
          </cell>
          <cell r="F1317">
            <v>7.65</v>
          </cell>
          <cell r="G1317">
            <v>7.86</v>
          </cell>
          <cell r="H1317">
            <v>8.4600000000000009</v>
          </cell>
          <cell r="I1317">
            <v>8.91</v>
          </cell>
        </row>
        <row r="1318">
          <cell r="A1318">
            <v>100850</v>
          </cell>
          <cell r="B1318">
            <v>0</v>
          </cell>
          <cell r="C1318">
            <v>7.5</v>
          </cell>
          <cell r="D1318">
            <v>0</v>
          </cell>
          <cell r="E1318">
            <v>7.5</v>
          </cell>
          <cell r="F1318">
            <v>7.65</v>
          </cell>
          <cell r="G1318">
            <v>7.86</v>
          </cell>
          <cell r="H1318">
            <v>8.4600000000000009</v>
          </cell>
          <cell r="I1318">
            <v>8.91</v>
          </cell>
        </row>
        <row r="1319">
          <cell r="A1319">
            <v>100860</v>
          </cell>
          <cell r="B1319">
            <v>0</v>
          </cell>
          <cell r="C1319">
            <v>7.5</v>
          </cell>
          <cell r="D1319">
            <v>0</v>
          </cell>
          <cell r="E1319">
            <v>7.5</v>
          </cell>
          <cell r="F1319">
            <v>7.65</v>
          </cell>
          <cell r="G1319">
            <v>7.86</v>
          </cell>
          <cell r="H1319">
            <v>8.4600000000000009</v>
          </cell>
          <cell r="I1319">
            <v>8.91</v>
          </cell>
        </row>
        <row r="1320">
          <cell r="A1320">
            <v>100870</v>
          </cell>
          <cell r="B1320">
            <v>0</v>
          </cell>
          <cell r="C1320">
            <v>7.5</v>
          </cell>
          <cell r="D1320">
            <v>0</v>
          </cell>
          <cell r="E1320">
            <v>7.5</v>
          </cell>
          <cell r="F1320">
            <v>7.65</v>
          </cell>
          <cell r="G1320">
            <v>7.86</v>
          </cell>
          <cell r="H1320">
            <v>8.4600000000000009</v>
          </cell>
          <cell r="I1320">
            <v>8.91</v>
          </cell>
        </row>
        <row r="1321">
          <cell r="A1321">
            <v>100880</v>
          </cell>
          <cell r="B1321">
            <v>0</v>
          </cell>
          <cell r="C1321">
            <v>7.5</v>
          </cell>
          <cell r="D1321">
            <v>0</v>
          </cell>
          <cell r="E1321">
            <v>7.5</v>
          </cell>
          <cell r="F1321">
            <v>7.65</v>
          </cell>
          <cell r="G1321">
            <v>7.86</v>
          </cell>
          <cell r="H1321">
            <v>8.4600000000000009</v>
          </cell>
          <cell r="I1321">
            <v>8.91</v>
          </cell>
        </row>
        <row r="1322">
          <cell r="A1322">
            <v>100890</v>
          </cell>
          <cell r="B1322">
            <v>0</v>
          </cell>
          <cell r="C1322">
            <v>7.5</v>
          </cell>
          <cell r="D1322">
            <v>0</v>
          </cell>
          <cell r="E1322">
            <v>7.5</v>
          </cell>
          <cell r="F1322">
            <v>7.65</v>
          </cell>
          <cell r="G1322">
            <v>7.86</v>
          </cell>
          <cell r="H1322">
            <v>8.4600000000000009</v>
          </cell>
          <cell r="I1322">
            <v>8.91</v>
          </cell>
        </row>
        <row r="1323">
          <cell r="A1323">
            <v>100900</v>
          </cell>
          <cell r="B1323">
            <v>0</v>
          </cell>
          <cell r="C1323">
            <v>7.5</v>
          </cell>
          <cell r="D1323">
            <v>0</v>
          </cell>
          <cell r="E1323">
            <v>7.5</v>
          </cell>
          <cell r="F1323">
            <v>7.65</v>
          </cell>
          <cell r="G1323">
            <v>7.86</v>
          </cell>
          <cell r="H1323">
            <v>8.4600000000000009</v>
          </cell>
          <cell r="I1323">
            <v>8.91</v>
          </cell>
        </row>
        <row r="1324">
          <cell r="A1324">
            <v>100910</v>
          </cell>
          <cell r="B1324">
            <v>0</v>
          </cell>
          <cell r="C1324">
            <v>7.5</v>
          </cell>
          <cell r="D1324">
            <v>0</v>
          </cell>
          <cell r="E1324">
            <v>7.5</v>
          </cell>
          <cell r="F1324">
            <v>7.65</v>
          </cell>
          <cell r="G1324">
            <v>7.86</v>
          </cell>
          <cell r="H1324">
            <v>8.4600000000000009</v>
          </cell>
          <cell r="I1324">
            <v>8.91</v>
          </cell>
        </row>
        <row r="1325">
          <cell r="A1325">
            <v>100910.2</v>
          </cell>
          <cell r="B1325" t="str">
            <v>BS</v>
          </cell>
          <cell r="C1325">
            <v>7.5</v>
          </cell>
          <cell r="D1325">
            <v>0</v>
          </cell>
          <cell r="E1325">
            <v>7.5</v>
          </cell>
          <cell r="F1325">
            <v>7.65</v>
          </cell>
          <cell r="G1325">
            <v>7.86</v>
          </cell>
          <cell r="H1325">
            <v>8.4600000000000009</v>
          </cell>
          <cell r="I1325">
            <v>8.91</v>
          </cell>
        </row>
        <row r="1326">
          <cell r="A1326">
            <v>100920</v>
          </cell>
          <cell r="B1326">
            <v>0</v>
          </cell>
          <cell r="C1326">
            <v>7.5</v>
          </cell>
          <cell r="D1326">
            <v>0</v>
          </cell>
          <cell r="E1326">
            <v>7.5</v>
          </cell>
          <cell r="F1326">
            <v>7.65</v>
          </cell>
          <cell r="G1326">
            <v>7.86</v>
          </cell>
          <cell r="H1326">
            <v>8.4600000000000009</v>
          </cell>
          <cell r="I1326">
            <v>8.91</v>
          </cell>
        </row>
        <row r="1327">
          <cell r="A1327">
            <v>100930</v>
          </cell>
          <cell r="B1327">
            <v>0</v>
          </cell>
          <cell r="C1327">
            <v>7.5</v>
          </cell>
          <cell r="D1327">
            <v>0</v>
          </cell>
          <cell r="E1327">
            <v>7.5</v>
          </cell>
          <cell r="F1327">
            <v>7.65</v>
          </cell>
          <cell r="G1327">
            <v>7.86</v>
          </cell>
          <cell r="H1327">
            <v>8.4600000000000009</v>
          </cell>
          <cell r="I1327">
            <v>8.91</v>
          </cell>
        </row>
        <row r="1328">
          <cell r="A1328">
            <v>100940</v>
          </cell>
          <cell r="B1328">
            <v>0</v>
          </cell>
          <cell r="C1328">
            <v>7.5</v>
          </cell>
          <cell r="D1328">
            <v>0</v>
          </cell>
          <cell r="E1328">
            <v>7.5</v>
          </cell>
          <cell r="F1328">
            <v>7.65</v>
          </cell>
          <cell r="G1328">
            <v>7.86</v>
          </cell>
          <cell r="H1328">
            <v>8.4600000000000009</v>
          </cell>
          <cell r="I1328">
            <v>8.91</v>
          </cell>
        </row>
        <row r="1329">
          <cell r="A1329">
            <v>100940.2</v>
          </cell>
          <cell r="B1329" t="str">
            <v>PX</v>
          </cell>
          <cell r="C1329">
            <v>7.5</v>
          </cell>
          <cell r="D1329">
            <v>0</v>
          </cell>
          <cell r="E1329">
            <v>7.5</v>
          </cell>
          <cell r="F1329">
            <v>7.65</v>
          </cell>
          <cell r="G1329">
            <v>7.86</v>
          </cell>
          <cell r="H1329">
            <v>8.4600000000000009</v>
          </cell>
          <cell r="I1329">
            <v>8.91</v>
          </cell>
        </row>
        <row r="1330">
          <cell r="A1330">
            <v>100950</v>
          </cell>
          <cell r="B1330">
            <v>0</v>
          </cell>
          <cell r="C1330">
            <v>7.5</v>
          </cell>
          <cell r="D1330">
            <v>0.14000000000000001</v>
          </cell>
          <cell r="E1330">
            <v>7.64</v>
          </cell>
          <cell r="F1330">
            <v>7.79</v>
          </cell>
          <cell r="G1330">
            <v>8</v>
          </cell>
          <cell r="H1330">
            <v>8.6</v>
          </cell>
          <cell r="I1330">
            <v>9.0499999999999989</v>
          </cell>
        </row>
        <row r="1331">
          <cell r="A1331">
            <v>100960</v>
          </cell>
          <cell r="B1331">
            <v>0</v>
          </cell>
          <cell r="C1331">
            <v>7.5</v>
          </cell>
          <cell r="D1331">
            <v>0.28999999999999998</v>
          </cell>
          <cell r="E1331">
            <v>7.79</v>
          </cell>
          <cell r="F1331">
            <v>7.94</v>
          </cell>
          <cell r="G1331">
            <v>8.15</v>
          </cell>
          <cell r="H1331">
            <v>8.75</v>
          </cell>
          <cell r="I1331">
            <v>9.1999999999999993</v>
          </cell>
        </row>
        <row r="1332">
          <cell r="A1332">
            <v>100960.2</v>
          </cell>
          <cell r="B1332" t="str">
            <v>PC</v>
          </cell>
          <cell r="C1332">
            <v>7.5</v>
          </cell>
          <cell r="D1332">
            <v>0.3</v>
          </cell>
          <cell r="E1332">
            <v>7.8</v>
          </cell>
          <cell r="F1332">
            <v>7.95</v>
          </cell>
          <cell r="G1332">
            <v>8.16</v>
          </cell>
          <cell r="H1332">
            <v>8.76</v>
          </cell>
          <cell r="I1332">
            <v>9.2099999999999991</v>
          </cell>
        </row>
        <row r="1333">
          <cell r="A1333">
            <v>100970</v>
          </cell>
          <cell r="B1333">
            <v>0</v>
          </cell>
          <cell r="C1333">
            <v>7.5</v>
          </cell>
          <cell r="D1333">
            <v>0.44</v>
          </cell>
          <cell r="E1333">
            <v>7.94</v>
          </cell>
          <cell r="F1333">
            <v>8.09</v>
          </cell>
          <cell r="G1333">
            <v>8.3000000000000007</v>
          </cell>
          <cell r="H1333">
            <v>8.9</v>
          </cell>
          <cell r="I1333">
            <v>9.35</v>
          </cell>
        </row>
        <row r="1334">
          <cell r="A1334">
            <v>100970.2</v>
          </cell>
          <cell r="B1334" t="str">
            <v>PY</v>
          </cell>
          <cell r="C1334">
            <v>7.5</v>
          </cell>
          <cell r="D1334">
            <v>0.45</v>
          </cell>
          <cell r="E1334">
            <v>7.95</v>
          </cell>
          <cell r="F1334">
            <v>8.1</v>
          </cell>
          <cell r="G1334">
            <v>8.31</v>
          </cell>
          <cell r="H1334">
            <v>8.91</v>
          </cell>
          <cell r="I1334">
            <v>9.36</v>
          </cell>
        </row>
        <row r="1335">
          <cell r="A1335">
            <v>100980</v>
          </cell>
          <cell r="B1335">
            <v>0</v>
          </cell>
          <cell r="C1335">
            <v>7.5</v>
          </cell>
          <cell r="D1335">
            <v>0.59</v>
          </cell>
          <cell r="E1335">
            <v>8.09</v>
          </cell>
          <cell r="F1335">
            <v>8.24</v>
          </cell>
          <cell r="G1335">
            <v>8.4500000000000011</v>
          </cell>
          <cell r="H1335">
            <v>9.0500000000000007</v>
          </cell>
          <cell r="I1335">
            <v>9.5</v>
          </cell>
        </row>
        <row r="1336">
          <cell r="A1336">
            <v>100980.2</v>
          </cell>
          <cell r="B1336" t="str">
            <v>MSE</v>
          </cell>
          <cell r="C1336">
            <v>7.5</v>
          </cell>
          <cell r="D1336">
            <v>0.6</v>
          </cell>
          <cell r="E1336">
            <v>8.1</v>
          </cell>
          <cell r="F1336">
            <v>8.25</v>
          </cell>
          <cell r="G1336">
            <v>8.4600000000000009</v>
          </cell>
          <cell r="H1336">
            <v>9.06</v>
          </cell>
          <cell r="I1336">
            <v>9.51</v>
          </cell>
        </row>
        <row r="1337">
          <cell r="A1337">
            <v>100990</v>
          </cell>
          <cell r="B1337">
            <v>0</v>
          </cell>
          <cell r="C1337">
            <v>7.5</v>
          </cell>
          <cell r="D1337">
            <v>0.6</v>
          </cell>
          <cell r="E1337">
            <v>8.1</v>
          </cell>
          <cell r="F1337">
            <v>8.25</v>
          </cell>
          <cell r="G1337">
            <v>8.4600000000000009</v>
          </cell>
          <cell r="H1337">
            <v>9.06</v>
          </cell>
          <cell r="I1337">
            <v>9.51</v>
          </cell>
        </row>
        <row r="1338">
          <cell r="A1338">
            <v>101000</v>
          </cell>
          <cell r="B1338">
            <v>0</v>
          </cell>
          <cell r="C1338">
            <v>7.5</v>
          </cell>
          <cell r="D1338">
            <v>0.6</v>
          </cell>
          <cell r="E1338">
            <v>8.1</v>
          </cell>
          <cell r="F1338">
            <v>8.25</v>
          </cell>
          <cell r="G1338">
            <v>8.4600000000000009</v>
          </cell>
          <cell r="H1338">
            <v>9.06</v>
          </cell>
          <cell r="I1338">
            <v>9.51</v>
          </cell>
        </row>
        <row r="1357">
          <cell r="A1357">
            <v>101000</v>
          </cell>
          <cell r="B1357">
            <v>0</v>
          </cell>
          <cell r="C1357">
            <v>7.5</v>
          </cell>
          <cell r="D1357">
            <v>0.6</v>
          </cell>
          <cell r="E1357">
            <v>8.1</v>
          </cell>
          <cell r="F1357">
            <v>8.25</v>
          </cell>
          <cell r="G1357">
            <v>8.4600000000000009</v>
          </cell>
          <cell r="H1357">
            <v>9.06</v>
          </cell>
          <cell r="I1357">
            <v>9.51</v>
          </cell>
        </row>
        <row r="1358">
          <cell r="A1358">
            <v>101010</v>
          </cell>
          <cell r="B1358">
            <v>0</v>
          </cell>
          <cell r="C1358">
            <v>7.5</v>
          </cell>
          <cell r="D1358">
            <v>0.6</v>
          </cell>
          <cell r="E1358">
            <v>8.1</v>
          </cell>
          <cell r="F1358">
            <v>8.25</v>
          </cell>
          <cell r="G1358">
            <v>8.4600000000000009</v>
          </cell>
          <cell r="H1358">
            <v>9.06</v>
          </cell>
          <cell r="I1358">
            <v>9.51</v>
          </cell>
        </row>
        <row r="1359">
          <cell r="A1359">
            <v>101020</v>
          </cell>
          <cell r="B1359">
            <v>0</v>
          </cell>
          <cell r="C1359">
            <v>7.5</v>
          </cell>
          <cell r="D1359">
            <v>0.6</v>
          </cell>
          <cell r="E1359">
            <v>8.1</v>
          </cell>
          <cell r="F1359">
            <v>8.25</v>
          </cell>
          <cell r="G1359">
            <v>8.4600000000000009</v>
          </cell>
          <cell r="H1359">
            <v>9.06</v>
          </cell>
          <cell r="I1359">
            <v>9.51</v>
          </cell>
        </row>
        <row r="1360">
          <cell r="A1360">
            <v>101030</v>
          </cell>
          <cell r="B1360">
            <v>0</v>
          </cell>
          <cell r="C1360">
            <v>7.5</v>
          </cell>
          <cell r="D1360">
            <v>0.6</v>
          </cell>
          <cell r="E1360">
            <v>8.1</v>
          </cell>
          <cell r="F1360">
            <v>8.25</v>
          </cell>
          <cell r="G1360">
            <v>8.4600000000000009</v>
          </cell>
          <cell r="H1360">
            <v>9.06</v>
          </cell>
          <cell r="I1360">
            <v>9.51</v>
          </cell>
        </row>
        <row r="1361">
          <cell r="A1361">
            <v>101040</v>
          </cell>
          <cell r="B1361">
            <v>0</v>
          </cell>
          <cell r="C1361">
            <v>7.5</v>
          </cell>
          <cell r="D1361">
            <v>0.6</v>
          </cell>
          <cell r="E1361">
            <v>8.1</v>
          </cell>
          <cell r="F1361">
            <v>8.25</v>
          </cell>
          <cell r="G1361">
            <v>8.4600000000000009</v>
          </cell>
          <cell r="H1361">
            <v>9.06</v>
          </cell>
          <cell r="I1361">
            <v>9.51</v>
          </cell>
        </row>
        <row r="1362">
          <cell r="A1362">
            <v>101050</v>
          </cell>
          <cell r="B1362">
            <v>0</v>
          </cell>
          <cell r="C1362">
            <v>7.5</v>
          </cell>
          <cell r="D1362">
            <v>0.6</v>
          </cell>
          <cell r="E1362">
            <v>8.1</v>
          </cell>
          <cell r="F1362">
            <v>8.25</v>
          </cell>
          <cell r="G1362">
            <v>8.4600000000000009</v>
          </cell>
          <cell r="H1362">
            <v>9.06</v>
          </cell>
          <cell r="I1362">
            <v>9.51</v>
          </cell>
        </row>
        <row r="1363">
          <cell r="A1363">
            <v>101060</v>
          </cell>
          <cell r="B1363">
            <v>0</v>
          </cell>
          <cell r="C1363">
            <v>7.5</v>
          </cell>
          <cell r="D1363">
            <v>0.6</v>
          </cell>
          <cell r="E1363">
            <v>8.1</v>
          </cell>
          <cell r="F1363">
            <v>8.25</v>
          </cell>
          <cell r="G1363">
            <v>8.4600000000000009</v>
          </cell>
          <cell r="H1363">
            <v>9.06</v>
          </cell>
          <cell r="I1363">
            <v>9.51</v>
          </cell>
        </row>
        <row r="1364">
          <cell r="A1364">
            <v>101070</v>
          </cell>
          <cell r="B1364">
            <v>0</v>
          </cell>
          <cell r="C1364">
            <v>7.5</v>
          </cell>
          <cell r="D1364">
            <v>0.6</v>
          </cell>
          <cell r="E1364">
            <v>8.1</v>
          </cell>
          <cell r="F1364">
            <v>8.25</v>
          </cell>
          <cell r="G1364">
            <v>8.4600000000000009</v>
          </cell>
          <cell r="H1364">
            <v>9.06</v>
          </cell>
          <cell r="I1364">
            <v>9.51</v>
          </cell>
        </row>
        <row r="1365">
          <cell r="A1365">
            <v>101080</v>
          </cell>
          <cell r="B1365">
            <v>0</v>
          </cell>
          <cell r="C1365">
            <v>7.5</v>
          </cell>
          <cell r="D1365">
            <v>0.6</v>
          </cell>
          <cell r="E1365">
            <v>8.1</v>
          </cell>
          <cell r="F1365">
            <v>8.25</v>
          </cell>
          <cell r="G1365">
            <v>8.4600000000000009</v>
          </cell>
          <cell r="H1365">
            <v>9.06</v>
          </cell>
          <cell r="I1365">
            <v>9.51</v>
          </cell>
        </row>
        <row r="1366">
          <cell r="A1366">
            <v>101090</v>
          </cell>
          <cell r="B1366">
            <v>0</v>
          </cell>
          <cell r="C1366">
            <v>7.5</v>
          </cell>
          <cell r="D1366">
            <v>0.6</v>
          </cell>
          <cell r="E1366">
            <v>8.1</v>
          </cell>
          <cell r="F1366">
            <v>8.25</v>
          </cell>
          <cell r="G1366">
            <v>8.4600000000000009</v>
          </cell>
          <cell r="H1366">
            <v>9.06</v>
          </cell>
          <cell r="I1366">
            <v>9.51</v>
          </cell>
        </row>
        <row r="1367">
          <cell r="A1367">
            <v>101100</v>
          </cell>
          <cell r="B1367">
            <v>0</v>
          </cell>
          <cell r="C1367">
            <v>7.5</v>
          </cell>
          <cell r="D1367">
            <v>0.6</v>
          </cell>
          <cell r="E1367">
            <v>8.1</v>
          </cell>
          <cell r="F1367">
            <v>8.25</v>
          </cell>
          <cell r="G1367">
            <v>8.4600000000000009</v>
          </cell>
          <cell r="H1367">
            <v>9.06</v>
          </cell>
          <cell r="I1367">
            <v>9.51</v>
          </cell>
        </row>
        <row r="1368">
          <cell r="A1368">
            <v>101110</v>
          </cell>
          <cell r="B1368">
            <v>0</v>
          </cell>
          <cell r="C1368">
            <v>7.5</v>
          </cell>
          <cell r="D1368">
            <v>0.6</v>
          </cell>
          <cell r="E1368">
            <v>8.1</v>
          </cell>
          <cell r="F1368">
            <v>8.25</v>
          </cell>
          <cell r="G1368">
            <v>8.4600000000000009</v>
          </cell>
          <cell r="H1368">
            <v>9.06</v>
          </cell>
          <cell r="I1368">
            <v>9.51</v>
          </cell>
        </row>
        <row r="1369">
          <cell r="A1369">
            <v>101120</v>
          </cell>
          <cell r="B1369">
            <v>0</v>
          </cell>
          <cell r="C1369">
            <v>7.5</v>
          </cell>
          <cell r="D1369">
            <v>0.6</v>
          </cell>
          <cell r="E1369">
            <v>8.1</v>
          </cell>
          <cell r="F1369">
            <v>8.25</v>
          </cell>
          <cell r="G1369">
            <v>8.4600000000000009</v>
          </cell>
          <cell r="H1369">
            <v>9.06</v>
          </cell>
          <cell r="I1369">
            <v>9.51</v>
          </cell>
        </row>
        <row r="1370">
          <cell r="A1370">
            <v>101130</v>
          </cell>
          <cell r="B1370">
            <v>0</v>
          </cell>
          <cell r="C1370">
            <v>7.5</v>
          </cell>
          <cell r="D1370">
            <v>0.6</v>
          </cell>
          <cell r="E1370">
            <v>8.1</v>
          </cell>
          <cell r="F1370">
            <v>8.25</v>
          </cell>
          <cell r="G1370">
            <v>8.4600000000000009</v>
          </cell>
          <cell r="H1370">
            <v>9.06</v>
          </cell>
          <cell r="I1370">
            <v>9.51</v>
          </cell>
        </row>
        <row r="1371">
          <cell r="A1371">
            <v>101140</v>
          </cell>
          <cell r="B1371">
            <v>0</v>
          </cell>
          <cell r="C1371">
            <v>7.5</v>
          </cell>
          <cell r="D1371">
            <v>0.6</v>
          </cell>
          <cell r="E1371">
            <v>8.1</v>
          </cell>
          <cell r="F1371">
            <v>8.25</v>
          </cell>
          <cell r="G1371">
            <v>8.4600000000000009</v>
          </cell>
          <cell r="H1371">
            <v>9.06</v>
          </cell>
          <cell r="I1371">
            <v>9.51</v>
          </cell>
        </row>
        <row r="1372">
          <cell r="A1372">
            <v>101150</v>
          </cell>
          <cell r="B1372">
            <v>0</v>
          </cell>
          <cell r="C1372">
            <v>7.5</v>
          </cell>
          <cell r="D1372">
            <v>0.6</v>
          </cell>
          <cell r="E1372">
            <v>8.1</v>
          </cell>
          <cell r="F1372">
            <v>8.25</v>
          </cell>
          <cell r="G1372">
            <v>8.4600000000000009</v>
          </cell>
          <cell r="H1372">
            <v>9.06</v>
          </cell>
          <cell r="I1372">
            <v>9.51</v>
          </cell>
        </row>
        <row r="1373">
          <cell r="A1373">
            <v>101160</v>
          </cell>
          <cell r="B1373">
            <v>0</v>
          </cell>
          <cell r="C1373">
            <v>7.5</v>
          </cell>
          <cell r="D1373">
            <v>0.6</v>
          </cell>
          <cell r="E1373">
            <v>8.1</v>
          </cell>
          <cell r="F1373">
            <v>8.25</v>
          </cell>
          <cell r="G1373">
            <v>8.4600000000000009</v>
          </cell>
          <cell r="H1373">
            <v>9.06</v>
          </cell>
          <cell r="I1373">
            <v>9.51</v>
          </cell>
        </row>
        <row r="1374">
          <cell r="A1374">
            <v>101170</v>
          </cell>
          <cell r="B1374">
            <v>0</v>
          </cell>
          <cell r="C1374">
            <v>7.5</v>
          </cell>
          <cell r="D1374">
            <v>0.6</v>
          </cell>
          <cell r="E1374">
            <v>8.1</v>
          </cell>
          <cell r="F1374">
            <v>8.25</v>
          </cell>
          <cell r="G1374">
            <v>8.4600000000000009</v>
          </cell>
          <cell r="H1374">
            <v>9.06</v>
          </cell>
          <cell r="I1374">
            <v>9.51</v>
          </cell>
        </row>
        <row r="1375">
          <cell r="A1375">
            <v>101180</v>
          </cell>
          <cell r="B1375">
            <v>0</v>
          </cell>
          <cell r="C1375">
            <v>7.5</v>
          </cell>
          <cell r="D1375">
            <v>0.6</v>
          </cell>
          <cell r="E1375">
            <v>8.1</v>
          </cell>
          <cell r="F1375">
            <v>8.25</v>
          </cell>
          <cell r="G1375">
            <v>8.4600000000000009</v>
          </cell>
          <cell r="H1375">
            <v>9.06</v>
          </cell>
          <cell r="I1375">
            <v>9.51</v>
          </cell>
        </row>
        <row r="1376">
          <cell r="A1376">
            <v>101190</v>
          </cell>
          <cell r="B1376">
            <v>0</v>
          </cell>
          <cell r="C1376">
            <v>7.5</v>
          </cell>
          <cell r="D1376">
            <v>0.6</v>
          </cell>
          <cell r="E1376">
            <v>8.1</v>
          </cell>
          <cell r="F1376">
            <v>8.25</v>
          </cell>
          <cell r="G1376">
            <v>8.4600000000000009</v>
          </cell>
          <cell r="H1376">
            <v>9.06</v>
          </cell>
          <cell r="I1376">
            <v>9.51</v>
          </cell>
        </row>
        <row r="1377">
          <cell r="A1377">
            <v>101200</v>
          </cell>
          <cell r="B1377">
            <v>0</v>
          </cell>
          <cell r="C1377">
            <v>7.5</v>
          </cell>
          <cell r="D1377">
            <v>0.6</v>
          </cell>
          <cell r="E1377">
            <v>8.1</v>
          </cell>
          <cell r="F1377">
            <v>8.25</v>
          </cell>
          <cell r="G1377">
            <v>8.4600000000000009</v>
          </cell>
          <cell r="H1377">
            <v>9.06</v>
          </cell>
          <cell r="I1377">
            <v>9.51</v>
          </cell>
        </row>
        <row r="1378">
          <cell r="A1378">
            <v>101210</v>
          </cell>
          <cell r="B1378">
            <v>0</v>
          </cell>
          <cell r="C1378">
            <v>7.5</v>
          </cell>
          <cell r="D1378">
            <v>0.6</v>
          </cell>
          <cell r="E1378">
            <v>8.1</v>
          </cell>
          <cell r="F1378">
            <v>8.25</v>
          </cell>
          <cell r="G1378">
            <v>8.4600000000000009</v>
          </cell>
          <cell r="H1378">
            <v>9.06</v>
          </cell>
          <cell r="I1378">
            <v>9.51</v>
          </cell>
        </row>
        <row r="1379">
          <cell r="A1379">
            <v>101220</v>
          </cell>
          <cell r="B1379">
            <v>0</v>
          </cell>
          <cell r="C1379">
            <v>7.5</v>
          </cell>
          <cell r="D1379">
            <v>0.6</v>
          </cell>
          <cell r="E1379">
            <v>8.1</v>
          </cell>
          <cell r="F1379">
            <v>8.25</v>
          </cell>
          <cell r="G1379">
            <v>8.4600000000000009</v>
          </cell>
          <cell r="H1379">
            <v>9.06</v>
          </cell>
          <cell r="I1379">
            <v>9.51</v>
          </cell>
        </row>
        <row r="1380">
          <cell r="A1380">
            <v>101230</v>
          </cell>
          <cell r="B1380">
            <v>0</v>
          </cell>
          <cell r="C1380">
            <v>7.5</v>
          </cell>
          <cell r="D1380">
            <v>0.6</v>
          </cell>
          <cell r="E1380">
            <v>8.1</v>
          </cell>
          <cell r="F1380">
            <v>8.25</v>
          </cell>
          <cell r="G1380">
            <v>8.4600000000000009</v>
          </cell>
          <cell r="H1380">
            <v>9.06</v>
          </cell>
          <cell r="I1380">
            <v>9.51</v>
          </cell>
        </row>
        <row r="1381">
          <cell r="A1381">
            <v>101240</v>
          </cell>
          <cell r="B1381">
            <v>0</v>
          </cell>
          <cell r="C1381">
            <v>7.5</v>
          </cell>
          <cell r="D1381">
            <v>0.6</v>
          </cell>
          <cell r="E1381">
            <v>8.1</v>
          </cell>
          <cell r="F1381">
            <v>8.25</v>
          </cell>
          <cell r="G1381">
            <v>8.4600000000000009</v>
          </cell>
          <cell r="H1381">
            <v>9.06</v>
          </cell>
          <cell r="I1381">
            <v>9.51</v>
          </cell>
        </row>
        <row r="1382">
          <cell r="A1382">
            <v>101245.87</v>
          </cell>
          <cell r="B1382" t="str">
            <v>MSE</v>
          </cell>
          <cell r="C1382">
            <v>7.5</v>
          </cell>
          <cell r="D1382">
            <v>0.6</v>
          </cell>
          <cell r="E1382">
            <v>8.1</v>
          </cell>
          <cell r="F1382">
            <v>8.25</v>
          </cell>
          <cell r="G1382">
            <v>8.4600000000000009</v>
          </cell>
          <cell r="H1382">
            <v>9.06</v>
          </cell>
          <cell r="I1382">
            <v>9.51</v>
          </cell>
        </row>
        <row r="1383">
          <cell r="A1383">
            <v>101250</v>
          </cell>
          <cell r="B1383">
            <v>0</v>
          </cell>
          <cell r="C1383">
            <v>7.5</v>
          </cell>
          <cell r="D1383">
            <v>0.53</v>
          </cell>
          <cell r="E1383">
            <v>8.0299999999999994</v>
          </cell>
          <cell r="F1383">
            <v>8.18</v>
          </cell>
          <cell r="G1383">
            <v>8.39</v>
          </cell>
          <cell r="H1383">
            <v>8.99</v>
          </cell>
          <cell r="I1383">
            <v>9.44</v>
          </cell>
        </row>
        <row r="1384">
          <cell r="A1384">
            <v>101255.87</v>
          </cell>
          <cell r="B1384" t="str">
            <v>PY</v>
          </cell>
          <cell r="C1384">
            <v>7.5</v>
          </cell>
          <cell r="D1384">
            <v>0.45</v>
          </cell>
          <cell r="E1384">
            <v>7.95</v>
          </cell>
          <cell r="F1384">
            <v>8.1</v>
          </cell>
          <cell r="G1384">
            <v>8.31</v>
          </cell>
          <cell r="H1384">
            <v>8.91</v>
          </cell>
          <cell r="I1384">
            <v>9.36</v>
          </cell>
        </row>
        <row r="1385">
          <cell r="A1385">
            <v>101260</v>
          </cell>
          <cell r="B1385">
            <v>0</v>
          </cell>
          <cell r="C1385">
            <v>7.5</v>
          </cell>
          <cell r="D1385">
            <v>0.38</v>
          </cell>
          <cell r="E1385">
            <v>7.88</v>
          </cell>
          <cell r="F1385">
            <v>8.0299999999999994</v>
          </cell>
          <cell r="G1385">
            <v>8.24</v>
          </cell>
          <cell r="H1385">
            <v>8.84</v>
          </cell>
          <cell r="I1385">
            <v>9.2899999999999991</v>
          </cell>
        </row>
        <row r="1386">
          <cell r="A1386">
            <v>101265.87</v>
          </cell>
          <cell r="B1386" t="str">
            <v>PT</v>
          </cell>
          <cell r="C1386">
            <v>7.5</v>
          </cell>
          <cell r="D1386">
            <v>0.3</v>
          </cell>
          <cell r="E1386">
            <v>7.8</v>
          </cell>
          <cell r="F1386">
            <v>7.95</v>
          </cell>
          <cell r="G1386">
            <v>8.16</v>
          </cell>
          <cell r="H1386">
            <v>8.76</v>
          </cell>
          <cell r="I1386">
            <v>9.2099999999999991</v>
          </cell>
        </row>
        <row r="1387">
          <cell r="A1387">
            <v>101270</v>
          </cell>
          <cell r="B1387">
            <v>0</v>
          </cell>
          <cell r="C1387">
            <v>7.5</v>
          </cell>
          <cell r="D1387">
            <v>0.23</v>
          </cell>
          <cell r="E1387">
            <v>7.73</v>
          </cell>
          <cell r="F1387">
            <v>7.8800000000000008</v>
          </cell>
          <cell r="G1387">
            <v>8.0900000000000016</v>
          </cell>
          <cell r="H1387">
            <v>8.6900000000000013</v>
          </cell>
          <cell r="I1387">
            <v>9.14</v>
          </cell>
        </row>
        <row r="1388">
          <cell r="A1388">
            <v>101280</v>
          </cell>
          <cell r="B1388">
            <v>0</v>
          </cell>
          <cell r="C1388">
            <v>7.5</v>
          </cell>
          <cell r="D1388">
            <v>0.08</v>
          </cell>
          <cell r="E1388">
            <v>7.58</v>
          </cell>
          <cell r="F1388">
            <v>7.73</v>
          </cell>
          <cell r="G1388">
            <v>7.94</v>
          </cell>
          <cell r="H1388">
            <v>8.5400000000000009</v>
          </cell>
          <cell r="I1388">
            <v>8.99</v>
          </cell>
        </row>
        <row r="1389">
          <cell r="A1389">
            <v>101285.87</v>
          </cell>
          <cell r="B1389" t="str">
            <v>PX</v>
          </cell>
          <cell r="C1389">
            <v>7.5</v>
          </cell>
          <cell r="D1389">
            <v>0</v>
          </cell>
          <cell r="E1389">
            <v>7.5</v>
          </cell>
          <cell r="F1389">
            <v>7.65</v>
          </cell>
          <cell r="G1389">
            <v>7.86</v>
          </cell>
          <cell r="H1389">
            <v>8.4600000000000009</v>
          </cell>
          <cell r="I1389">
            <v>8.91</v>
          </cell>
        </row>
        <row r="1390">
          <cell r="A1390">
            <v>101290</v>
          </cell>
          <cell r="B1390">
            <v>0</v>
          </cell>
          <cell r="C1390">
            <v>7.5</v>
          </cell>
          <cell r="D1390">
            <v>0</v>
          </cell>
          <cell r="E1390">
            <v>7.5</v>
          </cell>
          <cell r="F1390">
            <v>7.65</v>
          </cell>
          <cell r="G1390">
            <v>7.86</v>
          </cell>
          <cell r="H1390">
            <v>8.4600000000000009</v>
          </cell>
          <cell r="I1390">
            <v>8.91</v>
          </cell>
        </row>
        <row r="1391">
          <cell r="A1391">
            <v>101300</v>
          </cell>
          <cell r="B1391">
            <v>0</v>
          </cell>
          <cell r="C1391">
            <v>7.5</v>
          </cell>
          <cell r="D1391">
            <v>0</v>
          </cell>
          <cell r="E1391">
            <v>7.5</v>
          </cell>
          <cell r="F1391">
            <v>7.65</v>
          </cell>
          <cell r="G1391">
            <v>7.86</v>
          </cell>
          <cell r="H1391">
            <v>8.4600000000000009</v>
          </cell>
          <cell r="I1391">
            <v>8.91</v>
          </cell>
        </row>
        <row r="1392">
          <cell r="A1392">
            <v>101310</v>
          </cell>
          <cell r="B1392">
            <v>0</v>
          </cell>
          <cell r="C1392">
            <v>7.5</v>
          </cell>
          <cell r="D1392">
            <v>0</v>
          </cell>
          <cell r="E1392">
            <v>7.5</v>
          </cell>
          <cell r="F1392">
            <v>7.65</v>
          </cell>
          <cell r="G1392">
            <v>7.86</v>
          </cell>
          <cell r="H1392">
            <v>8.4600000000000009</v>
          </cell>
          <cell r="I1392">
            <v>8.91</v>
          </cell>
        </row>
        <row r="1393">
          <cell r="A1393">
            <v>101315.87</v>
          </cell>
          <cell r="B1393" t="str">
            <v>BS</v>
          </cell>
          <cell r="C1393">
            <v>7.5</v>
          </cell>
          <cell r="D1393">
            <v>0</v>
          </cell>
          <cell r="E1393">
            <v>7.5</v>
          </cell>
          <cell r="F1393">
            <v>7.65</v>
          </cell>
          <cell r="G1393">
            <v>7.86</v>
          </cell>
          <cell r="H1393">
            <v>8.4600000000000009</v>
          </cell>
          <cell r="I1393">
            <v>8.91</v>
          </cell>
        </row>
        <row r="1394">
          <cell r="A1394">
            <v>101320</v>
          </cell>
          <cell r="B1394">
            <v>0</v>
          </cell>
          <cell r="C1394">
            <v>7.5</v>
          </cell>
          <cell r="D1394">
            <v>0</v>
          </cell>
          <cell r="E1394">
            <v>7.5</v>
          </cell>
          <cell r="F1394">
            <v>7.65</v>
          </cell>
          <cell r="G1394">
            <v>7.86</v>
          </cell>
          <cell r="H1394">
            <v>8.4600000000000009</v>
          </cell>
          <cell r="I1394">
            <v>8.91</v>
          </cell>
        </row>
        <row r="1395">
          <cell r="A1395">
            <v>101330</v>
          </cell>
          <cell r="B1395">
            <v>0</v>
          </cell>
          <cell r="C1395">
            <v>7.5</v>
          </cell>
          <cell r="D1395">
            <v>0</v>
          </cell>
          <cell r="E1395">
            <v>7.5</v>
          </cell>
          <cell r="F1395">
            <v>7.65</v>
          </cell>
          <cell r="G1395">
            <v>7.86</v>
          </cell>
          <cell r="H1395">
            <v>8.4600000000000009</v>
          </cell>
          <cell r="I1395">
            <v>8.91</v>
          </cell>
        </row>
        <row r="1396">
          <cell r="A1396">
            <v>101340</v>
          </cell>
          <cell r="B1396">
            <v>0</v>
          </cell>
          <cell r="C1396">
            <v>7.5</v>
          </cell>
          <cell r="D1396">
            <v>0</v>
          </cell>
          <cell r="E1396">
            <v>7.5</v>
          </cell>
          <cell r="F1396">
            <v>7.65</v>
          </cell>
          <cell r="G1396">
            <v>7.86</v>
          </cell>
          <cell r="H1396">
            <v>8.4600000000000009</v>
          </cell>
          <cell r="I1396">
            <v>8.91</v>
          </cell>
        </row>
        <row r="1397">
          <cell r="A1397">
            <v>101350</v>
          </cell>
          <cell r="B1397">
            <v>0</v>
          </cell>
          <cell r="C1397">
            <v>7.5</v>
          </cell>
          <cell r="D1397">
            <v>0</v>
          </cell>
          <cell r="E1397">
            <v>7.5</v>
          </cell>
          <cell r="F1397">
            <v>7.65</v>
          </cell>
          <cell r="G1397">
            <v>7.86</v>
          </cell>
          <cell r="H1397">
            <v>8.4600000000000009</v>
          </cell>
          <cell r="I1397">
            <v>8.91</v>
          </cell>
        </row>
        <row r="1398">
          <cell r="A1398">
            <v>101360</v>
          </cell>
          <cell r="B1398">
            <v>0</v>
          </cell>
          <cell r="C1398">
            <v>7.5</v>
          </cell>
          <cell r="D1398">
            <v>0</v>
          </cell>
          <cell r="E1398">
            <v>7.5</v>
          </cell>
          <cell r="F1398">
            <v>7.65</v>
          </cell>
          <cell r="G1398">
            <v>7.86</v>
          </cell>
          <cell r="H1398">
            <v>8.4600000000000009</v>
          </cell>
          <cell r="I1398">
            <v>8.91</v>
          </cell>
        </row>
        <row r="1399">
          <cell r="A1399">
            <v>101370</v>
          </cell>
          <cell r="B1399">
            <v>0</v>
          </cell>
          <cell r="C1399">
            <v>7.5</v>
          </cell>
          <cell r="D1399">
            <v>0</v>
          </cell>
          <cell r="E1399">
            <v>7.5</v>
          </cell>
          <cell r="F1399">
            <v>7.65</v>
          </cell>
          <cell r="G1399">
            <v>7.86</v>
          </cell>
          <cell r="H1399">
            <v>8.4600000000000009</v>
          </cell>
          <cell r="I1399">
            <v>8.91</v>
          </cell>
        </row>
        <row r="1400">
          <cell r="A1400">
            <v>101380</v>
          </cell>
          <cell r="B1400">
            <v>0</v>
          </cell>
          <cell r="C1400">
            <v>7.5</v>
          </cell>
          <cell r="D1400">
            <v>0</v>
          </cell>
          <cell r="E1400">
            <v>7.5</v>
          </cell>
          <cell r="F1400">
            <v>7.65</v>
          </cell>
          <cell r="G1400">
            <v>7.86</v>
          </cell>
          <cell r="H1400">
            <v>8.4600000000000009</v>
          </cell>
          <cell r="I1400">
            <v>8.91</v>
          </cell>
        </row>
        <row r="1401">
          <cell r="A1401">
            <v>101387.62</v>
          </cell>
          <cell r="B1401" t="str">
            <v>BS</v>
          </cell>
          <cell r="C1401">
            <v>7.5</v>
          </cell>
          <cell r="D1401">
            <v>0</v>
          </cell>
          <cell r="E1401">
            <v>7.5</v>
          </cell>
          <cell r="F1401">
            <v>7.65</v>
          </cell>
          <cell r="G1401">
            <v>7.86</v>
          </cell>
          <cell r="H1401">
            <v>8.4600000000000009</v>
          </cell>
          <cell r="I1401">
            <v>8.91</v>
          </cell>
        </row>
        <row r="1402">
          <cell r="A1402">
            <v>101390</v>
          </cell>
          <cell r="B1402">
            <v>0</v>
          </cell>
          <cell r="C1402">
            <v>7.5</v>
          </cell>
          <cell r="D1402">
            <v>0</v>
          </cell>
          <cell r="E1402">
            <v>7.5</v>
          </cell>
          <cell r="F1402">
            <v>7.65</v>
          </cell>
          <cell r="G1402">
            <v>7.86</v>
          </cell>
          <cell r="H1402">
            <v>8.4600000000000009</v>
          </cell>
          <cell r="I1402">
            <v>8.91</v>
          </cell>
        </row>
        <row r="1403">
          <cell r="A1403">
            <v>101400</v>
          </cell>
          <cell r="B1403">
            <v>0</v>
          </cell>
          <cell r="C1403">
            <v>7.5</v>
          </cell>
          <cell r="D1403">
            <v>0</v>
          </cell>
          <cell r="E1403">
            <v>7.5</v>
          </cell>
          <cell r="F1403">
            <v>7.65</v>
          </cell>
          <cell r="G1403">
            <v>7.86</v>
          </cell>
          <cell r="H1403">
            <v>8.4600000000000009</v>
          </cell>
          <cell r="I1403">
            <v>8.91</v>
          </cell>
        </row>
        <row r="1404">
          <cell r="A1404">
            <v>101409.44</v>
          </cell>
          <cell r="B1404" t="str">
            <v>PX</v>
          </cell>
          <cell r="C1404">
            <v>7.5</v>
          </cell>
          <cell r="D1404">
            <v>0</v>
          </cell>
          <cell r="E1404">
            <v>7.5</v>
          </cell>
          <cell r="F1404">
            <v>7.65</v>
          </cell>
          <cell r="G1404">
            <v>7.86</v>
          </cell>
          <cell r="H1404">
            <v>8.4600000000000009</v>
          </cell>
          <cell r="I1404">
            <v>8.91</v>
          </cell>
        </row>
        <row r="1405">
          <cell r="A1405">
            <v>101410</v>
          </cell>
          <cell r="B1405">
            <v>0</v>
          </cell>
          <cell r="C1405">
            <v>7.5</v>
          </cell>
          <cell r="D1405">
            <v>0.01</v>
          </cell>
          <cell r="E1405">
            <v>7.51</v>
          </cell>
          <cell r="F1405">
            <v>7.66</v>
          </cell>
          <cell r="G1405">
            <v>7.87</v>
          </cell>
          <cell r="H1405">
            <v>8.4700000000000006</v>
          </cell>
          <cell r="I1405">
            <v>8.92</v>
          </cell>
        </row>
        <row r="1406">
          <cell r="A1406">
            <v>101420</v>
          </cell>
          <cell r="B1406">
            <v>0</v>
          </cell>
          <cell r="C1406">
            <v>7.5</v>
          </cell>
          <cell r="D1406">
            <v>0.23</v>
          </cell>
          <cell r="E1406">
            <v>7.73</v>
          </cell>
          <cell r="F1406">
            <v>7.8800000000000008</v>
          </cell>
          <cell r="G1406">
            <v>8.0900000000000016</v>
          </cell>
          <cell r="H1406">
            <v>8.6900000000000013</v>
          </cell>
          <cell r="I1406">
            <v>9.14</v>
          </cell>
        </row>
        <row r="1407">
          <cell r="A1407">
            <v>101429.44</v>
          </cell>
          <cell r="B1407" t="str">
            <v>PC</v>
          </cell>
          <cell r="C1407">
            <v>7.5</v>
          </cell>
          <cell r="D1407">
            <v>0.45</v>
          </cell>
          <cell r="E1407">
            <v>7.95</v>
          </cell>
          <cell r="F1407">
            <v>8.1</v>
          </cell>
          <cell r="G1407">
            <v>8.31</v>
          </cell>
          <cell r="H1407">
            <v>8.91</v>
          </cell>
          <cell r="I1407">
            <v>9.36</v>
          </cell>
        </row>
        <row r="1408">
          <cell r="A1408">
            <v>101430</v>
          </cell>
          <cell r="B1408">
            <v>0</v>
          </cell>
          <cell r="C1408">
            <v>7.5</v>
          </cell>
          <cell r="D1408">
            <v>0.46</v>
          </cell>
          <cell r="E1408">
            <v>7.96</v>
          </cell>
          <cell r="F1408">
            <v>8.11</v>
          </cell>
          <cell r="G1408">
            <v>8.32</v>
          </cell>
          <cell r="H1408">
            <v>8.92</v>
          </cell>
          <cell r="I1408">
            <v>9.3699999999999992</v>
          </cell>
        </row>
        <row r="1409">
          <cell r="A1409">
            <v>101431.26</v>
          </cell>
          <cell r="B1409" t="str">
            <v>PY</v>
          </cell>
          <cell r="C1409">
            <v>7.5</v>
          </cell>
          <cell r="D1409">
            <v>0.49</v>
          </cell>
          <cell r="E1409">
            <v>7.99</v>
          </cell>
          <cell r="F1409">
            <v>8.14</v>
          </cell>
          <cell r="G1409">
            <v>8.3500000000000014</v>
          </cell>
          <cell r="H1409">
            <v>8.9500000000000011</v>
          </cell>
          <cell r="I1409">
            <v>9.4</v>
          </cell>
        </row>
        <row r="1410">
          <cell r="A1410">
            <v>101440</v>
          </cell>
          <cell r="B1410">
            <v>0</v>
          </cell>
          <cell r="C1410">
            <v>7.5</v>
          </cell>
          <cell r="D1410">
            <v>0.68</v>
          </cell>
          <cell r="E1410">
            <v>8.18</v>
          </cell>
          <cell r="F1410">
            <v>8.33</v>
          </cell>
          <cell r="G1410">
            <v>8.5400000000000009</v>
          </cell>
          <cell r="H1410">
            <v>9.14</v>
          </cell>
          <cell r="I1410">
            <v>9.59</v>
          </cell>
        </row>
        <row r="1411">
          <cell r="A1411">
            <v>101449.44</v>
          </cell>
          <cell r="B1411" t="str">
            <v>MSE</v>
          </cell>
          <cell r="C1411">
            <v>7.5</v>
          </cell>
          <cell r="D1411">
            <v>0.9</v>
          </cell>
          <cell r="E1411">
            <v>8.4</v>
          </cell>
          <cell r="F1411">
            <v>8.5500000000000007</v>
          </cell>
          <cell r="G1411">
            <v>8.7600000000000016</v>
          </cell>
          <cell r="H1411">
            <v>9.3600000000000012</v>
          </cell>
          <cell r="I1411">
            <v>9.81</v>
          </cell>
        </row>
        <row r="1412">
          <cell r="A1412">
            <v>101450</v>
          </cell>
          <cell r="B1412">
            <v>0</v>
          </cell>
          <cell r="C1412">
            <v>7.5</v>
          </cell>
          <cell r="D1412">
            <v>0.9</v>
          </cell>
          <cell r="E1412">
            <v>8.4</v>
          </cell>
          <cell r="F1412">
            <v>8.5500000000000007</v>
          </cell>
          <cell r="G1412">
            <v>8.7600000000000016</v>
          </cell>
          <cell r="H1412">
            <v>9.3600000000000012</v>
          </cell>
          <cell r="I1412">
            <v>9.81</v>
          </cell>
        </row>
        <row r="1413">
          <cell r="A1413">
            <v>101451.58</v>
          </cell>
          <cell r="B1413" t="str">
            <v>MSE</v>
          </cell>
          <cell r="C1413">
            <v>7.5</v>
          </cell>
          <cell r="D1413">
            <v>0.9</v>
          </cell>
          <cell r="E1413">
            <v>8.4</v>
          </cell>
          <cell r="F1413">
            <v>8.5500000000000007</v>
          </cell>
          <cell r="G1413">
            <v>8.7600000000000016</v>
          </cell>
          <cell r="H1413">
            <v>9.3600000000000012</v>
          </cell>
          <cell r="I1413">
            <v>9.81</v>
          </cell>
        </row>
        <row r="1414">
          <cell r="A1414">
            <v>101460</v>
          </cell>
          <cell r="B1414">
            <v>0</v>
          </cell>
          <cell r="C1414">
            <v>7.5</v>
          </cell>
          <cell r="D1414">
            <v>0.71</v>
          </cell>
          <cell r="E1414">
            <v>8.2100000000000009</v>
          </cell>
          <cell r="F1414">
            <v>8.3600000000000012</v>
          </cell>
          <cell r="G1414">
            <v>8.5700000000000021</v>
          </cell>
          <cell r="H1414">
            <v>9.1700000000000017</v>
          </cell>
          <cell r="I1414">
            <v>9.620000000000001</v>
          </cell>
        </row>
        <row r="1415">
          <cell r="A1415">
            <v>101469.75999999999</v>
          </cell>
          <cell r="B1415" t="str">
            <v>PY</v>
          </cell>
          <cell r="C1415">
            <v>7.5</v>
          </cell>
          <cell r="D1415">
            <v>0.49</v>
          </cell>
          <cell r="E1415">
            <v>7.99</v>
          </cell>
          <cell r="F1415">
            <v>8.14</v>
          </cell>
          <cell r="G1415">
            <v>8.3500000000000014</v>
          </cell>
          <cell r="H1415">
            <v>8.9500000000000011</v>
          </cell>
          <cell r="I1415">
            <v>9.4</v>
          </cell>
        </row>
        <row r="1416">
          <cell r="A1416">
            <v>101470</v>
          </cell>
          <cell r="B1416">
            <v>0</v>
          </cell>
          <cell r="C1416">
            <v>7.5</v>
          </cell>
          <cell r="D1416">
            <v>0.48</v>
          </cell>
          <cell r="E1416">
            <v>7.98</v>
          </cell>
          <cell r="F1416">
            <v>8.1300000000000008</v>
          </cell>
          <cell r="G1416">
            <v>8.3400000000000016</v>
          </cell>
          <cell r="H1416">
            <v>8.9400000000000013</v>
          </cell>
          <cell r="I1416">
            <v>9.39</v>
          </cell>
        </row>
        <row r="1417">
          <cell r="A1417">
            <v>101471.58</v>
          </cell>
          <cell r="B1417" t="str">
            <v>PT</v>
          </cell>
          <cell r="C1417">
            <v>7.5</v>
          </cell>
          <cell r="D1417">
            <v>0.45</v>
          </cell>
          <cell r="E1417">
            <v>7.95</v>
          </cell>
          <cell r="F1417">
            <v>8.1</v>
          </cell>
          <cell r="G1417">
            <v>8.31</v>
          </cell>
          <cell r="H1417">
            <v>8.91</v>
          </cell>
          <cell r="I1417">
            <v>9.36</v>
          </cell>
        </row>
        <row r="1418">
          <cell r="A1418">
            <v>101480</v>
          </cell>
          <cell r="B1418">
            <v>0</v>
          </cell>
          <cell r="C1418">
            <v>7.5</v>
          </cell>
          <cell r="D1418">
            <v>0.26</v>
          </cell>
          <cell r="E1418">
            <v>7.76</v>
          </cell>
          <cell r="F1418">
            <v>7.91</v>
          </cell>
          <cell r="G1418">
            <v>8.120000000000001</v>
          </cell>
          <cell r="H1418">
            <v>8.7200000000000006</v>
          </cell>
          <cell r="I1418">
            <v>9.17</v>
          </cell>
        </row>
        <row r="1419">
          <cell r="A1419">
            <v>101490</v>
          </cell>
          <cell r="B1419">
            <v>0</v>
          </cell>
          <cell r="C1419">
            <v>7.5</v>
          </cell>
          <cell r="D1419">
            <v>0.03</v>
          </cell>
          <cell r="E1419">
            <v>7.53</v>
          </cell>
          <cell r="F1419">
            <v>7.6800000000000006</v>
          </cell>
          <cell r="G1419">
            <v>7.8900000000000006</v>
          </cell>
          <cell r="H1419">
            <v>8.49</v>
          </cell>
          <cell r="I1419">
            <v>8.94</v>
          </cell>
        </row>
        <row r="1420">
          <cell r="A1420">
            <v>101491.58</v>
          </cell>
          <cell r="B1420" t="str">
            <v>PX</v>
          </cell>
          <cell r="C1420">
            <v>7.5</v>
          </cell>
          <cell r="D1420">
            <v>0</v>
          </cell>
          <cell r="E1420">
            <v>7.5</v>
          </cell>
          <cell r="F1420">
            <v>7.65</v>
          </cell>
          <cell r="G1420">
            <v>7.86</v>
          </cell>
          <cell r="H1420">
            <v>8.4600000000000009</v>
          </cell>
          <cell r="I1420">
            <v>8.91</v>
          </cell>
        </row>
        <row r="1421">
          <cell r="A1421">
            <v>101500</v>
          </cell>
          <cell r="B1421">
            <v>0</v>
          </cell>
          <cell r="C1421">
            <v>7.5</v>
          </cell>
          <cell r="D1421">
            <v>0</v>
          </cell>
          <cell r="E1421">
            <v>7.5</v>
          </cell>
          <cell r="F1421">
            <v>7.65</v>
          </cell>
          <cell r="G1421">
            <v>7.86</v>
          </cell>
          <cell r="H1421">
            <v>8.4600000000000009</v>
          </cell>
          <cell r="I1421">
            <v>8.91</v>
          </cell>
        </row>
        <row r="1422">
          <cell r="A1422">
            <v>101510</v>
          </cell>
          <cell r="B1422">
            <v>0</v>
          </cell>
          <cell r="C1422">
            <v>7.5</v>
          </cell>
          <cell r="D1422">
            <v>0</v>
          </cell>
          <cell r="E1422">
            <v>7.5</v>
          </cell>
          <cell r="F1422">
            <v>7.65</v>
          </cell>
          <cell r="G1422">
            <v>7.86</v>
          </cell>
          <cell r="H1422">
            <v>8.4600000000000009</v>
          </cell>
          <cell r="I1422">
            <v>8.91</v>
          </cell>
        </row>
        <row r="1423">
          <cell r="A1423">
            <v>101513.4</v>
          </cell>
          <cell r="B1423" t="str">
            <v>BS</v>
          </cell>
          <cell r="C1423">
            <v>7.5</v>
          </cell>
          <cell r="D1423">
            <v>0</v>
          </cell>
          <cell r="E1423">
            <v>7.5</v>
          </cell>
          <cell r="F1423">
            <v>7.65</v>
          </cell>
          <cell r="G1423">
            <v>7.86</v>
          </cell>
          <cell r="H1423">
            <v>8.4600000000000009</v>
          </cell>
          <cell r="I1423">
            <v>8.91</v>
          </cell>
        </row>
        <row r="1424">
          <cell r="A1424">
            <v>101520</v>
          </cell>
          <cell r="B1424">
            <v>0</v>
          </cell>
          <cell r="C1424">
            <v>7.5</v>
          </cell>
          <cell r="D1424">
            <v>0</v>
          </cell>
          <cell r="E1424">
            <v>7.5</v>
          </cell>
          <cell r="F1424">
            <v>7.65</v>
          </cell>
          <cell r="G1424">
            <v>7.86</v>
          </cell>
          <cell r="H1424">
            <v>8.4600000000000009</v>
          </cell>
          <cell r="I1424">
            <v>8.91</v>
          </cell>
        </row>
        <row r="1425">
          <cell r="A1425">
            <v>101530</v>
          </cell>
          <cell r="B1425">
            <v>0</v>
          </cell>
          <cell r="C1425">
            <v>7.5</v>
          </cell>
          <cell r="D1425">
            <v>0</v>
          </cell>
          <cell r="E1425">
            <v>7.5</v>
          </cell>
          <cell r="F1425">
            <v>7.65</v>
          </cell>
          <cell r="G1425">
            <v>7.86</v>
          </cell>
          <cell r="H1425">
            <v>8.4600000000000009</v>
          </cell>
          <cell r="I1425">
            <v>8.91</v>
          </cell>
        </row>
        <row r="1426">
          <cell r="A1426">
            <v>101533.14</v>
          </cell>
          <cell r="B1426" t="str">
            <v>BS</v>
          </cell>
          <cell r="C1426">
            <v>7.5</v>
          </cell>
          <cell r="D1426">
            <v>0</v>
          </cell>
          <cell r="E1426">
            <v>7.5</v>
          </cell>
          <cell r="F1426">
            <v>7.65</v>
          </cell>
          <cell r="G1426">
            <v>7.86</v>
          </cell>
          <cell r="H1426">
            <v>8.4600000000000009</v>
          </cell>
          <cell r="I1426">
            <v>8.91</v>
          </cell>
        </row>
        <row r="1427">
          <cell r="A1427">
            <v>101540</v>
          </cell>
          <cell r="B1427">
            <v>0</v>
          </cell>
          <cell r="C1427">
            <v>7.5</v>
          </cell>
          <cell r="D1427">
            <v>0</v>
          </cell>
          <cell r="E1427">
            <v>7.5</v>
          </cell>
          <cell r="F1427">
            <v>7.65</v>
          </cell>
          <cell r="G1427">
            <v>7.86</v>
          </cell>
          <cell r="H1427">
            <v>8.4600000000000009</v>
          </cell>
          <cell r="I1427">
            <v>8.91</v>
          </cell>
        </row>
        <row r="1428">
          <cell r="A1428">
            <v>101550</v>
          </cell>
          <cell r="B1428">
            <v>0</v>
          </cell>
          <cell r="C1428">
            <v>7.5</v>
          </cell>
          <cell r="D1428">
            <v>0</v>
          </cell>
          <cell r="E1428">
            <v>7.5</v>
          </cell>
          <cell r="F1428">
            <v>7.65</v>
          </cell>
          <cell r="G1428">
            <v>7.86</v>
          </cell>
          <cell r="H1428">
            <v>8.4600000000000009</v>
          </cell>
          <cell r="I1428">
            <v>8.91</v>
          </cell>
        </row>
        <row r="1429">
          <cell r="A1429">
            <v>101560</v>
          </cell>
          <cell r="B1429">
            <v>0</v>
          </cell>
          <cell r="C1429">
            <v>7.5</v>
          </cell>
          <cell r="D1429">
            <v>0</v>
          </cell>
          <cell r="E1429">
            <v>7.5</v>
          </cell>
          <cell r="F1429">
            <v>7.65</v>
          </cell>
          <cell r="G1429">
            <v>7.86</v>
          </cell>
          <cell r="H1429">
            <v>8.4600000000000009</v>
          </cell>
          <cell r="I1429">
            <v>8.91</v>
          </cell>
        </row>
        <row r="1430">
          <cell r="A1430">
            <v>101563.14</v>
          </cell>
          <cell r="B1430" t="str">
            <v>PX</v>
          </cell>
          <cell r="C1430">
            <v>7.5</v>
          </cell>
          <cell r="D1430">
            <v>0</v>
          </cell>
          <cell r="E1430">
            <v>7.5</v>
          </cell>
          <cell r="F1430">
            <v>7.65</v>
          </cell>
          <cell r="G1430">
            <v>7.86</v>
          </cell>
          <cell r="H1430">
            <v>8.4600000000000009</v>
          </cell>
          <cell r="I1430">
            <v>8.91</v>
          </cell>
        </row>
        <row r="1431">
          <cell r="A1431">
            <v>101570</v>
          </cell>
          <cell r="B1431">
            <v>0</v>
          </cell>
          <cell r="C1431">
            <v>7.5</v>
          </cell>
          <cell r="D1431">
            <v>0.13</v>
          </cell>
          <cell r="E1431">
            <v>7.63</v>
          </cell>
          <cell r="F1431">
            <v>7.78</v>
          </cell>
          <cell r="G1431">
            <v>7.99</v>
          </cell>
          <cell r="H1431">
            <v>8.59</v>
          </cell>
          <cell r="I1431">
            <v>9.0399999999999991</v>
          </cell>
        </row>
        <row r="1432">
          <cell r="A1432">
            <v>101578.14</v>
          </cell>
          <cell r="B1432" t="str">
            <v>PC</v>
          </cell>
          <cell r="C1432">
            <v>7.5</v>
          </cell>
          <cell r="D1432">
            <v>0.3</v>
          </cell>
          <cell r="E1432">
            <v>7.8</v>
          </cell>
          <cell r="F1432">
            <v>7.95</v>
          </cell>
          <cell r="G1432">
            <v>8.16</v>
          </cell>
          <cell r="H1432">
            <v>8.76</v>
          </cell>
          <cell r="I1432">
            <v>9.2099999999999991</v>
          </cell>
        </row>
        <row r="1433">
          <cell r="A1433">
            <v>101580</v>
          </cell>
          <cell r="B1433">
            <v>0</v>
          </cell>
          <cell r="C1433">
            <v>7.5</v>
          </cell>
          <cell r="D1433">
            <v>0.33</v>
          </cell>
          <cell r="E1433">
            <v>7.83</v>
          </cell>
          <cell r="F1433">
            <v>7.98</v>
          </cell>
          <cell r="G1433">
            <v>8.1900000000000013</v>
          </cell>
          <cell r="H1433">
            <v>8.7900000000000009</v>
          </cell>
          <cell r="I1433">
            <v>9.24</v>
          </cell>
        </row>
        <row r="1434">
          <cell r="A1434">
            <v>101590</v>
          </cell>
          <cell r="B1434">
            <v>0</v>
          </cell>
          <cell r="C1434">
            <v>7.5</v>
          </cell>
          <cell r="D1434">
            <v>0.53</v>
          </cell>
          <cell r="E1434">
            <v>8.0299999999999994</v>
          </cell>
          <cell r="F1434">
            <v>8.18</v>
          </cell>
          <cell r="G1434">
            <v>8.39</v>
          </cell>
          <cell r="H1434">
            <v>8.99</v>
          </cell>
          <cell r="I1434">
            <v>9.44</v>
          </cell>
        </row>
        <row r="1435">
          <cell r="A1435">
            <v>101593.14</v>
          </cell>
          <cell r="B1435" t="str">
            <v>PY - MSE</v>
          </cell>
          <cell r="C1435">
            <v>7.5</v>
          </cell>
          <cell r="D1435">
            <v>0.6</v>
          </cell>
          <cell r="E1435">
            <v>8.1</v>
          </cell>
          <cell r="F1435">
            <v>8.25</v>
          </cell>
          <cell r="G1435">
            <v>8.4600000000000009</v>
          </cell>
          <cell r="H1435">
            <v>9.06</v>
          </cell>
          <cell r="I1435">
            <v>9.51</v>
          </cell>
        </row>
        <row r="1436">
          <cell r="A1436">
            <v>101600</v>
          </cell>
          <cell r="B1436">
            <v>0</v>
          </cell>
          <cell r="C1436">
            <v>7.5</v>
          </cell>
          <cell r="D1436">
            <v>0.6</v>
          </cell>
          <cell r="E1436">
            <v>8.1</v>
          </cell>
          <cell r="F1436">
            <v>8.25</v>
          </cell>
          <cell r="G1436">
            <v>8.4600000000000009</v>
          </cell>
          <cell r="H1436">
            <v>9.06</v>
          </cell>
          <cell r="I1436">
            <v>9.51</v>
          </cell>
        </row>
        <row r="1437">
          <cell r="A1437">
            <v>101610</v>
          </cell>
          <cell r="B1437">
            <v>0</v>
          </cell>
          <cell r="C1437">
            <v>7.5</v>
          </cell>
          <cell r="D1437">
            <v>0.6</v>
          </cell>
          <cell r="E1437">
            <v>8.1</v>
          </cell>
          <cell r="F1437">
            <v>8.25</v>
          </cell>
          <cell r="G1437">
            <v>8.4600000000000009</v>
          </cell>
          <cell r="H1437">
            <v>9.06</v>
          </cell>
          <cell r="I1437">
            <v>9.51</v>
          </cell>
        </row>
        <row r="1438">
          <cell r="A1438">
            <v>101620</v>
          </cell>
          <cell r="B1438">
            <v>0</v>
          </cell>
          <cell r="C1438">
            <v>7.5</v>
          </cell>
          <cell r="D1438">
            <v>0.6</v>
          </cell>
          <cell r="E1438">
            <v>8.1</v>
          </cell>
          <cell r="F1438">
            <v>8.25</v>
          </cell>
          <cell r="G1438">
            <v>8.4600000000000009</v>
          </cell>
          <cell r="H1438">
            <v>9.06</v>
          </cell>
          <cell r="I1438">
            <v>9.51</v>
          </cell>
        </row>
        <row r="1439">
          <cell r="A1439">
            <v>101630</v>
          </cell>
          <cell r="B1439">
            <v>0</v>
          </cell>
          <cell r="C1439">
            <v>7.5</v>
          </cell>
          <cell r="D1439">
            <v>0.6</v>
          </cell>
          <cell r="E1439">
            <v>8.1</v>
          </cell>
          <cell r="F1439">
            <v>8.25</v>
          </cell>
          <cell r="G1439">
            <v>8.4600000000000009</v>
          </cell>
          <cell r="H1439">
            <v>9.06</v>
          </cell>
          <cell r="I1439">
            <v>9.51</v>
          </cell>
        </row>
        <row r="1440">
          <cell r="A1440">
            <v>101640</v>
          </cell>
          <cell r="B1440">
            <v>0</v>
          </cell>
          <cell r="C1440">
            <v>7.5</v>
          </cell>
          <cell r="D1440">
            <v>0.6</v>
          </cell>
          <cell r="E1440">
            <v>8.1</v>
          </cell>
          <cell r="F1440">
            <v>8.25</v>
          </cell>
          <cell r="G1440">
            <v>8.4600000000000009</v>
          </cell>
          <cell r="H1440">
            <v>9.06</v>
          </cell>
          <cell r="I1440">
            <v>9.51</v>
          </cell>
        </row>
        <row r="1441">
          <cell r="A1441">
            <v>101650</v>
          </cell>
          <cell r="B1441">
            <v>0</v>
          </cell>
          <cell r="C1441">
            <v>7.5</v>
          </cell>
          <cell r="D1441">
            <v>0.6</v>
          </cell>
          <cell r="E1441">
            <v>8.1</v>
          </cell>
          <cell r="F1441">
            <v>8.25</v>
          </cell>
          <cell r="G1441">
            <v>8.4600000000000009</v>
          </cell>
          <cell r="H1441">
            <v>9.06</v>
          </cell>
          <cell r="I1441">
            <v>9.51</v>
          </cell>
        </row>
        <row r="1442">
          <cell r="A1442">
            <v>101660</v>
          </cell>
          <cell r="B1442">
            <v>0</v>
          </cell>
          <cell r="C1442">
            <v>7.5</v>
          </cell>
          <cell r="D1442">
            <v>0.6</v>
          </cell>
          <cell r="E1442">
            <v>8.1</v>
          </cell>
          <cell r="F1442">
            <v>8.25</v>
          </cell>
          <cell r="G1442">
            <v>8.4600000000000009</v>
          </cell>
          <cell r="H1442">
            <v>9.06</v>
          </cell>
          <cell r="I1442">
            <v>9.51</v>
          </cell>
        </row>
        <row r="1443">
          <cell r="A1443">
            <v>101662.6</v>
          </cell>
          <cell r="B1443" t="str">
            <v>PY - MSE</v>
          </cell>
          <cell r="C1443">
            <v>7.5</v>
          </cell>
          <cell r="D1443">
            <v>0.6</v>
          </cell>
          <cell r="E1443">
            <v>8.1</v>
          </cell>
          <cell r="F1443">
            <v>8.25</v>
          </cell>
          <cell r="G1443">
            <v>8.4600000000000009</v>
          </cell>
          <cell r="H1443">
            <v>9.06</v>
          </cell>
          <cell r="I1443">
            <v>9.51</v>
          </cell>
        </row>
        <row r="1444">
          <cell r="A1444">
            <v>101670</v>
          </cell>
          <cell r="B1444">
            <v>0</v>
          </cell>
          <cell r="C1444">
            <v>7.5</v>
          </cell>
          <cell r="D1444">
            <v>0.45</v>
          </cell>
          <cell r="E1444">
            <v>7.95</v>
          </cell>
          <cell r="F1444">
            <v>8.1</v>
          </cell>
          <cell r="G1444">
            <v>8.31</v>
          </cell>
          <cell r="H1444">
            <v>8.91</v>
          </cell>
          <cell r="I1444">
            <v>9.36</v>
          </cell>
        </row>
        <row r="1445">
          <cell r="A1445">
            <v>101677.6</v>
          </cell>
          <cell r="B1445" t="str">
            <v>PT</v>
          </cell>
          <cell r="C1445">
            <v>7.5</v>
          </cell>
          <cell r="D1445">
            <v>0.3</v>
          </cell>
          <cell r="E1445">
            <v>7.8</v>
          </cell>
          <cell r="F1445">
            <v>7.95</v>
          </cell>
          <cell r="G1445">
            <v>8.16</v>
          </cell>
          <cell r="H1445">
            <v>8.76</v>
          </cell>
          <cell r="I1445">
            <v>9.2099999999999991</v>
          </cell>
        </row>
        <row r="1446">
          <cell r="A1446">
            <v>101680</v>
          </cell>
          <cell r="B1446">
            <v>0</v>
          </cell>
          <cell r="C1446">
            <v>7.5</v>
          </cell>
          <cell r="D1446">
            <v>0.25</v>
          </cell>
          <cell r="E1446">
            <v>7.75</v>
          </cell>
          <cell r="F1446">
            <v>7.9</v>
          </cell>
          <cell r="G1446">
            <v>8.1100000000000012</v>
          </cell>
          <cell r="H1446">
            <v>8.7100000000000009</v>
          </cell>
          <cell r="I1446">
            <v>9.16</v>
          </cell>
        </row>
        <row r="1447">
          <cell r="A1447">
            <v>101690</v>
          </cell>
          <cell r="B1447">
            <v>0</v>
          </cell>
          <cell r="C1447">
            <v>7.5</v>
          </cell>
          <cell r="D1447">
            <v>0.05</v>
          </cell>
          <cell r="E1447">
            <v>7.55</v>
          </cell>
          <cell r="F1447">
            <v>7.7</v>
          </cell>
          <cell r="G1447">
            <v>7.91</v>
          </cell>
          <cell r="H1447">
            <v>8.51</v>
          </cell>
          <cell r="I1447">
            <v>8.9599999999999991</v>
          </cell>
        </row>
        <row r="1448">
          <cell r="A1448">
            <v>101692.6</v>
          </cell>
          <cell r="B1448" t="str">
            <v>PX</v>
          </cell>
          <cell r="C1448">
            <v>7.5</v>
          </cell>
          <cell r="D1448">
            <v>0</v>
          </cell>
          <cell r="E1448">
            <v>7.5</v>
          </cell>
          <cell r="F1448">
            <v>7.65</v>
          </cell>
          <cell r="G1448">
            <v>7.86</v>
          </cell>
          <cell r="H1448">
            <v>8.4600000000000009</v>
          </cell>
          <cell r="I1448">
            <v>8.91</v>
          </cell>
        </row>
        <row r="1449">
          <cell r="A1449">
            <v>101700</v>
          </cell>
          <cell r="B1449">
            <v>0</v>
          </cell>
          <cell r="C1449">
            <v>7.5</v>
          </cell>
          <cell r="D1449">
            <v>0</v>
          </cell>
          <cell r="E1449">
            <v>7.5</v>
          </cell>
          <cell r="F1449">
            <v>7.65</v>
          </cell>
          <cell r="G1449">
            <v>7.86</v>
          </cell>
          <cell r="H1449">
            <v>8.4600000000000009</v>
          </cell>
          <cell r="I1449">
            <v>8.91</v>
          </cell>
        </row>
        <row r="1450">
          <cell r="A1450">
            <v>101710</v>
          </cell>
          <cell r="B1450">
            <v>0</v>
          </cell>
          <cell r="C1450">
            <v>7.5</v>
          </cell>
          <cell r="D1450">
            <v>0</v>
          </cell>
          <cell r="E1450">
            <v>7.5</v>
          </cell>
          <cell r="F1450">
            <v>7.65</v>
          </cell>
          <cell r="G1450">
            <v>7.86</v>
          </cell>
          <cell r="H1450">
            <v>8.4600000000000009</v>
          </cell>
          <cell r="I1450">
            <v>8.91</v>
          </cell>
        </row>
        <row r="1451">
          <cell r="A1451">
            <v>101720</v>
          </cell>
          <cell r="B1451">
            <v>0</v>
          </cell>
          <cell r="C1451">
            <v>7.5</v>
          </cell>
          <cell r="D1451">
            <v>0</v>
          </cell>
          <cell r="E1451">
            <v>7.5</v>
          </cell>
          <cell r="F1451">
            <v>7.65</v>
          </cell>
          <cell r="G1451">
            <v>7.86</v>
          </cell>
          <cell r="H1451">
            <v>8.4600000000000009</v>
          </cell>
          <cell r="I1451">
            <v>8.91</v>
          </cell>
        </row>
        <row r="1452">
          <cell r="A1452">
            <v>101722.6</v>
          </cell>
          <cell r="B1452" t="str">
            <v>BS</v>
          </cell>
          <cell r="C1452">
            <v>7.5</v>
          </cell>
          <cell r="D1452">
            <v>0</v>
          </cell>
          <cell r="E1452">
            <v>7.5</v>
          </cell>
          <cell r="F1452">
            <v>7.65</v>
          </cell>
          <cell r="G1452">
            <v>7.86</v>
          </cell>
          <cell r="H1452">
            <v>8.4600000000000009</v>
          </cell>
          <cell r="I1452">
            <v>8.91</v>
          </cell>
        </row>
        <row r="1453">
          <cell r="A1453">
            <v>101730</v>
          </cell>
          <cell r="B1453">
            <v>0</v>
          </cell>
          <cell r="C1453">
            <v>7.5</v>
          </cell>
          <cell r="D1453">
            <v>0</v>
          </cell>
          <cell r="E1453">
            <v>7.5</v>
          </cell>
          <cell r="F1453">
            <v>7.65</v>
          </cell>
          <cell r="G1453">
            <v>7.86</v>
          </cell>
          <cell r="H1453">
            <v>8.4600000000000009</v>
          </cell>
          <cell r="I1453">
            <v>8.91</v>
          </cell>
        </row>
        <row r="1454">
          <cell r="A1454">
            <v>101740</v>
          </cell>
          <cell r="B1454">
            <v>0</v>
          </cell>
          <cell r="C1454">
            <v>7.5</v>
          </cell>
          <cell r="D1454">
            <v>0</v>
          </cell>
          <cell r="E1454">
            <v>7.5</v>
          </cell>
          <cell r="F1454">
            <v>7.65</v>
          </cell>
          <cell r="G1454">
            <v>7.86</v>
          </cell>
          <cell r="H1454">
            <v>8.4600000000000009</v>
          </cell>
          <cell r="I1454">
            <v>8.91</v>
          </cell>
        </row>
        <row r="1455">
          <cell r="A1455">
            <v>101750</v>
          </cell>
          <cell r="B1455">
            <v>0</v>
          </cell>
          <cell r="C1455">
            <v>7.5</v>
          </cell>
          <cell r="D1455">
            <v>0</v>
          </cell>
          <cell r="E1455">
            <v>7.5</v>
          </cell>
          <cell r="F1455">
            <v>7.65</v>
          </cell>
          <cell r="G1455">
            <v>7.86</v>
          </cell>
          <cell r="H1455">
            <v>8.4600000000000009</v>
          </cell>
          <cell r="I1455">
            <v>8.91</v>
          </cell>
        </row>
        <row r="1456">
          <cell r="A1456">
            <v>101760</v>
          </cell>
          <cell r="B1456">
            <v>0</v>
          </cell>
          <cell r="C1456">
            <v>7.5</v>
          </cell>
          <cell r="D1456">
            <v>0</v>
          </cell>
          <cell r="E1456">
            <v>7.5</v>
          </cell>
          <cell r="F1456">
            <v>7.65</v>
          </cell>
          <cell r="G1456">
            <v>7.86</v>
          </cell>
          <cell r="H1456">
            <v>8.4600000000000009</v>
          </cell>
          <cell r="I1456">
            <v>8.91</v>
          </cell>
        </row>
        <row r="1457">
          <cell r="A1457">
            <v>101770</v>
          </cell>
          <cell r="B1457">
            <v>0</v>
          </cell>
          <cell r="C1457">
            <v>7.5</v>
          </cell>
          <cell r="D1457">
            <v>0</v>
          </cell>
          <cell r="E1457">
            <v>7.5</v>
          </cell>
          <cell r="F1457">
            <v>7.65</v>
          </cell>
          <cell r="G1457">
            <v>7.86</v>
          </cell>
          <cell r="H1457">
            <v>8.4600000000000009</v>
          </cell>
          <cell r="I1457">
            <v>8.91</v>
          </cell>
        </row>
        <row r="1458">
          <cell r="A1458">
            <v>101780</v>
          </cell>
          <cell r="B1458">
            <v>0</v>
          </cell>
          <cell r="C1458">
            <v>7.5</v>
          </cell>
          <cell r="D1458">
            <v>0</v>
          </cell>
          <cell r="E1458">
            <v>7.5</v>
          </cell>
          <cell r="F1458">
            <v>7.65</v>
          </cell>
          <cell r="G1458">
            <v>7.86</v>
          </cell>
          <cell r="H1458">
            <v>8.4600000000000009</v>
          </cell>
          <cell r="I1458">
            <v>8.91</v>
          </cell>
        </row>
        <row r="1459">
          <cell r="A1459">
            <v>101790</v>
          </cell>
          <cell r="B1459">
            <v>0</v>
          </cell>
          <cell r="C1459">
            <v>7.5</v>
          </cell>
          <cell r="D1459">
            <v>0</v>
          </cell>
          <cell r="E1459">
            <v>7.5</v>
          </cell>
          <cell r="F1459">
            <v>7.65</v>
          </cell>
          <cell r="G1459">
            <v>7.86</v>
          </cell>
          <cell r="H1459">
            <v>8.4600000000000009</v>
          </cell>
          <cell r="I1459">
            <v>8.91</v>
          </cell>
        </row>
        <row r="1460">
          <cell r="A1460">
            <v>101800</v>
          </cell>
          <cell r="B1460">
            <v>0</v>
          </cell>
          <cell r="C1460">
            <v>7.5</v>
          </cell>
          <cell r="D1460">
            <v>0</v>
          </cell>
          <cell r="E1460">
            <v>7.5</v>
          </cell>
          <cell r="F1460">
            <v>7.65</v>
          </cell>
          <cell r="G1460">
            <v>7.86</v>
          </cell>
          <cell r="H1460">
            <v>8.4600000000000009</v>
          </cell>
          <cell r="I1460">
            <v>8.91</v>
          </cell>
        </row>
        <row r="1461">
          <cell r="A1461">
            <v>101810</v>
          </cell>
          <cell r="B1461">
            <v>0</v>
          </cell>
          <cell r="C1461">
            <v>7.5</v>
          </cell>
          <cell r="D1461">
            <v>0</v>
          </cell>
          <cell r="E1461">
            <v>7.5</v>
          </cell>
          <cell r="F1461">
            <v>7.65</v>
          </cell>
          <cell r="G1461">
            <v>7.86</v>
          </cell>
          <cell r="H1461">
            <v>8.4600000000000009</v>
          </cell>
          <cell r="I1461">
            <v>8.91</v>
          </cell>
        </row>
        <row r="1462">
          <cell r="A1462">
            <v>101820</v>
          </cell>
          <cell r="B1462">
            <v>0</v>
          </cell>
          <cell r="C1462">
            <v>7.5</v>
          </cell>
          <cell r="D1462">
            <v>0</v>
          </cell>
          <cell r="E1462">
            <v>7.5</v>
          </cell>
          <cell r="F1462">
            <v>7.65</v>
          </cell>
          <cell r="G1462">
            <v>7.86</v>
          </cell>
          <cell r="H1462">
            <v>8.4600000000000009</v>
          </cell>
          <cell r="I1462">
            <v>8.91</v>
          </cell>
        </row>
        <row r="1463">
          <cell r="A1463">
            <v>101830</v>
          </cell>
          <cell r="B1463">
            <v>0</v>
          </cell>
          <cell r="C1463">
            <v>7.5</v>
          </cell>
          <cell r="D1463">
            <v>0</v>
          </cell>
          <cell r="E1463">
            <v>7.5</v>
          </cell>
          <cell r="F1463">
            <v>7.65</v>
          </cell>
          <cell r="G1463">
            <v>7.86</v>
          </cell>
          <cell r="H1463">
            <v>8.4600000000000009</v>
          </cell>
          <cell r="I1463">
            <v>8.91</v>
          </cell>
        </row>
        <row r="1464">
          <cell r="A1464">
            <v>101840</v>
          </cell>
          <cell r="B1464">
            <v>0</v>
          </cell>
          <cell r="C1464">
            <v>7.5</v>
          </cell>
          <cell r="D1464">
            <v>0</v>
          </cell>
          <cell r="E1464">
            <v>7.5</v>
          </cell>
          <cell r="F1464">
            <v>7.65</v>
          </cell>
          <cell r="G1464">
            <v>7.86</v>
          </cell>
          <cell r="H1464">
            <v>8.4600000000000009</v>
          </cell>
          <cell r="I1464">
            <v>8.91</v>
          </cell>
        </row>
        <row r="1465">
          <cell r="A1465">
            <v>101850</v>
          </cell>
          <cell r="B1465">
            <v>0</v>
          </cell>
          <cell r="C1465">
            <v>7.5</v>
          </cell>
          <cell r="D1465">
            <v>0</v>
          </cell>
          <cell r="E1465">
            <v>7.5</v>
          </cell>
          <cell r="F1465">
            <v>7.65</v>
          </cell>
          <cell r="G1465">
            <v>7.86</v>
          </cell>
          <cell r="H1465">
            <v>8.4600000000000009</v>
          </cell>
          <cell r="I1465">
            <v>8.91</v>
          </cell>
        </row>
        <row r="1466">
          <cell r="A1466">
            <v>101860</v>
          </cell>
          <cell r="B1466">
            <v>0</v>
          </cell>
          <cell r="C1466">
            <v>7.5</v>
          </cell>
          <cell r="D1466">
            <v>0</v>
          </cell>
          <cell r="E1466">
            <v>7.5</v>
          </cell>
          <cell r="F1466">
            <v>7.65</v>
          </cell>
          <cell r="G1466">
            <v>7.86</v>
          </cell>
          <cell r="H1466">
            <v>8.4600000000000009</v>
          </cell>
          <cell r="I1466">
            <v>8.91</v>
          </cell>
        </row>
        <row r="1467">
          <cell r="A1467">
            <v>101870</v>
          </cell>
          <cell r="B1467">
            <v>0</v>
          </cell>
          <cell r="C1467">
            <v>7.5</v>
          </cell>
          <cell r="D1467">
            <v>0</v>
          </cell>
          <cell r="E1467">
            <v>7.5</v>
          </cell>
          <cell r="F1467">
            <v>7.65</v>
          </cell>
          <cell r="G1467">
            <v>7.86</v>
          </cell>
          <cell r="H1467">
            <v>8.4600000000000009</v>
          </cell>
          <cell r="I1467">
            <v>8.91</v>
          </cell>
        </row>
        <row r="1468">
          <cell r="A1468">
            <v>101880</v>
          </cell>
          <cell r="B1468">
            <v>0</v>
          </cell>
          <cell r="C1468">
            <v>7.5</v>
          </cell>
          <cell r="D1468">
            <v>0</v>
          </cell>
          <cell r="E1468">
            <v>7.5</v>
          </cell>
          <cell r="F1468">
            <v>7.65</v>
          </cell>
          <cell r="G1468">
            <v>7.86</v>
          </cell>
          <cell r="H1468">
            <v>8.4600000000000009</v>
          </cell>
          <cell r="I1468">
            <v>8.91</v>
          </cell>
        </row>
        <row r="1469">
          <cell r="A1469">
            <v>101890</v>
          </cell>
          <cell r="B1469">
            <v>0</v>
          </cell>
          <cell r="C1469">
            <v>7.5</v>
          </cell>
          <cell r="D1469">
            <v>0</v>
          </cell>
          <cell r="E1469">
            <v>7.5</v>
          </cell>
          <cell r="F1469">
            <v>7.65</v>
          </cell>
          <cell r="G1469">
            <v>7.86</v>
          </cell>
          <cell r="H1469">
            <v>8.4600000000000009</v>
          </cell>
          <cell r="I1469">
            <v>8.91</v>
          </cell>
        </row>
        <row r="1470">
          <cell r="A1470">
            <v>101900</v>
          </cell>
          <cell r="B1470">
            <v>0</v>
          </cell>
          <cell r="C1470">
            <v>7.5</v>
          </cell>
          <cell r="D1470">
            <v>0</v>
          </cell>
          <cell r="E1470">
            <v>7.5</v>
          </cell>
          <cell r="F1470">
            <v>7.65</v>
          </cell>
          <cell r="G1470">
            <v>7.86</v>
          </cell>
          <cell r="H1470">
            <v>8.4600000000000009</v>
          </cell>
          <cell r="I1470">
            <v>8.91</v>
          </cell>
        </row>
        <row r="1471">
          <cell r="A1471">
            <v>101910</v>
          </cell>
          <cell r="B1471">
            <v>0</v>
          </cell>
          <cell r="C1471">
            <v>7.5</v>
          </cell>
          <cell r="D1471">
            <v>0</v>
          </cell>
          <cell r="E1471">
            <v>7.5</v>
          </cell>
          <cell r="F1471">
            <v>7.65</v>
          </cell>
          <cell r="G1471">
            <v>7.86</v>
          </cell>
          <cell r="H1471">
            <v>8.4600000000000009</v>
          </cell>
          <cell r="I1471">
            <v>8.91</v>
          </cell>
        </row>
        <row r="1472">
          <cell r="A1472">
            <v>101920</v>
          </cell>
          <cell r="B1472">
            <v>0</v>
          </cell>
          <cell r="C1472">
            <v>7.5</v>
          </cell>
          <cell r="D1472">
            <v>0</v>
          </cell>
          <cell r="E1472">
            <v>7.5</v>
          </cell>
          <cell r="F1472">
            <v>7.65</v>
          </cell>
          <cell r="G1472">
            <v>7.86</v>
          </cell>
          <cell r="H1472">
            <v>8.4600000000000009</v>
          </cell>
          <cell r="I1472">
            <v>8.91</v>
          </cell>
        </row>
        <row r="1473">
          <cell r="A1473">
            <v>101930</v>
          </cell>
          <cell r="B1473">
            <v>0</v>
          </cell>
          <cell r="C1473">
            <v>7.5</v>
          </cell>
          <cell r="D1473">
            <v>0</v>
          </cell>
          <cell r="E1473">
            <v>7.5</v>
          </cell>
          <cell r="F1473">
            <v>7.65</v>
          </cell>
          <cell r="G1473">
            <v>7.86</v>
          </cell>
          <cell r="H1473">
            <v>8.4600000000000009</v>
          </cell>
          <cell r="I1473">
            <v>8.91</v>
          </cell>
        </row>
        <row r="1474">
          <cell r="A1474">
            <v>101940</v>
          </cell>
          <cell r="B1474">
            <v>0</v>
          </cell>
          <cell r="C1474">
            <v>7.5</v>
          </cell>
          <cell r="D1474">
            <v>0</v>
          </cell>
          <cell r="E1474">
            <v>7.5</v>
          </cell>
          <cell r="F1474">
            <v>7.65</v>
          </cell>
          <cell r="G1474">
            <v>7.86</v>
          </cell>
          <cell r="H1474">
            <v>8.4600000000000009</v>
          </cell>
          <cell r="I1474">
            <v>8.91</v>
          </cell>
        </row>
        <row r="1475">
          <cell r="A1475">
            <v>101950</v>
          </cell>
          <cell r="B1475">
            <v>0</v>
          </cell>
          <cell r="C1475">
            <v>7.5</v>
          </cell>
          <cell r="D1475">
            <v>0</v>
          </cell>
          <cell r="E1475">
            <v>7.5</v>
          </cell>
          <cell r="F1475">
            <v>7.65</v>
          </cell>
          <cell r="G1475">
            <v>7.86</v>
          </cell>
          <cell r="H1475">
            <v>8.4600000000000009</v>
          </cell>
          <cell r="I1475">
            <v>8.91</v>
          </cell>
        </row>
        <row r="1476">
          <cell r="A1476">
            <v>101960</v>
          </cell>
          <cell r="B1476">
            <v>0</v>
          </cell>
          <cell r="C1476">
            <v>7.5</v>
          </cell>
          <cell r="D1476">
            <v>0</v>
          </cell>
          <cell r="E1476">
            <v>7.5</v>
          </cell>
          <cell r="F1476">
            <v>7.65</v>
          </cell>
          <cell r="G1476">
            <v>7.86</v>
          </cell>
          <cell r="H1476">
            <v>8.4600000000000009</v>
          </cell>
          <cell r="I1476">
            <v>8.91</v>
          </cell>
        </row>
        <row r="1477">
          <cell r="A1477">
            <v>101970</v>
          </cell>
          <cell r="B1477">
            <v>0</v>
          </cell>
          <cell r="C1477">
            <v>7.5</v>
          </cell>
          <cell r="D1477">
            <v>0</v>
          </cell>
          <cell r="E1477">
            <v>7.5</v>
          </cell>
          <cell r="F1477">
            <v>7.65</v>
          </cell>
          <cell r="G1477">
            <v>7.86</v>
          </cell>
          <cell r="H1477">
            <v>8.4600000000000009</v>
          </cell>
          <cell r="I1477">
            <v>8.91</v>
          </cell>
        </row>
        <row r="1478">
          <cell r="A1478">
            <v>101980</v>
          </cell>
          <cell r="B1478">
            <v>0</v>
          </cell>
          <cell r="C1478">
            <v>7.5</v>
          </cell>
          <cell r="D1478">
            <v>0</v>
          </cell>
          <cell r="E1478">
            <v>7.5</v>
          </cell>
          <cell r="F1478">
            <v>7.65</v>
          </cell>
          <cell r="G1478">
            <v>7.86</v>
          </cell>
          <cell r="H1478">
            <v>8.4600000000000009</v>
          </cell>
          <cell r="I1478">
            <v>8.91</v>
          </cell>
        </row>
        <row r="1479">
          <cell r="A1479">
            <v>101990</v>
          </cell>
          <cell r="B1479">
            <v>0</v>
          </cell>
          <cell r="C1479">
            <v>7.5</v>
          </cell>
          <cell r="D1479">
            <v>0</v>
          </cell>
          <cell r="E1479">
            <v>7.5</v>
          </cell>
          <cell r="F1479">
            <v>7.65</v>
          </cell>
          <cell r="G1479">
            <v>7.86</v>
          </cell>
          <cell r="H1479">
            <v>8.4600000000000009</v>
          </cell>
          <cell r="I1479">
            <v>8.91</v>
          </cell>
        </row>
        <row r="1480">
          <cell r="A1480">
            <v>102000</v>
          </cell>
          <cell r="B1480">
            <v>0</v>
          </cell>
          <cell r="C1480">
            <v>7.5</v>
          </cell>
          <cell r="D1480">
            <v>0</v>
          </cell>
          <cell r="E1480">
            <v>7.5</v>
          </cell>
          <cell r="F1480">
            <v>7.65</v>
          </cell>
          <cell r="G1480">
            <v>7.86</v>
          </cell>
          <cell r="H1480">
            <v>8.4600000000000009</v>
          </cell>
          <cell r="I1480">
            <v>8.91</v>
          </cell>
        </row>
        <row r="1499">
          <cell r="A1499">
            <v>102000</v>
          </cell>
          <cell r="B1499">
            <v>0</v>
          </cell>
          <cell r="C1499">
            <v>7.5</v>
          </cell>
          <cell r="D1499">
            <v>0</v>
          </cell>
          <cell r="E1499">
            <v>7.5</v>
          </cell>
          <cell r="F1499">
            <v>7.65</v>
          </cell>
          <cell r="G1499">
            <v>7.86</v>
          </cell>
          <cell r="H1499">
            <v>8.4600000000000009</v>
          </cell>
          <cell r="I1499">
            <v>8.91</v>
          </cell>
        </row>
        <row r="1500">
          <cell r="A1500">
            <v>102010</v>
          </cell>
          <cell r="B1500">
            <v>0</v>
          </cell>
          <cell r="C1500">
            <v>7.5</v>
          </cell>
          <cell r="D1500">
            <v>0</v>
          </cell>
          <cell r="E1500">
            <v>7.5</v>
          </cell>
          <cell r="F1500">
            <v>7.65</v>
          </cell>
          <cell r="G1500">
            <v>7.86</v>
          </cell>
          <cell r="H1500">
            <v>8.4600000000000009</v>
          </cell>
          <cell r="I1500">
            <v>8.91</v>
          </cell>
        </row>
        <row r="1501">
          <cell r="A1501">
            <v>102020</v>
          </cell>
          <cell r="B1501">
            <v>0</v>
          </cell>
          <cell r="C1501">
            <v>7.5</v>
          </cell>
          <cell r="D1501">
            <v>0</v>
          </cell>
          <cell r="E1501">
            <v>7.5</v>
          </cell>
          <cell r="F1501">
            <v>7.65</v>
          </cell>
          <cell r="G1501">
            <v>7.86</v>
          </cell>
          <cell r="H1501">
            <v>8.4600000000000009</v>
          </cell>
          <cell r="I1501">
            <v>8.91</v>
          </cell>
        </row>
        <row r="1502">
          <cell r="A1502">
            <v>102030</v>
          </cell>
          <cell r="B1502">
            <v>0</v>
          </cell>
          <cell r="C1502">
            <v>7.5</v>
          </cell>
          <cell r="D1502">
            <v>0</v>
          </cell>
          <cell r="E1502">
            <v>7.5</v>
          </cell>
          <cell r="F1502">
            <v>7.65</v>
          </cell>
          <cell r="G1502">
            <v>7.86</v>
          </cell>
          <cell r="H1502">
            <v>8.4600000000000009</v>
          </cell>
          <cell r="I1502">
            <v>8.91</v>
          </cell>
        </row>
        <row r="1503">
          <cell r="A1503">
            <v>102040</v>
          </cell>
          <cell r="B1503">
            <v>0</v>
          </cell>
          <cell r="C1503">
            <v>7.5</v>
          </cell>
          <cell r="D1503">
            <v>0</v>
          </cell>
          <cell r="E1503">
            <v>7.5</v>
          </cell>
          <cell r="F1503">
            <v>7.65</v>
          </cell>
          <cell r="G1503">
            <v>7.86</v>
          </cell>
          <cell r="H1503">
            <v>8.4600000000000009</v>
          </cell>
          <cell r="I1503">
            <v>8.91</v>
          </cell>
        </row>
        <row r="1504">
          <cell r="A1504">
            <v>102050</v>
          </cell>
          <cell r="B1504">
            <v>0</v>
          </cell>
          <cell r="C1504">
            <v>7.5</v>
          </cell>
          <cell r="D1504">
            <v>0</v>
          </cell>
          <cell r="E1504">
            <v>7.5</v>
          </cell>
          <cell r="F1504">
            <v>7.65</v>
          </cell>
          <cell r="G1504">
            <v>7.86</v>
          </cell>
          <cell r="H1504">
            <v>8.4600000000000009</v>
          </cell>
          <cell r="I1504">
            <v>8.91</v>
          </cell>
        </row>
        <row r="1505">
          <cell r="A1505">
            <v>102060</v>
          </cell>
          <cell r="B1505">
            <v>0</v>
          </cell>
          <cell r="C1505">
            <v>7.5</v>
          </cell>
          <cell r="D1505">
            <v>0</v>
          </cell>
          <cell r="E1505">
            <v>7.5</v>
          </cell>
          <cell r="F1505">
            <v>7.65</v>
          </cell>
          <cell r="G1505">
            <v>7.86</v>
          </cell>
          <cell r="H1505">
            <v>8.4600000000000009</v>
          </cell>
          <cell r="I1505">
            <v>8.91</v>
          </cell>
        </row>
        <row r="1506">
          <cell r="A1506">
            <v>102070</v>
          </cell>
          <cell r="B1506">
            <v>0</v>
          </cell>
          <cell r="C1506">
            <v>7.5</v>
          </cell>
          <cell r="D1506">
            <v>0</v>
          </cell>
          <cell r="E1506">
            <v>7.5</v>
          </cell>
          <cell r="F1506">
            <v>7.65</v>
          </cell>
          <cell r="G1506">
            <v>7.86</v>
          </cell>
          <cell r="H1506">
            <v>8.4600000000000009</v>
          </cell>
          <cell r="I1506">
            <v>8.91</v>
          </cell>
        </row>
        <row r="1507">
          <cell r="A1507">
            <v>102080</v>
          </cell>
          <cell r="B1507">
            <v>0</v>
          </cell>
          <cell r="C1507">
            <v>7.5</v>
          </cell>
          <cell r="D1507">
            <v>0</v>
          </cell>
          <cell r="E1507">
            <v>7.5</v>
          </cell>
          <cell r="F1507">
            <v>7.65</v>
          </cell>
          <cell r="G1507">
            <v>7.86</v>
          </cell>
          <cell r="H1507">
            <v>8.4600000000000009</v>
          </cell>
          <cell r="I1507">
            <v>8.91</v>
          </cell>
        </row>
        <row r="1508">
          <cell r="A1508">
            <v>102090</v>
          </cell>
          <cell r="B1508">
            <v>0</v>
          </cell>
          <cell r="C1508">
            <v>7.5</v>
          </cell>
          <cell r="D1508">
            <v>0</v>
          </cell>
          <cell r="E1508">
            <v>7.5</v>
          </cell>
          <cell r="F1508">
            <v>7.65</v>
          </cell>
          <cell r="G1508">
            <v>7.86</v>
          </cell>
          <cell r="H1508">
            <v>8.4600000000000009</v>
          </cell>
          <cell r="I1508">
            <v>8.91</v>
          </cell>
        </row>
        <row r="1509">
          <cell r="A1509">
            <v>102100</v>
          </cell>
          <cell r="B1509">
            <v>0</v>
          </cell>
          <cell r="C1509">
            <v>7.5</v>
          </cell>
          <cell r="D1509">
            <v>0</v>
          </cell>
          <cell r="E1509">
            <v>7.5</v>
          </cell>
          <cell r="F1509">
            <v>7.65</v>
          </cell>
          <cell r="G1509">
            <v>7.86</v>
          </cell>
          <cell r="H1509">
            <v>8.4600000000000009</v>
          </cell>
          <cell r="I1509">
            <v>8.91</v>
          </cell>
        </row>
        <row r="1510">
          <cell r="A1510">
            <v>102110</v>
          </cell>
          <cell r="B1510">
            <v>0</v>
          </cell>
          <cell r="C1510">
            <v>7.5</v>
          </cell>
          <cell r="D1510">
            <v>0</v>
          </cell>
          <cell r="E1510">
            <v>7.5</v>
          </cell>
          <cell r="F1510">
            <v>7.65</v>
          </cell>
          <cell r="G1510">
            <v>7.86</v>
          </cell>
          <cell r="H1510">
            <v>8.4600000000000009</v>
          </cell>
          <cell r="I1510">
            <v>8.91</v>
          </cell>
        </row>
        <row r="1511">
          <cell r="A1511">
            <v>102120</v>
          </cell>
          <cell r="B1511">
            <v>0</v>
          </cell>
          <cell r="C1511">
            <v>7.5</v>
          </cell>
          <cell r="D1511">
            <v>0</v>
          </cell>
          <cell r="E1511">
            <v>7.5</v>
          </cell>
          <cell r="F1511">
            <v>7.65</v>
          </cell>
          <cell r="G1511">
            <v>7.86</v>
          </cell>
          <cell r="H1511">
            <v>8.4600000000000009</v>
          </cell>
          <cell r="I1511">
            <v>8.91</v>
          </cell>
        </row>
        <row r="1512">
          <cell r="A1512">
            <v>102130</v>
          </cell>
          <cell r="B1512">
            <v>0</v>
          </cell>
          <cell r="C1512">
            <v>7.5</v>
          </cell>
          <cell r="D1512">
            <v>0</v>
          </cell>
          <cell r="E1512">
            <v>7.5</v>
          </cell>
          <cell r="F1512">
            <v>7.65</v>
          </cell>
          <cell r="G1512">
            <v>7.86</v>
          </cell>
          <cell r="H1512">
            <v>8.4600000000000009</v>
          </cell>
          <cell r="I1512">
            <v>8.91</v>
          </cell>
        </row>
        <row r="1513">
          <cell r="A1513">
            <v>102140</v>
          </cell>
          <cell r="B1513">
            <v>0</v>
          </cell>
          <cell r="C1513">
            <v>7.5</v>
          </cell>
          <cell r="D1513">
            <v>0</v>
          </cell>
          <cell r="E1513">
            <v>7.5</v>
          </cell>
          <cell r="F1513">
            <v>7.65</v>
          </cell>
          <cell r="G1513">
            <v>7.86</v>
          </cell>
          <cell r="H1513">
            <v>8.4600000000000009</v>
          </cell>
          <cell r="I1513">
            <v>8.91</v>
          </cell>
        </row>
        <row r="1514">
          <cell r="A1514">
            <v>102150</v>
          </cell>
          <cell r="B1514">
            <v>0</v>
          </cell>
          <cell r="C1514">
            <v>7.5</v>
          </cell>
          <cell r="D1514">
            <v>0</v>
          </cell>
          <cell r="E1514">
            <v>7.5</v>
          </cell>
          <cell r="F1514">
            <v>7.65</v>
          </cell>
          <cell r="G1514">
            <v>7.86</v>
          </cell>
          <cell r="H1514">
            <v>8.4600000000000009</v>
          </cell>
          <cell r="I1514">
            <v>8.91</v>
          </cell>
        </row>
        <row r="1515">
          <cell r="A1515">
            <v>102160</v>
          </cell>
          <cell r="B1515">
            <v>0</v>
          </cell>
          <cell r="C1515">
            <v>7.5</v>
          </cell>
          <cell r="D1515">
            <v>0</v>
          </cell>
          <cell r="E1515">
            <v>7.5</v>
          </cell>
          <cell r="F1515">
            <v>7.65</v>
          </cell>
          <cell r="G1515">
            <v>7.86</v>
          </cell>
          <cell r="H1515">
            <v>8.4600000000000009</v>
          </cell>
          <cell r="I1515">
            <v>8.91</v>
          </cell>
        </row>
        <row r="1516">
          <cell r="A1516">
            <v>102170</v>
          </cell>
          <cell r="B1516">
            <v>0</v>
          </cell>
          <cell r="C1516">
            <v>7.5</v>
          </cell>
          <cell r="D1516">
            <v>0</v>
          </cell>
          <cell r="E1516">
            <v>7.5</v>
          </cell>
          <cell r="F1516">
            <v>7.65</v>
          </cell>
          <cell r="G1516">
            <v>7.86</v>
          </cell>
          <cell r="H1516">
            <v>8.4600000000000009</v>
          </cell>
          <cell r="I1516">
            <v>8.91</v>
          </cell>
        </row>
        <row r="1517">
          <cell r="A1517">
            <v>102180</v>
          </cell>
          <cell r="B1517">
            <v>0</v>
          </cell>
          <cell r="C1517">
            <v>7.5</v>
          </cell>
          <cell r="D1517">
            <v>0</v>
          </cell>
          <cell r="E1517">
            <v>7.5</v>
          </cell>
          <cell r="F1517">
            <v>7.65</v>
          </cell>
          <cell r="G1517">
            <v>7.86</v>
          </cell>
          <cell r="H1517">
            <v>8.4600000000000009</v>
          </cell>
          <cell r="I1517">
            <v>8.91</v>
          </cell>
        </row>
        <row r="1518">
          <cell r="A1518">
            <v>102190</v>
          </cell>
          <cell r="B1518">
            <v>0</v>
          </cell>
          <cell r="C1518">
            <v>7.5</v>
          </cell>
          <cell r="D1518">
            <v>0</v>
          </cell>
          <cell r="E1518">
            <v>7.5</v>
          </cell>
          <cell r="F1518">
            <v>7.65</v>
          </cell>
          <cell r="G1518">
            <v>7.86</v>
          </cell>
          <cell r="H1518">
            <v>8.4600000000000009</v>
          </cell>
          <cell r="I1518">
            <v>8.91</v>
          </cell>
        </row>
        <row r="1519">
          <cell r="A1519">
            <v>102200</v>
          </cell>
          <cell r="B1519">
            <v>0</v>
          </cell>
          <cell r="C1519">
            <v>7.5</v>
          </cell>
          <cell r="D1519">
            <v>0</v>
          </cell>
          <cell r="E1519">
            <v>7.5</v>
          </cell>
          <cell r="F1519">
            <v>7.65</v>
          </cell>
          <cell r="G1519">
            <v>7.86</v>
          </cell>
          <cell r="H1519">
            <v>8.4600000000000009</v>
          </cell>
          <cell r="I1519">
            <v>8.91</v>
          </cell>
        </row>
        <row r="1520">
          <cell r="A1520">
            <v>102210</v>
          </cell>
          <cell r="B1520">
            <v>0</v>
          </cell>
          <cell r="C1520">
            <v>7.5</v>
          </cell>
          <cell r="D1520">
            <v>0</v>
          </cell>
          <cell r="E1520">
            <v>7.5</v>
          </cell>
          <cell r="F1520">
            <v>7.65</v>
          </cell>
          <cell r="G1520">
            <v>7.86</v>
          </cell>
          <cell r="H1520">
            <v>8.4600000000000009</v>
          </cell>
          <cell r="I1520">
            <v>8.91</v>
          </cell>
        </row>
        <row r="1521">
          <cell r="A1521">
            <v>102220</v>
          </cell>
          <cell r="B1521">
            <v>0</v>
          </cell>
          <cell r="C1521">
            <v>7.5</v>
          </cell>
          <cell r="D1521">
            <v>0</v>
          </cell>
          <cell r="E1521">
            <v>7.5</v>
          </cell>
          <cell r="F1521">
            <v>7.65</v>
          </cell>
          <cell r="G1521">
            <v>7.86</v>
          </cell>
          <cell r="H1521">
            <v>8.4600000000000009</v>
          </cell>
          <cell r="I1521">
            <v>8.91</v>
          </cell>
        </row>
        <row r="1522">
          <cell r="A1522">
            <v>102230</v>
          </cell>
          <cell r="B1522">
            <v>0</v>
          </cell>
          <cell r="C1522">
            <v>7.5</v>
          </cell>
          <cell r="D1522">
            <v>0</v>
          </cell>
          <cell r="E1522">
            <v>7.5</v>
          </cell>
          <cell r="F1522">
            <v>7.65</v>
          </cell>
          <cell r="G1522">
            <v>7.86</v>
          </cell>
          <cell r="H1522">
            <v>8.4600000000000009</v>
          </cell>
          <cell r="I1522">
            <v>8.91</v>
          </cell>
        </row>
        <row r="1523">
          <cell r="A1523">
            <v>102240</v>
          </cell>
          <cell r="B1523">
            <v>0</v>
          </cell>
          <cell r="C1523">
            <v>7.5</v>
          </cell>
          <cell r="D1523">
            <v>0</v>
          </cell>
          <cell r="E1523">
            <v>7.5</v>
          </cell>
          <cell r="F1523">
            <v>7.65</v>
          </cell>
          <cell r="G1523">
            <v>7.86</v>
          </cell>
          <cell r="H1523">
            <v>8.4600000000000009</v>
          </cell>
          <cell r="I1523">
            <v>8.91</v>
          </cell>
        </row>
        <row r="1524">
          <cell r="A1524">
            <v>102250</v>
          </cell>
          <cell r="B1524">
            <v>0</v>
          </cell>
          <cell r="C1524">
            <v>7.5</v>
          </cell>
          <cell r="D1524">
            <v>0</v>
          </cell>
          <cell r="E1524">
            <v>7.5</v>
          </cell>
          <cell r="F1524">
            <v>7.65</v>
          </cell>
          <cell r="G1524">
            <v>7.86</v>
          </cell>
          <cell r="H1524">
            <v>8.4600000000000009</v>
          </cell>
          <cell r="I1524">
            <v>8.91</v>
          </cell>
        </row>
        <row r="1525">
          <cell r="A1525">
            <v>102260</v>
          </cell>
          <cell r="B1525">
            <v>0</v>
          </cell>
          <cell r="C1525">
            <v>7.5</v>
          </cell>
          <cell r="D1525">
            <v>0</v>
          </cell>
          <cell r="E1525">
            <v>7.5</v>
          </cell>
          <cell r="F1525">
            <v>7.65</v>
          </cell>
          <cell r="G1525">
            <v>7.86</v>
          </cell>
          <cell r="H1525">
            <v>8.4600000000000009</v>
          </cell>
          <cell r="I1525">
            <v>8.91</v>
          </cell>
        </row>
        <row r="1526">
          <cell r="A1526">
            <v>102270</v>
          </cell>
          <cell r="B1526">
            <v>0</v>
          </cell>
          <cell r="C1526">
            <v>7.5</v>
          </cell>
          <cell r="D1526">
            <v>0</v>
          </cell>
          <cell r="E1526">
            <v>7.5</v>
          </cell>
          <cell r="F1526">
            <v>7.65</v>
          </cell>
          <cell r="G1526">
            <v>7.86</v>
          </cell>
          <cell r="H1526">
            <v>8.4600000000000009</v>
          </cell>
          <cell r="I1526">
            <v>8.91</v>
          </cell>
        </row>
        <row r="1527">
          <cell r="A1527">
            <v>102280</v>
          </cell>
          <cell r="B1527">
            <v>0</v>
          </cell>
          <cell r="C1527">
            <v>7.5</v>
          </cell>
          <cell r="D1527">
            <v>0</v>
          </cell>
          <cell r="E1527">
            <v>7.5</v>
          </cell>
          <cell r="F1527">
            <v>7.65</v>
          </cell>
          <cell r="G1527">
            <v>7.86</v>
          </cell>
          <cell r="H1527">
            <v>8.4600000000000009</v>
          </cell>
          <cell r="I1527">
            <v>8.91</v>
          </cell>
        </row>
        <row r="1528">
          <cell r="A1528">
            <v>102290</v>
          </cell>
          <cell r="B1528">
            <v>0</v>
          </cell>
          <cell r="C1528">
            <v>7.5</v>
          </cell>
          <cell r="D1528">
            <v>0</v>
          </cell>
          <cell r="E1528">
            <v>7.5</v>
          </cell>
          <cell r="F1528">
            <v>7.65</v>
          </cell>
          <cell r="G1528">
            <v>7.86</v>
          </cell>
          <cell r="H1528">
            <v>8.4600000000000009</v>
          </cell>
          <cell r="I1528">
            <v>8.91</v>
          </cell>
        </row>
        <row r="1529">
          <cell r="A1529">
            <v>102300</v>
          </cell>
          <cell r="B1529">
            <v>0</v>
          </cell>
          <cell r="C1529">
            <v>7.5</v>
          </cell>
          <cell r="D1529">
            <v>0</v>
          </cell>
          <cell r="E1529">
            <v>7.5</v>
          </cell>
          <cell r="F1529">
            <v>7.65</v>
          </cell>
          <cell r="G1529">
            <v>7.86</v>
          </cell>
          <cell r="H1529">
            <v>8.4600000000000009</v>
          </cell>
          <cell r="I1529">
            <v>8.91</v>
          </cell>
        </row>
        <row r="1530">
          <cell r="A1530">
            <v>102310</v>
          </cell>
          <cell r="B1530">
            <v>0</v>
          </cell>
          <cell r="C1530">
            <v>7.5</v>
          </cell>
          <cell r="D1530">
            <v>0</v>
          </cell>
          <cell r="E1530">
            <v>7.5</v>
          </cell>
          <cell r="F1530">
            <v>7.65</v>
          </cell>
          <cell r="G1530">
            <v>7.86</v>
          </cell>
          <cell r="H1530">
            <v>8.4600000000000009</v>
          </cell>
          <cell r="I1530">
            <v>8.91</v>
          </cell>
        </row>
        <row r="1531">
          <cell r="A1531">
            <v>102320</v>
          </cell>
          <cell r="B1531">
            <v>0</v>
          </cell>
          <cell r="C1531">
            <v>7.5</v>
          </cell>
          <cell r="D1531">
            <v>0</v>
          </cell>
          <cell r="E1531">
            <v>7.5</v>
          </cell>
          <cell r="F1531">
            <v>7.65</v>
          </cell>
          <cell r="G1531">
            <v>7.86</v>
          </cell>
          <cell r="H1531">
            <v>8.4600000000000009</v>
          </cell>
          <cell r="I1531">
            <v>8.91</v>
          </cell>
        </row>
        <row r="1532">
          <cell r="A1532">
            <v>102330</v>
          </cell>
          <cell r="B1532">
            <v>0</v>
          </cell>
          <cell r="C1532">
            <v>7.5</v>
          </cell>
          <cell r="D1532">
            <v>0</v>
          </cell>
          <cell r="E1532">
            <v>7.5</v>
          </cell>
          <cell r="F1532">
            <v>7.65</v>
          </cell>
          <cell r="G1532">
            <v>7.86</v>
          </cell>
          <cell r="H1532">
            <v>8.4600000000000009</v>
          </cell>
          <cell r="I1532">
            <v>8.91</v>
          </cell>
        </row>
        <row r="1533">
          <cell r="A1533">
            <v>102340</v>
          </cell>
          <cell r="B1533">
            <v>0</v>
          </cell>
          <cell r="C1533">
            <v>7.5</v>
          </cell>
          <cell r="D1533">
            <v>0</v>
          </cell>
          <cell r="E1533">
            <v>7.5</v>
          </cell>
          <cell r="F1533">
            <v>7.65</v>
          </cell>
          <cell r="G1533">
            <v>7.86</v>
          </cell>
          <cell r="H1533">
            <v>8.4600000000000009</v>
          </cell>
          <cell r="I1533">
            <v>8.91</v>
          </cell>
        </row>
        <row r="1534">
          <cell r="A1534">
            <v>102350</v>
          </cell>
          <cell r="B1534">
            <v>0</v>
          </cell>
          <cell r="C1534">
            <v>7.5</v>
          </cell>
          <cell r="D1534">
            <v>0</v>
          </cell>
          <cell r="E1534">
            <v>7.5</v>
          </cell>
          <cell r="F1534">
            <v>7.65</v>
          </cell>
          <cell r="G1534">
            <v>7.86</v>
          </cell>
          <cell r="H1534">
            <v>8.4600000000000009</v>
          </cell>
          <cell r="I1534">
            <v>8.91</v>
          </cell>
        </row>
        <row r="1535">
          <cell r="A1535">
            <v>102360</v>
          </cell>
          <cell r="B1535">
            <v>0</v>
          </cell>
          <cell r="C1535">
            <v>7.5</v>
          </cell>
          <cell r="D1535">
            <v>0</v>
          </cell>
          <cell r="E1535">
            <v>7.5</v>
          </cell>
          <cell r="F1535">
            <v>7.65</v>
          </cell>
          <cell r="G1535">
            <v>7.86</v>
          </cell>
          <cell r="H1535">
            <v>8.4600000000000009</v>
          </cell>
          <cell r="I1535">
            <v>8.91</v>
          </cell>
        </row>
        <row r="1536">
          <cell r="A1536">
            <v>102370</v>
          </cell>
          <cell r="B1536">
            <v>0</v>
          </cell>
          <cell r="C1536">
            <v>7.5</v>
          </cell>
          <cell r="D1536">
            <v>0</v>
          </cell>
          <cell r="E1536">
            <v>7.5</v>
          </cell>
          <cell r="F1536">
            <v>7.65</v>
          </cell>
          <cell r="G1536">
            <v>7.86</v>
          </cell>
          <cell r="H1536">
            <v>8.4600000000000009</v>
          </cell>
          <cell r="I1536">
            <v>8.91</v>
          </cell>
        </row>
        <row r="1537">
          <cell r="A1537">
            <v>102380</v>
          </cell>
          <cell r="B1537">
            <v>0</v>
          </cell>
          <cell r="C1537">
            <v>7.5</v>
          </cell>
          <cell r="D1537">
            <v>0</v>
          </cell>
          <cell r="E1537">
            <v>7.5</v>
          </cell>
          <cell r="F1537">
            <v>7.65</v>
          </cell>
          <cell r="G1537">
            <v>7.86</v>
          </cell>
          <cell r="H1537">
            <v>8.4600000000000009</v>
          </cell>
          <cell r="I1537">
            <v>8.91</v>
          </cell>
        </row>
        <row r="1538">
          <cell r="A1538">
            <v>102390</v>
          </cell>
          <cell r="B1538">
            <v>0</v>
          </cell>
          <cell r="C1538">
            <v>7.5</v>
          </cell>
          <cell r="D1538">
            <v>0</v>
          </cell>
          <cell r="E1538">
            <v>7.5</v>
          </cell>
          <cell r="F1538">
            <v>7.65</v>
          </cell>
          <cell r="G1538">
            <v>7.86</v>
          </cell>
          <cell r="H1538">
            <v>8.4600000000000009</v>
          </cell>
          <cell r="I1538">
            <v>8.91</v>
          </cell>
        </row>
        <row r="1539">
          <cell r="A1539">
            <v>102400</v>
          </cell>
          <cell r="B1539">
            <v>0</v>
          </cell>
          <cell r="C1539">
            <v>7.5</v>
          </cell>
          <cell r="D1539">
            <v>0</v>
          </cell>
          <cell r="E1539">
            <v>7.5</v>
          </cell>
          <cell r="F1539">
            <v>7.65</v>
          </cell>
          <cell r="G1539">
            <v>7.86</v>
          </cell>
          <cell r="H1539">
            <v>8.4600000000000009</v>
          </cell>
          <cell r="I1539">
            <v>8.91</v>
          </cell>
        </row>
        <row r="1540">
          <cell r="A1540">
            <v>102410</v>
          </cell>
          <cell r="B1540">
            <v>0</v>
          </cell>
          <cell r="C1540">
            <v>7.5</v>
          </cell>
          <cell r="D1540">
            <v>0</v>
          </cell>
          <cell r="E1540">
            <v>7.5</v>
          </cell>
          <cell r="F1540">
            <v>7.65</v>
          </cell>
          <cell r="G1540">
            <v>7.86</v>
          </cell>
          <cell r="H1540">
            <v>8.4600000000000009</v>
          </cell>
          <cell r="I1540">
            <v>8.91</v>
          </cell>
        </row>
        <row r="1541">
          <cell r="A1541">
            <v>102420</v>
          </cell>
          <cell r="B1541">
            <v>0</v>
          </cell>
          <cell r="C1541">
            <v>7.5</v>
          </cell>
          <cell r="D1541">
            <v>0</v>
          </cell>
          <cell r="E1541">
            <v>7.5</v>
          </cell>
          <cell r="F1541">
            <v>7.65</v>
          </cell>
          <cell r="G1541">
            <v>7.86</v>
          </cell>
          <cell r="H1541">
            <v>8.4600000000000009</v>
          </cell>
          <cell r="I1541">
            <v>8.91</v>
          </cell>
        </row>
        <row r="1542">
          <cell r="A1542">
            <v>102430</v>
          </cell>
          <cell r="B1542">
            <v>0</v>
          </cell>
          <cell r="C1542">
            <v>7.5</v>
          </cell>
          <cell r="D1542">
            <v>0</v>
          </cell>
          <cell r="E1542">
            <v>7.5</v>
          </cell>
          <cell r="F1542">
            <v>7.65</v>
          </cell>
          <cell r="G1542">
            <v>7.86</v>
          </cell>
          <cell r="H1542">
            <v>8.4600000000000009</v>
          </cell>
          <cell r="I1542">
            <v>8.91</v>
          </cell>
        </row>
        <row r="1543">
          <cell r="A1543">
            <v>102440</v>
          </cell>
          <cell r="B1543">
            <v>0</v>
          </cell>
          <cell r="C1543">
            <v>7.5</v>
          </cell>
          <cell r="D1543">
            <v>0</v>
          </cell>
          <cell r="E1543">
            <v>7.5</v>
          </cell>
          <cell r="F1543">
            <v>7.65</v>
          </cell>
          <cell r="G1543">
            <v>7.86</v>
          </cell>
          <cell r="H1543">
            <v>8.4600000000000009</v>
          </cell>
          <cell r="I1543">
            <v>8.91</v>
          </cell>
        </row>
        <row r="1544">
          <cell r="A1544">
            <v>102450</v>
          </cell>
          <cell r="B1544">
            <v>0</v>
          </cell>
          <cell r="C1544">
            <v>7.5</v>
          </cell>
          <cell r="D1544">
            <v>0</v>
          </cell>
          <cell r="E1544">
            <v>7.5</v>
          </cell>
          <cell r="F1544">
            <v>7.65</v>
          </cell>
          <cell r="G1544">
            <v>7.86</v>
          </cell>
          <cell r="H1544">
            <v>8.4600000000000009</v>
          </cell>
          <cell r="I1544">
            <v>8.91</v>
          </cell>
        </row>
        <row r="1545">
          <cell r="A1545">
            <v>102460</v>
          </cell>
          <cell r="B1545">
            <v>0</v>
          </cell>
          <cell r="C1545">
            <v>7.5</v>
          </cell>
          <cell r="D1545">
            <v>0</v>
          </cell>
          <cell r="E1545">
            <v>7.5</v>
          </cell>
          <cell r="F1545">
            <v>7.65</v>
          </cell>
          <cell r="G1545">
            <v>7.86</v>
          </cell>
          <cell r="H1545">
            <v>8.4600000000000009</v>
          </cell>
          <cell r="I1545">
            <v>8.91</v>
          </cell>
        </row>
        <row r="1546">
          <cell r="A1546">
            <v>102470</v>
          </cell>
          <cell r="B1546">
            <v>0</v>
          </cell>
          <cell r="C1546">
            <v>7.5</v>
          </cell>
          <cell r="D1546">
            <v>0</v>
          </cell>
          <cell r="E1546">
            <v>7.5</v>
          </cell>
          <cell r="F1546">
            <v>7.65</v>
          </cell>
          <cell r="G1546">
            <v>7.86</v>
          </cell>
          <cell r="H1546">
            <v>8.4600000000000009</v>
          </cell>
          <cell r="I1546">
            <v>8.91</v>
          </cell>
        </row>
        <row r="1547">
          <cell r="A1547">
            <v>102480</v>
          </cell>
          <cell r="B1547">
            <v>0</v>
          </cell>
          <cell r="C1547">
            <v>7.5</v>
          </cell>
          <cell r="D1547">
            <v>0</v>
          </cell>
          <cell r="E1547">
            <v>7.5</v>
          </cell>
          <cell r="F1547">
            <v>7.65</v>
          </cell>
          <cell r="G1547">
            <v>7.86</v>
          </cell>
          <cell r="H1547">
            <v>8.4600000000000009</v>
          </cell>
          <cell r="I1547">
            <v>8.91</v>
          </cell>
        </row>
        <row r="1548">
          <cell r="A1548">
            <v>102490</v>
          </cell>
          <cell r="B1548">
            <v>0</v>
          </cell>
          <cell r="C1548">
            <v>7.5</v>
          </cell>
          <cell r="D1548">
            <v>0</v>
          </cell>
          <cell r="E1548">
            <v>7.5</v>
          </cell>
          <cell r="F1548">
            <v>7.65</v>
          </cell>
          <cell r="G1548">
            <v>7.86</v>
          </cell>
          <cell r="H1548">
            <v>8.4600000000000009</v>
          </cell>
          <cell r="I1548">
            <v>8.91</v>
          </cell>
        </row>
        <row r="1549">
          <cell r="A1549">
            <v>102500</v>
          </cell>
          <cell r="B1549">
            <v>0</v>
          </cell>
          <cell r="C1549">
            <v>7.5</v>
          </cell>
          <cell r="D1549">
            <v>0</v>
          </cell>
          <cell r="E1549">
            <v>7.5</v>
          </cell>
          <cell r="F1549">
            <v>7.65</v>
          </cell>
          <cell r="G1549">
            <v>7.86</v>
          </cell>
          <cell r="H1549">
            <v>8.4600000000000009</v>
          </cell>
          <cell r="I1549">
            <v>8.91</v>
          </cell>
        </row>
        <row r="1550">
          <cell r="A1550">
            <v>102510</v>
          </cell>
          <cell r="B1550">
            <v>0</v>
          </cell>
          <cell r="C1550">
            <v>7.5</v>
          </cell>
          <cell r="D1550">
            <v>0</v>
          </cell>
          <cell r="E1550">
            <v>7.5</v>
          </cell>
          <cell r="F1550">
            <v>7.65</v>
          </cell>
          <cell r="G1550">
            <v>7.86</v>
          </cell>
          <cell r="H1550">
            <v>8.4600000000000009</v>
          </cell>
          <cell r="I1550">
            <v>8.91</v>
          </cell>
        </row>
        <row r="1551">
          <cell r="A1551">
            <v>102520</v>
          </cell>
          <cell r="B1551">
            <v>0</v>
          </cell>
          <cell r="C1551">
            <v>7.5</v>
          </cell>
          <cell r="D1551">
            <v>0</v>
          </cell>
          <cell r="E1551">
            <v>7.5</v>
          </cell>
          <cell r="F1551">
            <v>7.65</v>
          </cell>
          <cell r="G1551">
            <v>7.86</v>
          </cell>
          <cell r="H1551">
            <v>8.4600000000000009</v>
          </cell>
          <cell r="I1551">
            <v>8.91</v>
          </cell>
        </row>
        <row r="1552">
          <cell r="A1552">
            <v>102530</v>
          </cell>
          <cell r="B1552">
            <v>0</v>
          </cell>
          <cell r="C1552">
            <v>7.5</v>
          </cell>
          <cell r="D1552">
            <v>0</v>
          </cell>
          <cell r="E1552">
            <v>7.5</v>
          </cell>
          <cell r="F1552">
            <v>7.65</v>
          </cell>
          <cell r="G1552">
            <v>7.86</v>
          </cell>
          <cell r="H1552">
            <v>8.4600000000000009</v>
          </cell>
          <cell r="I1552">
            <v>8.91</v>
          </cell>
        </row>
        <row r="1553">
          <cell r="A1553">
            <v>102540</v>
          </cell>
          <cell r="B1553">
            <v>0</v>
          </cell>
          <cell r="C1553">
            <v>7.5</v>
          </cell>
          <cell r="D1553">
            <v>0</v>
          </cell>
          <cell r="E1553">
            <v>7.5</v>
          </cell>
          <cell r="F1553">
            <v>7.65</v>
          </cell>
          <cell r="G1553">
            <v>7.86</v>
          </cell>
          <cell r="H1553">
            <v>8.4600000000000009</v>
          </cell>
          <cell r="I1553">
            <v>8.91</v>
          </cell>
        </row>
        <row r="1554">
          <cell r="A1554">
            <v>102550</v>
          </cell>
          <cell r="B1554">
            <v>0</v>
          </cell>
          <cell r="C1554">
            <v>7.5</v>
          </cell>
          <cell r="D1554">
            <v>0</v>
          </cell>
          <cell r="E1554">
            <v>7.5</v>
          </cell>
          <cell r="F1554">
            <v>7.65</v>
          </cell>
          <cell r="G1554">
            <v>7.86</v>
          </cell>
          <cell r="H1554">
            <v>8.4600000000000009</v>
          </cell>
          <cell r="I1554">
            <v>8.91</v>
          </cell>
        </row>
        <row r="1555">
          <cell r="A1555">
            <v>102560</v>
          </cell>
          <cell r="B1555">
            <v>0</v>
          </cell>
          <cell r="C1555">
            <v>7.5</v>
          </cell>
          <cell r="D1555">
            <v>0</v>
          </cell>
          <cell r="E1555">
            <v>7.5</v>
          </cell>
          <cell r="F1555">
            <v>7.65</v>
          </cell>
          <cell r="G1555">
            <v>7.86</v>
          </cell>
          <cell r="H1555">
            <v>8.4600000000000009</v>
          </cell>
          <cell r="I1555">
            <v>8.91</v>
          </cell>
        </row>
        <row r="1556">
          <cell r="A1556">
            <v>102570</v>
          </cell>
          <cell r="B1556">
            <v>0</v>
          </cell>
          <cell r="C1556">
            <v>7.5</v>
          </cell>
          <cell r="D1556">
            <v>0</v>
          </cell>
          <cell r="E1556">
            <v>7.5</v>
          </cell>
          <cell r="F1556">
            <v>7.65</v>
          </cell>
          <cell r="G1556">
            <v>7.86</v>
          </cell>
          <cell r="H1556">
            <v>8.4600000000000009</v>
          </cell>
          <cell r="I1556">
            <v>8.91</v>
          </cell>
        </row>
        <row r="1557">
          <cell r="A1557">
            <v>102580</v>
          </cell>
          <cell r="B1557">
            <v>0</v>
          </cell>
          <cell r="C1557">
            <v>7.5</v>
          </cell>
          <cell r="D1557">
            <v>0</v>
          </cell>
          <cell r="E1557">
            <v>7.5</v>
          </cell>
          <cell r="F1557">
            <v>7.65</v>
          </cell>
          <cell r="G1557">
            <v>7.86</v>
          </cell>
          <cell r="H1557">
            <v>8.4600000000000009</v>
          </cell>
          <cell r="I1557">
            <v>8.91</v>
          </cell>
        </row>
        <row r="1558">
          <cell r="A1558">
            <v>102590</v>
          </cell>
          <cell r="B1558">
            <v>0</v>
          </cell>
          <cell r="C1558">
            <v>7.5</v>
          </cell>
          <cell r="D1558">
            <v>0</v>
          </cell>
          <cell r="E1558">
            <v>7.5</v>
          </cell>
          <cell r="F1558">
            <v>7.65</v>
          </cell>
          <cell r="G1558">
            <v>7.86</v>
          </cell>
          <cell r="H1558">
            <v>8.4600000000000009</v>
          </cell>
          <cell r="I1558">
            <v>8.91</v>
          </cell>
        </row>
        <row r="1559">
          <cell r="A1559">
            <v>102600</v>
          </cell>
          <cell r="B1559">
            <v>0</v>
          </cell>
          <cell r="C1559">
            <v>7.5</v>
          </cell>
          <cell r="D1559">
            <v>0</v>
          </cell>
          <cell r="E1559">
            <v>7.5</v>
          </cell>
          <cell r="F1559">
            <v>7.65</v>
          </cell>
          <cell r="G1559">
            <v>7.86</v>
          </cell>
          <cell r="H1559">
            <v>8.4600000000000009</v>
          </cell>
          <cell r="I1559">
            <v>8.91</v>
          </cell>
        </row>
        <row r="1560">
          <cell r="A1560">
            <v>102610</v>
          </cell>
          <cell r="B1560">
            <v>0</v>
          </cell>
          <cell r="C1560">
            <v>7.5</v>
          </cell>
          <cell r="D1560">
            <v>0</v>
          </cell>
          <cell r="E1560">
            <v>7.5</v>
          </cell>
          <cell r="F1560">
            <v>7.65</v>
          </cell>
          <cell r="G1560">
            <v>7.86</v>
          </cell>
          <cell r="H1560">
            <v>8.4600000000000009</v>
          </cell>
          <cell r="I1560">
            <v>8.91</v>
          </cell>
        </row>
        <row r="1561">
          <cell r="A1561">
            <v>102620</v>
          </cell>
          <cell r="B1561">
            <v>0</v>
          </cell>
          <cell r="C1561">
            <v>7.5</v>
          </cell>
          <cell r="D1561">
            <v>0</v>
          </cell>
          <cell r="E1561">
            <v>7.5</v>
          </cell>
          <cell r="F1561">
            <v>7.65</v>
          </cell>
          <cell r="G1561">
            <v>7.86</v>
          </cell>
          <cell r="H1561">
            <v>8.4600000000000009</v>
          </cell>
          <cell r="I1561">
            <v>8.91</v>
          </cell>
        </row>
        <row r="1562">
          <cell r="A1562">
            <v>102630</v>
          </cell>
          <cell r="B1562">
            <v>0</v>
          </cell>
          <cell r="C1562">
            <v>7.5</v>
          </cell>
          <cell r="D1562">
            <v>0</v>
          </cell>
          <cell r="E1562">
            <v>7.5</v>
          </cell>
          <cell r="F1562">
            <v>7.65</v>
          </cell>
          <cell r="G1562">
            <v>7.86</v>
          </cell>
          <cell r="H1562">
            <v>8.4600000000000009</v>
          </cell>
          <cell r="I1562">
            <v>8.91</v>
          </cell>
        </row>
        <row r="1563">
          <cell r="A1563">
            <v>102640</v>
          </cell>
          <cell r="B1563">
            <v>0</v>
          </cell>
          <cell r="C1563">
            <v>7.5</v>
          </cell>
          <cell r="D1563">
            <v>0</v>
          </cell>
          <cell r="E1563">
            <v>7.5</v>
          </cell>
          <cell r="F1563">
            <v>7.65</v>
          </cell>
          <cell r="G1563">
            <v>7.86</v>
          </cell>
          <cell r="H1563">
            <v>8.4600000000000009</v>
          </cell>
          <cell r="I1563">
            <v>8.91</v>
          </cell>
        </row>
        <row r="1564">
          <cell r="A1564">
            <v>102650</v>
          </cell>
          <cell r="B1564">
            <v>0</v>
          </cell>
          <cell r="C1564">
            <v>7.5</v>
          </cell>
          <cell r="D1564">
            <v>0</v>
          </cell>
          <cell r="E1564">
            <v>7.5</v>
          </cell>
          <cell r="F1564">
            <v>7.65</v>
          </cell>
          <cell r="G1564">
            <v>7.86</v>
          </cell>
          <cell r="H1564">
            <v>8.4600000000000009</v>
          </cell>
          <cell r="I1564">
            <v>8.91</v>
          </cell>
        </row>
        <row r="1565">
          <cell r="A1565">
            <v>102660</v>
          </cell>
          <cell r="B1565">
            <v>0</v>
          </cell>
          <cell r="C1565">
            <v>7.5</v>
          </cell>
          <cell r="D1565">
            <v>0</v>
          </cell>
          <cell r="E1565">
            <v>7.5</v>
          </cell>
          <cell r="F1565">
            <v>7.65</v>
          </cell>
          <cell r="G1565">
            <v>7.86</v>
          </cell>
          <cell r="H1565">
            <v>8.4600000000000009</v>
          </cell>
          <cell r="I1565">
            <v>8.91</v>
          </cell>
        </row>
        <row r="1566">
          <cell r="A1566">
            <v>102670</v>
          </cell>
          <cell r="B1566">
            <v>0</v>
          </cell>
          <cell r="C1566">
            <v>7.5</v>
          </cell>
          <cell r="D1566">
            <v>0</v>
          </cell>
          <cell r="E1566">
            <v>7.5</v>
          </cell>
          <cell r="F1566">
            <v>7.65</v>
          </cell>
          <cell r="G1566">
            <v>7.86</v>
          </cell>
          <cell r="H1566">
            <v>8.4600000000000009</v>
          </cell>
          <cell r="I1566">
            <v>8.91</v>
          </cell>
        </row>
        <row r="1567">
          <cell r="A1567">
            <v>102680</v>
          </cell>
          <cell r="B1567">
            <v>0</v>
          </cell>
          <cell r="C1567">
            <v>7.5</v>
          </cell>
          <cell r="D1567">
            <v>0</v>
          </cell>
          <cell r="E1567">
            <v>7.5</v>
          </cell>
          <cell r="F1567">
            <v>7.65</v>
          </cell>
          <cell r="G1567">
            <v>7.86</v>
          </cell>
          <cell r="H1567">
            <v>8.4600000000000009</v>
          </cell>
          <cell r="I1567">
            <v>8.91</v>
          </cell>
        </row>
        <row r="1568">
          <cell r="A1568">
            <v>102690</v>
          </cell>
          <cell r="B1568">
            <v>0</v>
          </cell>
          <cell r="C1568">
            <v>7.5</v>
          </cell>
          <cell r="D1568">
            <v>0</v>
          </cell>
          <cell r="E1568">
            <v>7.5</v>
          </cell>
          <cell r="F1568">
            <v>7.65</v>
          </cell>
          <cell r="G1568">
            <v>7.86</v>
          </cell>
          <cell r="H1568">
            <v>8.4600000000000009</v>
          </cell>
          <cell r="I1568">
            <v>8.91</v>
          </cell>
        </row>
        <row r="1569">
          <cell r="A1569">
            <v>102700</v>
          </cell>
          <cell r="B1569">
            <v>0</v>
          </cell>
          <cell r="C1569">
            <v>7.5</v>
          </cell>
          <cell r="D1569">
            <v>0</v>
          </cell>
          <cell r="E1569">
            <v>7.5</v>
          </cell>
          <cell r="F1569">
            <v>7.65</v>
          </cell>
          <cell r="G1569">
            <v>7.86</v>
          </cell>
          <cell r="H1569">
            <v>8.4600000000000009</v>
          </cell>
          <cell r="I1569">
            <v>8.91</v>
          </cell>
        </row>
        <row r="1570">
          <cell r="A1570">
            <v>102710</v>
          </cell>
          <cell r="B1570">
            <v>0</v>
          </cell>
          <cell r="C1570">
            <v>7.5</v>
          </cell>
          <cell r="D1570">
            <v>0</v>
          </cell>
          <cell r="E1570">
            <v>7.5</v>
          </cell>
          <cell r="F1570">
            <v>7.65</v>
          </cell>
          <cell r="G1570">
            <v>7.86</v>
          </cell>
          <cell r="H1570">
            <v>8.4600000000000009</v>
          </cell>
          <cell r="I1570">
            <v>8.91</v>
          </cell>
        </row>
        <row r="1571">
          <cell r="A1571">
            <v>102720</v>
          </cell>
          <cell r="B1571">
            <v>0</v>
          </cell>
          <cell r="C1571">
            <v>7.5</v>
          </cell>
          <cell r="D1571">
            <v>0</v>
          </cell>
          <cell r="E1571">
            <v>7.5</v>
          </cell>
          <cell r="F1571">
            <v>7.65</v>
          </cell>
          <cell r="G1571">
            <v>7.86</v>
          </cell>
          <cell r="H1571">
            <v>8.4600000000000009</v>
          </cell>
          <cell r="I1571">
            <v>8.91</v>
          </cell>
        </row>
        <row r="1572">
          <cell r="A1572">
            <v>102721.73</v>
          </cell>
          <cell r="B1572" t="str">
            <v>BS</v>
          </cell>
          <cell r="C1572">
            <v>7.5</v>
          </cell>
          <cell r="D1572">
            <v>0</v>
          </cell>
          <cell r="E1572">
            <v>7.5</v>
          </cell>
          <cell r="F1572">
            <v>7.65</v>
          </cell>
          <cell r="G1572">
            <v>7.86</v>
          </cell>
          <cell r="H1572">
            <v>8.4600000000000009</v>
          </cell>
          <cell r="I1572">
            <v>8.91</v>
          </cell>
        </row>
        <row r="1573">
          <cell r="A1573">
            <v>102730</v>
          </cell>
          <cell r="B1573">
            <v>0</v>
          </cell>
          <cell r="C1573">
            <v>7.5</v>
          </cell>
          <cell r="D1573">
            <v>0</v>
          </cell>
          <cell r="E1573">
            <v>7.5</v>
          </cell>
          <cell r="F1573">
            <v>7.65</v>
          </cell>
          <cell r="G1573">
            <v>7.86</v>
          </cell>
          <cell r="H1573">
            <v>8.4600000000000009</v>
          </cell>
          <cell r="I1573">
            <v>8.91</v>
          </cell>
        </row>
        <row r="1574">
          <cell r="A1574">
            <v>102740</v>
          </cell>
          <cell r="B1574">
            <v>0</v>
          </cell>
          <cell r="C1574">
            <v>7.5</v>
          </cell>
          <cell r="D1574">
            <v>0</v>
          </cell>
          <cell r="E1574">
            <v>7.5</v>
          </cell>
          <cell r="F1574">
            <v>7.65</v>
          </cell>
          <cell r="G1574">
            <v>7.86</v>
          </cell>
          <cell r="H1574">
            <v>8.4600000000000009</v>
          </cell>
          <cell r="I1574">
            <v>8.91</v>
          </cell>
        </row>
        <row r="1575">
          <cell r="A1575">
            <v>102750</v>
          </cell>
          <cell r="B1575">
            <v>0</v>
          </cell>
          <cell r="C1575">
            <v>7.5</v>
          </cell>
          <cell r="D1575">
            <v>0</v>
          </cell>
          <cell r="E1575">
            <v>7.5</v>
          </cell>
          <cell r="F1575">
            <v>7.65</v>
          </cell>
          <cell r="G1575">
            <v>7.86</v>
          </cell>
          <cell r="H1575">
            <v>8.4600000000000009</v>
          </cell>
          <cell r="I1575">
            <v>8.91</v>
          </cell>
        </row>
        <row r="1576">
          <cell r="A1576">
            <v>102756.02</v>
          </cell>
          <cell r="B1576" t="str">
            <v>PX</v>
          </cell>
          <cell r="C1576">
            <v>7.5</v>
          </cell>
          <cell r="D1576">
            <v>0</v>
          </cell>
          <cell r="E1576">
            <v>7.5</v>
          </cell>
          <cell r="F1576">
            <v>7.65</v>
          </cell>
          <cell r="G1576">
            <v>7.86</v>
          </cell>
          <cell r="H1576">
            <v>8.4600000000000009</v>
          </cell>
          <cell r="I1576">
            <v>8.91</v>
          </cell>
        </row>
        <row r="1577">
          <cell r="A1577">
            <v>102760</v>
          </cell>
          <cell r="B1577">
            <v>0</v>
          </cell>
          <cell r="C1577">
            <v>7.5</v>
          </cell>
          <cell r="D1577">
            <v>0.05</v>
          </cell>
          <cell r="E1577">
            <v>7.55</v>
          </cell>
          <cell r="F1577">
            <v>7.7</v>
          </cell>
          <cell r="G1577">
            <v>7.91</v>
          </cell>
          <cell r="H1577">
            <v>8.51</v>
          </cell>
          <cell r="I1577">
            <v>8.9599999999999991</v>
          </cell>
        </row>
        <row r="1578">
          <cell r="A1578">
            <v>102770</v>
          </cell>
          <cell r="B1578">
            <v>0</v>
          </cell>
          <cell r="C1578">
            <v>7.5</v>
          </cell>
          <cell r="D1578">
            <v>0.2</v>
          </cell>
          <cell r="E1578">
            <v>7.7</v>
          </cell>
          <cell r="F1578">
            <v>7.8500000000000005</v>
          </cell>
          <cell r="G1578">
            <v>8.06</v>
          </cell>
          <cell r="H1578">
            <v>8.66</v>
          </cell>
          <cell r="I1578">
            <v>9.11</v>
          </cell>
        </row>
        <row r="1579">
          <cell r="A1579">
            <v>102776.02</v>
          </cell>
          <cell r="B1579" t="str">
            <v>PC</v>
          </cell>
          <cell r="C1579">
            <v>7.5</v>
          </cell>
          <cell r="D1579">
            <v>0.3</v>
          </cell>
          <cell r="E1579">
            <v>7.8</v>
          </cell>
          <cell r="F1579">
            <v>7.95</v>
          </cell>
          <cell r="G1579">
            <v>8.16</v>
          </cell>
          <cell r="H1579">
            <v>8.76</v>
          </cell>
          <cell r="I1579">
            <v>9.2099999999999991</v>
          </cell>
        </row>
        <row r="1580">
          <cell r="A1580">
            <v>102780</v>
          </cell>
          <cell r="B1580">
            <v>0</v>
          </cell>
          <cell r="C1580">
            <v>7.5</v>
          </cell>
          <cell r="D1580">
            <v>0.35</v>
          </cell>
          <cell r="E1580">
            <v>7.85</v>
          </cell>
          <cell r="F1580">
            <v>8</v>
          </cell>
          <cell r="G1580">
            <v>8.2100000000000009</v>
          </cell>
          <cell r="H1580">
            <v>8.81</v>
          </cell>
          <cell r="I1580">
            <v>9.26</v>
          </cell>
        </row>
        <row r="1581">
          <cell r="A1581">
            <v>102790</v>
          </cell>
          <cell r="B1581">
            <v>0</v>
          </cell>
          <cell r="C1581">
            <v>7.5</v>
          </cell>
          <cell r="D1581">
            <v>0.5</v>
          </cell>
          <cell r="E1581">
            <v>8</v>
          </cell>
          <cell r="F1581">
            <v>8.15</v>
          </cell>
          <cell r="G1581">
            <v>8.3600000000000012</v>
          </cell>
          <cell r="H1581">
            <v>8.9600000000000009</v>
          </cell>
          <cell r="I1581">
            <v>9.41</v>
          </cell>
        </row>
        <row r="1582">
          <cell r="A1582">
            <v>102790.31</v>
          </cell>
          <cell r="B1582" t="str">
            <v>PY</v>
          </cell>
          <cell r="C1582">
            <v>7.5</v>
          </cell>
          <cell r="D1582">
            <v>0.51</v>
          </cell>
          <cell r="E1582">
            <v>8.01</v>
          </cell>
          <cell r="F1582">
            <v>8.16</v>
          </cell>
          <cell r="G1582">
            <v>8.370000000000001</v>
          </cell>
          <cell r="H1582">
            <v>8.9700000000000006</v>
          </cell>
          <cell r="I1582">
            <v>9.42</v>
          </cell>
        </row>
        <row r="1583">
          <cell r="A1583">
            <v>102796.02</v>
          </cell>
          <cell r="B1583" t="str">
            <v>MSE</v>
          </cell>
          <cell r="C1583">
            <v>7.5</v>
          </cell>
          <cell r="D1583">
            <v>0.6</v>
          </cell>
          <cell r="E1583">
            <v>8.1</v>
          </cell>
          <cell r="F1583">
            <v>8.25</v>
          </cell>
          <cell r="G1583">
            <v>8.4600000000000009</v>
          </cell>
          <cell r="H1583">
            <v>9.06</v>
          </cell>
          <cell r="I1583">
            <v>9.51</v>
          </cell>
        </row>
        <row r="1584">
          <cell r="A1584">
            <v>102800</v>
          </cell>
          <cell r="B1584">
            <v>0</v>
          </cell>
          <cell r="C1584">
            <v>7.5</v>
          </cell>
          <cell r="D1584">
            <v>0.6</v>
          </cell>
          <cell r="E1584">
            <v>8.1</v>
          </cell>
          <cell r="F1584">
            <v>8.25</v>
          </cell>
          <cell r="G1584">
            <v>8.4600000000000009</v>
          </cell>
          <cell r="H1584">
            <v>9.06</v>
          </cell>
          <cell r="I1584">
            <v>9.51</v>
          </cell>
        </row>
        <row r="1585">
          <cell r="A1585">
            <v>102810</v>
          </cell>
          <cell r="B1585">
            <v>0</v>
          </cell>
          <cell r="C1585">
            <v>7.5</v>
          </cell>
          <cell r="D1585">
            <v>0.6</v>
          </cell>
          <cell r="E1585">
            <v>8.1</v>
          </cell>
          <cell r="F1585">
            <v>8.25</v>
          </cell>
          <cell r="G1585">
            <v>8.4600000000000009</v>
          </cell>
          <cell r="H1585">
            <v>9.06</v>
          </cell>
          <cell r="I1585">
            <v>9.51</v>
          </cell>
        </row>
        <row r="1586">
          <cell r="A1586">
            <v>102820</v>
          </cell>
          <cell r="B1586">
            <v>0</v>
          </cell>
          <cell r="C1586">
            <v>7.5</v>
          </cell>
          <cell r="D1586">
            <v>0.6</v>
          </cell>
          <cell r="E1586">
            <v>8.1</v>
          </cell>
          <cell r="F1586">
            <v>8.25</v>
          </cell>
          <cell r="G1586">
            <v>8.4600000000000009</v>
          </cell>
          <cell r="H1586">
            <v>9.06</v>
          </cell>
          <cell r="I1586">
            <v>9.51</v>
          </cell>
        </row>
        <row r="1587">
          <cell r="A1587">
            <v>102830</v>
          </cell>
          <cell r="B1587">
            <v>0</v>
          </cell>
          <cell r="C1587">
            <v>7.5</v>
          </cell>
          <cell r="D1587">
            <v>0.6</v>
          </cell>
          <cell r="E1587">
            <v>8.1</v>
          </cell>
          <cell r="F1587">
            <v>8.25</v>
          </cell>
          <cell r="G1587">
            <v>8.4600000000000009</v>
          </cell>
          <cell r="H1587">
            <v>9.06</v>
          </cell>
          <cell r="I1587">
            <v>9.51</v>
          </cell>
        </row>
        <row r="1588">
          <cell r="A1588">
            <v>102840</v>
          </cell>
          <cell r="B1588">
            <v>0</v>
          </cell>
          <cell r="C1588">
            <v>7.5</v>
          </cell>
          <cell r="D1588">
            <v>0.6</v>
          </cell>
          <cell r="E1588">
            <v>8.1</v>
          </cell>
          <cell r="F1588">
            <v>8.25</v>
          </cell>
          <cell r="G1588">
            <v>8.4600000000000009</v>
          </cell>
          <cell r="H1588">
            <v>9.06</v>
          </cell>
          <cell r="I1588">
            <v>9.51</v>
          </cell>
        </row>
        <row r="1589">
          <cell r="A1589">
            <v>102850</v>
          </cell>
          <cell r="B1589">
            <v>0</v>
          </cell>
          <cell r="C1589">
            <v>7.5</v>
          </cell>
          <cell r="D1589">
            <v>0.6</v>
          </cell>
          <cell r="E1589">
            <v>8.1</v>
          </cell>
          <cell r="F1589">
            <v>8.25</v>
          </cell>
          <cell r="G1589">
            <v>8.4600000000000009</v>
          </cell>
          <cell r="H1589">
            <v>9.06</v>
          </cell>
          <cell r="I1589">
            <v>9.51</v>
          </cell>
        </row>
        <row r="1590">
          <cell r="A1590">
            <v>102860</v>
          </cell>
          <cell r="B1590">
            <v>0</v>
          </cell>
          <cell r="C1590">
            <v>7.5</v>
          </cell>
          <cell r="D1590">
            <v>0.6</v>
          </cell>
          <cell r="E1590">
            <v>8.1</v>
          </cell>
          <cell r="F1590">
            <v>8.25</v>
          </cell>
          <cell r="G1590">
            <v>8.4600000000000009</v>
          </cell>
          <cell r="H1590">
            <v>9.06</v>
          </cell>
          <cell r="I1590">
            <v>9.51</v>
          </cell>
        </row>
        <row r="1591">
          <cell r="A1591">
            <v>102870</v>
          </cell>
          <cell r="B1591">
            <v>0</v>
          </cell>
          <cell r="C1591">
            <v>7.5</v>
          </cell>
          <cell r="D1591">
            <v>0.6</v>
          </cell>
          <cell r="E1591">
            <v>8.1</v>
          </cell>
          <cell r="F1591">
            <v>8.25</v>
          </cell>
          <cell r="G1591">
            <v>8.4600000000000009</v>
          </cell>
          <cell r="H1591">
            <v>9.06</v>
          </cell>
          <cell r="I1591">
            <v>9.51</v>
          </cell>
        </row>
        <row r="1592">
          <cell r="A1592">
            <v>102880</v>
          </cell>
          <cell r="B1592">
            <v>0</v>
          </cell>
          <cell r="C1592">
            <v>7.5</v>
          </cell>
          <cell r="D1592">
            <v>0.6</v>
          </cell>
          <cell r="E1592">
            <v>8.1</v>
          </cell>
          <cell r="F1592">
            <v>8.25</v>
          </cell>
          <cell r="G1592">
            <v>8.4600000000000009</v>
          </cell>
          <cell r="H1592">
            <v>9.06</v>
          </cell>
          <cell r="I1592">
            <v>9.51</v>
          </cell>
        </row>
        <row r="1593">
          <cell r="A1593">
            <v>102890</v>
          </cell>
          <cell r="B1593">
            <v>0</v>
          </cell>
          <cell r="C1593">
            <v>7.5</v>
          </cell>
          <cell r="D1593">
            <v>0.6</v>
          </cell>
          <cell r="E1593">
            <v>8.1</v>
          </cell>
          <cell r="F1593">
            <v>8.25</v>
          </cell>
          <cell r="G1593">
            <v>8.4600000000000009</v>
          </cell>
          <cell r="H1593">
            <v>9.06</v>
          </cell>
          <cell r="I1593">
            <v>9.51</v>
          </cell>
        </row>
        <row r="1594">
          <cell r="A1594">
            <v>102896.46</v>
          </cell>
          <cell r="B1594" t="str">
            <v>MSE</v>
          </cell>
          <cell r="C1594">
            <v>7.5</v>
          </cell>
          <cell r="D1594">
            <v>0.6</v>
          </cell>
          <cell r="E1594">
            <v>8.1</v>
          </cell>
          <cell r="F1594">
            <v>8.25</v>
          </cell>
          <cell r="G1594">
            <v>8.4600000000000009</v>
          </cell>
          <cell r="H1594">
            <v>9.06</v>
          </cell>
          <cell r="I1594">
            <v>9.51</v>
          </cell>
        </row>
        <row r="1595">
          <cell r="A1595">
            <v>102900</v>
          </cell>
          <cell r="B1595">
            <v>0</v>
          </cell>
          <cell r="C1595">
            <v>7.5</v>
          </cell>
          <cell r="D1595">
            <v>0.54</v>
          </cell>
          <cell r="E1595">
            <v>8.0399999999999991</v>
          </cell>
          <cell r="F1595">
            <v>8.19</v>
          </cell>
          <cell r="G1595">
            <v>8.4</v>
          </cell>
          <cell r="H1595">
            <v>9</v>
          </cell>
          <cell r="I1595">
            <v>9.4499999999999993</v>
          </cell>
        </row>
        <row r="1596">
          <cell r="A1596">
            <v>102902.17</v>
          </cell>
          <cell r="B1596" t="str">
            <v>PY</v>
          </cell>
          <cell r="C1596">
            <v>7.5</v>
          </cell>
          <cell r="D1596">
            <v>0.51</v>
          </cell>
          <cell r="E1596">
            <v>8.01</v>
          </cell>
          <cell r="F1596">
            <v>8.16</v>
          </cell>
          <cell r="G1596">
            <v>8.370000000000001</v>
          </cell>
          <cell r="H1596">
            <v>8.9700000000000006</v>
          </cell>
          <cell r="I1596">
            <v>9.42</v>
          </cell>
        </row>
        <row r="1597">
          <cell r="A1597">
            <v>102910</v>
          </cell>
          <cell r="B1597">
            <v>0</v>
          </cell>
          <cell r="C1597">
            <v>7.5</v>
          </cell>
          <cell r="D1597">
            <v>0.39</v>
          </cell>
          <cell r="E1597">
            <v>7.89</v>
          </cell>
          <cell r="F1597">
            <v>8.0399999999999991</v>
          </cell>
          <cell r="G1597">
            <v>8.25</v>
          </cell>
          <cell r="H1597">
            <v>8.85</v>
          </cell>
          <cell r="I1597">
            <v>9.2999999999999989</v>
          </cell>
        </row>
        <row r="1598">
          <cell r="A1598">
            <v>102916.46</v>
          </cell>
          <cell r="B1598" t="str">
            <v>PT</v>
          </cell>
          <cell r="C1598">
            <v>7.5</v>
          </cell>
          <cell r="D1598">
            <v>0.3</v>
          </cell>
          <cell r="E1598">
            <v>7.8</v>
          </cell>
          <cell r="F1598">
            <v>7.95</v>
          </cell>
          <cell r="G1598">
            <v>8.16</v>
          </cell>
          <cell r="H1598">
            <v>8.76</v>
          </cell>
          <cell r="I1598">
            <v>9.2099999999999991</v>
          </cell>
        </row>
        <row r="1599">
          <cell r="A1599">
            <v>102920</v>
          </cell>
          <cell r="B1599">
            <v>0</v>
          </cell>
          <cell r="C1599">
            <v>7.5</v>
          </cell>
          <cell r="D1599">
            <v>0.24</v>
          </cell>
          <cell r="E1599">
            <v>7.74</v>
          </cell>
          <cell r="F1599">
            <v>7.8900000000000006</v>
          </cell>
          <cell r="G1599">
            <v>8.1000000000000014</v>
          </cell>
          <cell r="H1599">
            <v>8.7000000000000011</v>
          </cell>
          <cell r="I1599">
            <v>9.15</v>
          </cell>
        </row>
        <row r="1600">
          <cell r="A1600">
            <v>102930</v>
          </cell>
          <cell r="B1600">
            <v>0</v>
          </cell>
          <cell r="C1600">
            <v>7.5</v>
          </cell>
          <cell r="D1600">
            <v>0.09</v>
          </cell>
          <cell r="E1600">
            <v>7.59</v>
          </cell>
          <cell r="F1600">
            <v>7.74</v>
          </cell>
          <cell r="G1600">
            <v>7.95</v>
          </cell>
          <cell r="H1600">
            <v>8.5500000000000007</v>
          </cell>
          <cell r="I1600">
            <v>9</v>
          </cell>
        </row>
        <row r="1601">
          <cell r="A1601">
            <v>102936.46</v>
          </cell>
          <cell r="B1601" t="str">
            <v>PX</v>
          </cell>
          <cell r="C1601">
            <v>7.5</v>
          </cell>
          <cell r="D1601">
            <v>0</v>
          </cell>
          <cell r="E1601">
            <v>7.5</v>
          </cell>
          <cell r="F1601">
            <v>7.65</v>
          </cell>
          <cell r="G1601">
            <v>7.86</v>
          </cell>
          <cell r="H1601">
            <v>8.4600000000000009</v>
          </cell>
          <cell r="I1601">
            <v>8.91</v>
          </cell>
        </row>
        <row r="1602">
          <cell r="A1602">
            <v>102940</v>
          </cell>
          <cell r="B1602">
            <v>0</v>
          </cell>
          <cell r="C1602">
            <v>7.5</v>
          </cell>
          <cell r="D1602">
            <v>0</v>
          </cell>
          <cell r="E1602">
            <v>7.5</v>
          </cell>
          <cell r="F1602">
            <v>7.65</v>
          </cell>
          <cell r="G1602">
            <v>7.86</v>
          </cell>
          <cell r="H1602">
            <v>8.4600000000000009</v>
          </cell>
          <cell r="I1602">
            <v>8.91</v>
          </cell>
        </row>
        <row r="1603">
          <cell r="A1603">
            <v>102950</v>
          </cell>
          <cell r="B1603">
            <v>0</v>
          </cell>
          <cell r="C1603">
            <v>7.5</v>
          </cell>
          <cell r="D1603">
            <v>0</v>
          </cell>
          <cell r="E1603">
            <v>7.5</v>
          </cell>
          <cell r="F1603">
            <v>7.65</v>
          </cell>
          <cell r="G1603">
            <v>7.86</v>
          </cell>
          <cell r="H1603">
            <v>8.4600000000000009</v>
          </cell>
          <cell r="I1603">
            <v>8.91</v>
          </cell>
        </row>
        <row r="1604">
          <cell r="A1604">
            <v>102960</v>
          </cell>
          <cell r="B1604">
            <v>0</v>
          </cell>
          <cell r="C1604">
            <v>7.5</v>
          </cell>
          <cell r="D1604">
            <v>0</v>
          </cell>
          <cell r="E1604">
            <v>7.5</v>
          </cell>
          <cell r="F1604">
            <v>7.65</v>
          </cell>
          <cell r="G1604">
            <v>7.86</v>
          </cell>
          <cell r="H1604">
            <v>8.4600000000000009</v>
          </cell>
          <cell r="I1604">
            <v>8.91</v>
          </cell>
        </row>
        <row r="1605">
          <cell r="A1605">
            <v>102970</v>
          </cell>
          <cell r="B1605">
            <v>0</v>
          </cell>
          <cell r="C1605">
            <v>7.5</v>
          </cell>
          <cell r="D1605">
            <v>0</v>
          </cell>
          <cell r="E1605">
            <v>7.5</v>
          </cell>
          <cell r="F1605">
            <v>7.65</v>
          </cell>
          <cell r="G1605">
            <v>7.86</v>
          </cell>
          <cell r="H1605">
            <v>8.4600000000000009</v>
          </cell>
          <cell r="I1605">
            <v>8.91</v>
          </cell>
        </row>
        <row r="1606">
          <cell r="A1606">
            <v>102970.75</v>
          </cell>
          <cell r="B1606" t="str">
            <v>BS</v>
          </cell>
          <cell r="C1606">
            <v>7.5</v>
          </cell>
          <cell r="D1606">
            <v>0</v>
          </cell>
          <cell r="E1606">
            <v>7.5</v>
          </cell>
          <cell r="F1606">
            <v>7.65</v>
          </cell>
          <cell r="G1606">
            <v>7.86</v>
          </cell>
          <cell r="H1606">
            <v>8.4600000000000009</v>
          </cell>
          <cell r="I1606">
            <v>8.91</v>
          </cell>
        </row>
        <row r="1607">
          <cell r="A1607">
            <v>102977.51</v>
          </cell>
          <cell r="B1607" t="str">
            <v>BS</v>
          </cell>
          <cell r="C1607">
            <v>7.5</v>
          </cell>
          <cell r="D1607">
            <v>0</v>
          </cell>
          <cell r="E1607">
            <v>7.5</v>
          </cell>
          <cell r="F1607">
            <v>7.65</v>
          </cell>
          <cell r="G1607">
            <v>7.86</v>
          </cell>
          <cell r="H1607">
            <v>8.4600000000000009</v>
          </cell>
          <cell r="I1607">
            <v>8.91</v>
          </cell>
        </row>
        <row r="1608">
          <cell r="A1608">
            <v>102980</v>
          </cell>
          <cell r="B1608">
            <v>0</v>
          </cell>
          <cell r="C1608">
            <v>7.5</v>
          </cell>
          <cell r="D1608">
            <v>0</v>
          </cell>
          <cell r="E1608">
            <v>7.5</v>
          </cell>
          <cell r="F1608">
            <v>7.65</v>
          </cell>
          <cell r="G1608">
            <v>7.86</v>
          </cell>
          <cell r="H1608">
            <v>8.4600000000000009</v>
          </cell>
          <cell r="I1608">
            <v>8.91</v>
          </cell>
        </row>
        <row r="1609">
          <cell r="A1609">
            <v>102990</v>
          </cell>
          <cell r="B1609">
            <v>0</v>
          </cell>
          <cell r="C1609">
            <v>7.5</v>
          </cell>
          <cell r="D1609">
            <v>0</v>
          </cell>
          <cell r="E1609">
            <v>7.5</v>
          </cell>
          <cell r="F1609">
            <v>7.65</v>
          </cell>
          <cell r="G1609">
            <v>7.86</v>
          </cell>
          <cell r="H1609">
            <v>8.4600000000000009</v>
          </cell>
          <cell r="I1609">
            <v>8.91</v>
          </cell>
        </row>
        <row r="1610">
          <cell r="A1610">
            <v>103000</v>
          </cell>
          <cell r="B1610">
            <v>0</v>
          </cell>
          <cell r="C1610">
            <v>7.5</v>
          </cell>
          <cell r="D1610">
            <v>0</v>
          </cell>
          <cell r="E1610">
            <v>7.5</v>
          </cell>
          <cell r="F1610">
            <v>7.65</v>
          </cell>
          <cell r="G1610">
            <v>7.86</v>
          </cell>
          <cell r="H1610">
            <v>8.4600000000000009</v>
          </cell>
          <cell r="I1610">
            <v>8.91</v>
          </cell>
        </row>
        <row r="1629">
          <cell r="A1629">
            <v>103000</v>
          </cell>
          <cell r="B1629">
            <v>0</v>
          </cell>
          <cell r="C1629">
            <v>7.5</v>
          </cell>
          <cell r="D1629">
            <v>0</v>
          </cell>
          <cell r="E1629">
            <v>7.5</v>
          </cell>
          <cell r="F1629">
            <v>7.65</v>
          </cell>
          <cell r="G1629">
            <v>7.86</v>
          </cell>
          <cell r="H1629">
            <v>8.4600000000000009</v>
          </cell>
          <cell r="I1629">
            <v>8.91</v>
          </cell>
        </row>
        <row r="1630">
          <cell r="A1630">
            <v>103004.18</v>
          </cell>
          <cell r="B1630" t="str">
            <v>PX</v>
          </cell>
          <cell r="C1630">
            <v>7.5</v>
          </cell>
          <cell r="D1630">
            <v>0</v>
          </cell>
          <cell r="E1630">
            <v>7.5</v>
          </cell>
          <cell r="F1630">
            <v>7.65</v>
          </cell>
          <cell r="G1630">
            <v>7.86</v>
          </cell>
          <cell r="H1630">
            <v>8.4600000000000009</v>
          </cell>
          <cell r="I1630">
            <v>8.91</v>
          </cell>
        </row>
        <row r="1631">
          <cell r="A1631">
            <v>103010</v>
          </cell>
          <cell r="B1631">
            <v>0</v>
          </cell>
          <cell r="C1631">
            <v>7.5</v>
          </cell>
          <cell r="D1631">
            <v>0.08</v>
          </cell>
          <cell r="E1631">
            <v>7.58</v>
          </cell>
          <cell r="F1631">
            <v>7.73</v>
          </cell>
          <cell r="G1631">
            <v>7.94</v>
          </cell>
          <cell r="H1631">
            <v>8.5400000000000009</v>
          </cell>
          <cell r="I1631">
            <v>8.99</v>
          </cell>
        </row>
        <row r="1632">
          <cell r="A1632">
            <v>103020</v>
          </cell>
          <cell r="B1632">
            <v>0</v>
          </cell>
          <cell r="C1632">
            <v>7.5</v>
          </cell>
          <cell r="D1632">
            <v>0.23</v>
          </cell>
          <cell r="E1632">
            <v>7.73</v>
          </cell>
          <cell r="F1632">
            <v>7.8800000000000008</v>
          </cell>
          <cell r="G1632">
            <v>8.0900000000000016</v>
          </cell>
          <cell r="H1632">
            <v>8.6900000000000013</v>
          </cell>
          <cell r="I1632">
            <v>9.14</v>
          </cell>
        </row>
        <row r="1633">
          <cell r="A1633">
            <v>103024.18</v>
          </cell>
          <cell r="B1633" t="str">
            <v>PC</v>
          </cell>
          <cell r="C1633">
            <v>7.5</v>
          </cell>
          <cell r="D1633">
            <v>0.3</v>
          </cell>
          <cell r="E1633">
            <v>7.8</v>
          </cell>
          <cell r="F1633">
            <v>7.95</v>
          </cell>
          <cell r="G1633">
            <v>8.16</v>
          </cell>
          <cell r="H1633">
            <v>8.76</v>
          </cell>
          <cell r="I1633">
            <v>9.2099999999999991</v>
          </cell>
        </row>
        <row r="1634">
          <cell r="A1634">
            <v>103030</v>
          </cell>
          <cell r="B1634">
            <v>0</v>
          </cell>
          <cell r="C1634">
            <v>7.5</v>
          </cell>
          <cell r="D1634">
            <v>0.38</v>
          </cell>
          <cell r="E1634">
            <v>7.88</v>
          </cell>
          <cell r="F1634">
            <v>8.0299999999999994</v>
          </cell>
          <cell r="G1634">
            <v>8.24</v>
          </cell>
          <cell r="H1634">
            <v>8.84</v>
          </cell>
          <cell r="I1634">
            <v>9.2899999999999991</v>
          </cell>
        </row>
        <row r="1635">
          <cell r="A1635">
            <v>103030.85</v>
          </cell>
          <cell r="B1635" t="str">
            <v>PY</v>
          </cell>
          <cell r="C1635">
            <v>7.5</v>
          </cell>
          <cell r="D1635">
            <v>0.4</v>
          </cell>
          <cell r="E1635">
            <v>7.9</v>
          </cell>
          <cell r="F1635">
            <v>8.0500000000000007</v>
          </cell>
          <cell r="G1635">
            <v>8.2600000000000016</v>
          </cell>
          <cell r="H1635">
            <v>8.8600000000000012</v>
          </cell>
          <cell r="I1635">
            <v>9.31</v>
          </cell>
        </row>
        <row r="1636">
          <cell r="A1636">
            <v>103040</v>
          </cell>
          <cell r="B1636">
            <v>0</v>
          </cell>
          <cell r="C1636">
            <v>7.5</v>
          </cell>
          <cell r="D1636">
            <v>0.53</v>
          </cell>
          <cell r="E1636">
            <v>8.0299999999999994</v>
          </cell>
          <cell r="F1636">
            <v>8.18</v>
          </cell>
          <cell r="G1636">
            <v>8.39</v>
          </cell>
          <cell r="H1636">
            <v>8.99</v>
          </cell>
          <cell r="I1636">
            <v>9.44</v>
          </cell>
        </row>
        <row r="1637">
          <cell r="A1637">
            <v>103044.18</v>
          </cell>
          <cell r="B1637" t="str">
            <v>MSE</v>
          </cell>
          <cell r="C1637">
            <v>7.5</v>
          </cell>
          <cell r="D1637">
            <v>0.6</v>
          </cell>
          <cell r="E1637">
            <v>8.1</v>
          </cell>
          <cell r="F1637">
            <v>8.25</v>
          </cell>
          <cell r="G1637">
            <v>8.4600000000000009</v>
          </cell>
          <cell r="H1637">
            <v>9.06</v>
          </cell>
          <cell r="I1637">
            <v>9.51</v>
          </cell>
        </row>
        <row r="1638">
          <cell r="A1638">
            <v>103050</v>
          </cell>
          <cell r="B1638">
            <v>0</v>
          </cell>
          <cell r="C1638">
            <v>7.5</v>
          </cell>
          <cell r="D1638">
            <v>0.6</v>
          </cell>
          <cell r="E1638">
            <v>8.1</v>
          </cell>
          <cell r="F1638">
            <v>8.25</v>
          </cell>
          <cell r="G1638">
            <v>8.4600000000000009</v>
          </cell>
          <cell r="H1638">
            <v>9.06</v>
          </cell>
          <cell r="I1638">
            <v>9.51</v>
          </cell>
        </row>
        <row r="1639">
          <cell r="A1639">
            <v>103060</v>
          </cell>
          <cell r="B1639">
            <v>0</v>
          </cell>
          <cell r="C1639">
            <v>7.5</v>
          </cell>
          <cell r="D1639">
            <v>0.6</v>
          </cell>
          <cell r="E1639">
            <v>8.1</v>
          </cell>
          <cell r="F1639">
            <v>8.25</v>
          </cell>
          <cell r="G1639">
            <v>8.4600000000000009</v>
          </cell>
          <cell r="H1639">
            <v>9.06</v>
          </cell>
          <cell r="I1639">
            <v>9.51</v>
          </cell>
        </row>
        <row r="1640">
          <cell r="A1640">
            <v>103070</v>
          </cell>
          <cell r="B1640">
            <v>0</v>
          </cell>
          <cell r="C1640">
            <v>7.5</v>
          </cell>
          <cell r="D1640">
            <v>0.6</v>
          </cell>
          <cell r="E1640">
            <v>8.1</v>
          </cell>
          <cell r="F1640">
            <v>8.25</v>
          </cell>
          <cell r="G1640">
            <v>8.4600000000000009</v>
          </cell>
          <cell r="H1640">
            <v>9.06</v>
          </cell>
          <cell r="I1640">
            <v>9.51</v>
          </cell>
        </row>
        <row r="1641">
          <cell r="A1641">
            <v>103080</v>
          </cell>
          <cell r="B1641">
            <v>0</v>
          </cell>
          <cell r="C1641">
            <v>7.5</v>
          </cell>
          <cell r="D1641">
            <v>0.6</v>
          </cell>
          <cell r="E1641">
            <v>8.1</v>
          </cell>
          <cell r="F1641">
            <v>8.25</v>
          </cell>
          <cell r="G1641">
            <v>8.4600000000000009</v>
          </cell>
          <cell r="H1641">
            <v>9.06</v>
          </cell>
          <cell r="I1641">
            <v>9.51</v>
          </cell>
        </row>
        <row r="1642">
          <cell r="A1642">
            <v>103090</v>
          </cell>
          <cell r="B1642">
            <v>0</v>
          </cell>
          <cell r="C1642">
            <v>7.5</v>
          </cell>
          <cell r="D1642">
            <v>0.6</v>
          </cell>
          <cell r="E1642">
            <v>8.1</v>
          </cell>
          <cell r="F1642">
            <v>8.25</v>
          </cell>
          <cell r="G1642">
            <v>8.4600000000000009</v>
          </cell>
          <cell r="H1642">
            <v>9.06</v>
          </cell>
          <cell r="I1642">
            <v>9.51</v>
          </cell>
        </row>
        <row r="1643">
          <cell r="A1643">
            <v>103100</v>
          </cell>
          <cell r="B1643">
            <v>0</v>
          </cell>
          <cell r="C1643">
            <v>7.5</v>
          </cell>
          <cell r="D1643">
            <v>0.6</v>
          </cell>
          <cell r="E1643">
            <v>8.1</v>
          </cell>
          <cell r="F1643">
            <v>8.25</v>
          </cell>
          <cell r="G1643">
            <v>8.4600000000000009</v>
          </cell>
          <cell r="H1643">
            <v>9.06</v>
          </cell>
          <cell r="I1643">
            <v>9.51</v>
          </cell>
        </row>
        <row r="1644">
          <cell r="A1644">
            <v>103110</v>
          </cell>
          <cell r="B1644">
            <v>0</v>
          </cell>
          <cell r="C1644">
            <v>7.5</v>
          </cell>
          <cell r="D1644">
            <v>0.6</v>
          </cell>
          <cell r="E1644">
            <v>8.1</v>
          </cell>
          <cell r="F1644">
            <v>8.25</v>
          </cell>
          <cell r="G1644">
            <v>8.4600000000000009</v>
          </cell>
          <cell r="H1644">
            <v>9.06</v>
          </cell>
          <cell r="I1644">
            <v>9.51</v>
          </cell>
        </row>
        <row r="1645">
          <cell r="A1645">
            <v>103120</v>
          </cell>
          <cell r="B1645">
            <v>0</v>
          </cell>
          <cell r="C1645">
            <v>7.5</v>
          </cell>
          <cell r="D1645">
            <v>0.6</v>
          </cell>
          <cell r="E1645">
            <v>8.1</v>
          </cell>
          <cell r="F1645">
            <v>8.25</v>
          </cell>
          <cell r="G1645">
            <v>8.4600000000000009</v>
          </cell>
          <cell r="H1645">
            <v>9.06</v>
          </cell>
          <cell r="I1645">
            <v>9.51</v>
          </cell>
        </row>
        <row r="1646">
          <cell r="A1646">
            <v>103130</v>
          </cell>
          <cell r="B1646">
            <v>0</v>
          </cell>
          <cell r="C1646">
            <v>7.5</v>
          </cell>
          <cell r="D1646">
            <v>0.6</v>
          </cell>
          <cell r="E1646">
            <v>8.1</v>
          </cell>
          <cell r="F1646">
            <v>8.25</v>
          </cell>
          <cell r="G1646">
            <v>8.4600000000000009</v>
          </cell>
          <cell r="H1646">
            <v>9.06</v>
          </cell>
          <cell r="I1646">
            <v>9.51</v>
          </cell>
        </row>
        <row r="1647">
          <cell r="A1647">
            <v>103140</v>
          </cell>
          <cell r="B1647">
            <v>0</v>
          </cell>
          <cell r="C1647">
            <v>7.5</v>
          </cell>
          <cell r="D1647">
            <v>0.6</v>
          </cell>
          <cell r="E1647">
            <v>8.1</v>
          </cell>
          <cell r="F1647">
            <v>8.25</v>
          </cell>
          <cell r="G1647">
            <v>8.4600000000000009</v>
          </cell>
          <cell r="H1647">
            <v>9.06</v>
          </cell>
          <cell r="I1647">
            <v>9.51</v>
          </cell>
        </row>
        <row r="1648">
          <cell r="A1648">
            <v>103150</v>
          </cell>
          <cell r="B1648">
            <v>0</v>
          </cell>
          <cell r="C1648">
            <v>7.5</v>
          </cell>
          <cell r="D1648">
            <v>0.6</v>
          </cell>
          <cell r="E1648">
            <v>8.1</v>
          </cell>
          <cell r="F1648">
            <v>8.25</v>
          </cell>
          <cell r="G1648">
            <v>8.4600000000000009</v>
          </cell>
          <cell r="H1648">
            <v>9.06</v>
          </cell>
          <cell r="I1648">
            <v>9.51</v>
          </cell>
        </row>
        <row r="1649">
          <cell r="A1649">
            <v>103160</v>
          </cell>
          <cell r="B1649">
            <v>0</v>
          </cell>
          <cell r="C1649">
            <v>7.5</v>
          </cell>
          <cell r="D1649">
            <v>0.6</v>
          </cell>
          <cell r="E1649">
            <v>8.1</v>
          </cell>
          <cell r="F1649">
            <v>8.25</v>
          </cell>
          <cell r="G1649">
            <v>8.4600000000000009</v>
          </cell>
          <cell r="H1649">
            <v>9.06</v>
          </cell>
          <cell r="I1649">
            <v>9.51</v>
          </cell>
        </row>
        <row r="1650">
          <cell r="A1650">
            <v>103170</v>
          </cell>
          <cell r="B1650">
            <v>0</v>
          </cell>
          <cell r="C1650">
            <v>7.5</v>
          </cell>
          <cell r="D1650">
            <v>0.6</v>
          </cell>
          <cell r="E1650">
            <v>8.1</v>
          </cell>
          <cell r="F1650">
            <v>8.25</v>
          </cell>
          <cell r="G1650">
            <v>8.4600000000000009</v>
          </cell>
          <cell r="H1650">
            <v>9.06</v>
          </cell>
          <cell r="I1650">
            <v>9.51</v>
          </cell>
        </row>
        <row r="1651">
          <cell r="A1651">
            <v>103180</v>
          </cell>
          <cell r="B1651">
            <v>0</v>
          </cell>
          <cell r="C1651">
            <v>7.5</v>
          </cell>
          <cell r="D1651">
            <v>0.6</v>
          </cell>
          <cell r="E1651">
            <v>8.1</v>
          </cell>
          <cell r="F1651">
            <v>8.25</v>
          </cell>
          <cell r="G1651">
            <v>8.4600000000000009</v>
          </cell>
          <cell r="H1651">
            <v>9.06</v>
          </cell>
          <cell r="I1651">
            <v>9.51</v>
          </cell>
        </row>
        <row r="1652">
          <cell r="A1652">
            <v>103190</v>
          </cell>
          <cell r="B1652">
            <v>0</v>
          </cell>
          <cell r="C1652">
            <v>7.5</v>
          </cell>
          <cell r="D1652">
            <v>0.6</v>
          </cell>
          <cell r="E1652">
            <v>8.1</v>
          </cell>
          <cell r="F1652">
            <v>8.25</v>
          </cell>
          <cell r="G1652">
            <v>8.4600000000000009</v>
          </cell>
          <cell r="H1652">
            <v>9.06</v>
          </cell>
          <cell r="I1652">
            <v>9.51</v>
          </cell>
        </row>
        <row r="1653">
          <cell r="A1653">
            <v>103200</v>
          </cell>
          <cell r="B1653">
            <v>0</v>
          </cell>
          <cell r="C1653">
            <v>7.5</v>
          </cell>
          <cell r="D1653">
            <v>0.6</v>
          </cell>
          <cell r="E1653">
            <v>8.1</v>
          </cell>
          <cell r="F1653">
            <v>8.25</v>
          </cell>
          <cell r="G1653">
            <v>8.4600000000000009</v>
          </cell>
          <cell r="H1653">
            <v>9.06</v>
          </cell>
          <cell r="I1653">
            <v>9.51</v>
          </cell>
        </row>
        <row r="1654">
          <cell r="A1654">
            <v>103210</v>
          </cell>
          <cell r="B1654">
            <v>0</v>
          </cell>
          <cell r="C1654">
            <v>7.5</v>
          </cell>
          <cell r="D1654">
            <v>0.6</v>
          </cell>
          <cell r="E1654">
            <v>8.1</v>
          </cell>
          <cell r="F1654">
            <v>8.25</v>
          </cell>
          <cell r="G1654">
            <v>8.4600000000000009</v>
          </cell>
          <cell r="H1654">
            <v>9.06</v>
          </cell>
          <cell r="I1654">
            <v>9.51</v>
          </cell>
        </row>
        <row r="1655">
          <cell r="A1655">
            <v>103220</v>
          </cell>
          <cell r="B1655">
            <v>0</v>
          </cell>
          <cell r="C1655">
            <v>7.5</v>
          </cell>
          <cell r="D1655">
            <v>0.6</v>
          </cell>
          <cell r="E1655">
            <v>8.1</v>
          </cell>
          <cell r="F1655">
            <v>8.25</v>
          </cell>
          <cell r="G1655">
            <v>8.4600000000000009</v>
          </cell>
          <cell r="H1655">
            <v>9.06</v>
          </cell>
          <cell r="I1655">
            <v>9.51</v>
          </cell>
        </row>
        <row r="1656">
          <cell r="A1656">
            <v>103230</v>
          </cell>
          <cell r="B1656">
            <v>0</v>
          </cell>
          <cell r="C1656">
            <v>7.5</v>
          </cell>
          <cell r="D1656">
            <v>0.6</v>
          </cell>
          <cell r="E1656">
            <v>8.1</v>
          </cell>
          <cell r="F1656">
            <v>8.25</v>
          </cell>
          <cell r="G1656">
            <v>8.4600000000000009</v>
          </cell>
          <cell r="H1656">
            <v>9.06</v>
          </cell>
          <cell r="I1656">
            <v>9.51</v>
          </cell>
        </row>
        <row r="1657">
          <cell r="A1657">
            <v>103240</v>
          </cell>
          <cell r="B1657">
            <v>0</v>
          </cell>
          <cell r="C1657">
            <v>7.5</v>
          </cell>
          <cell r="D1657">
            <v>0.6</v>
          </cell>
          <cell r="E1657">
            <v>8.1</v>
          </cell>
          <cell r="F1657">
            <v>8.25</v>
          </cell>
          <cell r="G1657">
            <v>8.4600000000000009</v>
          </cell>
          <cell r="H1657">
            <v>9.06</v>
          </cell>
          <cell r="I1657">
            <v>9.51</v>
          </cell>
        </row>
        <row r="1658">
          <cell r="A1658">
            <v>103250</v>
          </cell>
          <cell r="B1658">
            <v>0</v>
          </cell>
          <cell r="C1658">
            <v>7.5</v>
          </cell>
          <cell r="D1658">
            <v>0.6</v>
          </cell>
          <cell r="E1658">
            <v>8.1</v>
          </cell>
          <cell r="F1658">
            <v>8.25</v>
          </cell>
          <cell r="G1658">
            <v>8.4600000000000009</v>
          </cell>
          <cell r="H1658">
            <v>9.06</v>
          </cell>
          <cell r="I1658">
            <v>9.51</v>
          </cell>
        </row>
        <row r="1659">
          <cell r="A1659">
            <v>103260</v>
          </cell>
          <cell r="B1659">
            <v>0</v>
          </cell>
          <cell r="C1659">
            <v>7.5</v>
          </cell>
          <cell r="D1659">
            <v>0.6</v>
          </cell>
          <cell r="E1659">
            <v>8.1</v>
          </cell>
          <cell r="F1659">
            <v>8.25</v>
          </cell>
          <cell r="G1659">
            <v>8.4600000000000009</v>
          </cell>
          <cell r="H1659">
            <v>9.06</v>
          </cell>
          <cell r="I1659">
            <v>9.51</v>
          </cell>
        </row>
        <row r="1660">
          <cell r="A1660">
            <v>103270</v>
          </cell>
          <cell r="B1660">
            <v>0</v>
          </cell>
          <cell r="C1660">
            <v>7.5</v>
          </cell>
          <cell r="D1660">
            <v>0.6</v>
          </cell>
          <cell r="E1660">
            <v>8.1</v>
          </cell>
          <cell r="F1660">
            <v>8.25</v>
          </cell>
          <cell r="G1660">
            <v>8.4600000000000009</v>
          </cell>
          <cell r="H1660">
            <v>9.06</v>
          </cell>
          <cell r="I1660">
            <v>9.51</v>
          </cell>
        </row>
        <row r="1661">
          <cell r="A1661">
            <v>103280</v>
          </cell>
          <cell r="B1661">
            <v>0</v>
          </cell>
          <cell r="C1661">
            <v>7.5</v>
          </cell>
          <cell r="D1661">
            <v>0.6</v>
          </cell>
          <cell r="E1661">
            <v>8.1</v>
          </cell>
          <cell r="F1661">
            <v>8.25</v>
          </cell>
          <cell r="G1661">
            <v>8.4600000000000009</v>
          </cell>
          <cell r="H1661">
            <v>9.06</v>
          </cell>
          <cell r="I1661">
            <v>9.51</v>
          </cell>
        </row>
        <row r="1662">
          <cell r="A1662">
            <v>103290</v>
          </cell>
          <cell r="B1662">
            <v>0</v>
          </cell>
          <cell r="C1662">
            <v>7.5</v>
          </cell>
          <cell r="D1662">
            <v>0.6</v>
          </cell>
          <cell r="E1662">
            <v>8.1</v>
          </cell>
          <cell r="F1662">
            <v>8.25</v>
          </cell>
          <cell r="G1662">
            <v>8.4600000000000009</v>
          </cell>
          <cell r="H1662">
            <v>9.06</v>
          </cell>
          <cell r="I1662">
            <v>9.51</v>
          </cell>
        </row>
        <row r="1663">
          <cell r="A1663">
            <v>103300</v>
          </cell>
          <cell r="B1663">
            <v>0</v>
          </cell>
          <cell r="C1663">
            <v>7.5</v>
          </cell>
          <cell r="D1663">
            <v>0.6</v>
          </cell>
          <cell r="E1663">
            <v>8.1</v>
          </cell>
          <cell r="F1663">
            <v>8.25</v>
          </cell>
          <cell r="G1663">
            <v>8.4600000000000009</v>
          </cell>
          <cell r="H1663">
            <v>9.06</v>
          </cell>
          <cell r="I1663">
            <v>9.51</v>
          </cell>
        </row>
        <row r="1664">
          <cell r="A1664">
            <v>103310</v>
          </cell>
          <cell r="B1664">
            <v>0</v>
          </cell>
          <cell r="C1664">
            <v>7.5</v>
          </cell>
          <cell r="D1664">
            <v>0.6</v>
          </cell>
          <cell r="E1664">
            <v>8.1</v>
          </cell>
          <cell r="F1664">
            <v>8.25</v>
          </cell>
          <cell r="G1664">
            <v>8.4600000000000009</v>
          </cell>
          <cell r="H1664">
            <v>9.06</v>
          </cell>
          <cell r="I1664">
            <v>9.51</v>
          </cell>
        </row>
        <row r="1665">
          <cell r="A1665">
            <v>103320</v>
          </cell>
          <cell r="B1665">
            <v>0</v>
          </cell>
          <cell r="C1665">
            <v>7.5</v>
          </cell>
          <cell r="D1665">
            <v>0.6</v>
          </cell>
          <cell r="E1665">
            <v>8.1</v>
          </cell>
          <cell r="F1665">
            <v>8.25</v>
          </cell>
          <cell r="G1665">
            <v>8.4600000000000009</v>
          </cell>
          <cell r="H1665">
            <v>9.06</v>
          </cell>
          <cell r="I1665">
            <v>9.51</v>
          </cell>
        </row>
        <row r="1666">
          <cell r="A1666">
            <v>103328.07</v>
          </cell>
          <cell r="B1666" t="str">
            <v>MSE</v>
          </cell>
          <cell r="C1666">
            <v>7.5</v>
          </cell>
          <cell r="D1666">
            <v>0.6</v>
          </cell>
          <cell r="E1666">
            <v>8.1</v>
          </cell>
          <cell r="F1666">
            <v>8.25</v>
          </cell>
          <cell r="G1666">
            <v>8.4600000000000009</v>
          </cell>
          <cell r="H1666">
            <v>9.06</v>
          </cell>
          <cell r="I1666">
            <v>9.51</v>
          </cell>
        </row>
        <row r="1667">
          <cell r="A1667">
            <v>103330</v>
          </cell>
          <cell r="B1667">
            <v>0</v>
          </cell>
          <cell r="C1667">
            <v>7.5</v>
          </cell>
          <cell r="D1667">
            <v>0.56999999999999995</v>
          </cell>
          <cell r="E1667">
            <v>8.07</v>
          </cell>
          <cell r="F1667">
            <v>8.2200000000000006</v>
          </cell>
          <cell r="G1667">
            <v>8.4300000000000015</v>
          </cell>
          <cell r="H1667">
            <v>9.0300000000000011</v>
          </cell>
          <cell r="I1667">
            <v>9.48</v>
          </cell>
        </row>
        <row r="1668">
          <cell r="A1668">
            <v>103340</v>
          </cell>
          <cell r="B1668">
            <v>0</v>
          </cell>
          <cell r="C1668">
            <v>7.5</v>
          </cell>
          <cell r="D1668">
            <v>0.42</v>
          </cell>
          <cell r="E1668">
            <v>7.92</v>
          </cell>
          <cell r="F1668">
            <v>8.07</v>
          </cell>
          <cell r="G1668">
            <v>8.2800000000000011</v>
          </cell>
          <cell r="H1668">
            <v>8.8800000000000008</v>
          </cell>
          <cell r="I1668">
            <v>9.33</v>
          </cell>
        </row>
        <row r="1669">
          <cell r="A1669">
            <v>103341.4</v>
          </cell>
          <cell r="B1669" t="str">
            <v>PY</v>
          </cell>
          <cell r="C1669">
            <v>7.5</v>
          </cell>
          <cell r="D1669">
            <v>0.4</v>
          </cell>
          <cell r="E1669">
            <v>7.9</v>
          </cell>
          <cell r="F1669">
            <v>8.0500000000000007</v>
          </cell>
          <cell r="G1669">
            <v>8.2600000000000016</v>
          </cell>
          <cell r="H1669">
            <v>8.8600000000000012</v>
          </cell>
          <cell r="I1669">
            <v>9.31</v>
          </cell>
        </row>
        <row r="1670">
          <cell r="A1670">
            <v>103348.07</v>
          </cell>
          <cell r="B1670" t="str">
            <v>PT</v>
          </cell>
          <cell r="C1670">
            <v>7.5</v>
          </cell>
          <cell r="D1670">
            <v>0.3</v>
          </cell>
          <cell r="E1670">
            <v>7.8</v>
          </cell>
          <cell r="F1670">
            <v>7.95</v>
          </cell>
          <cell r="G1670">
            <v>8.16</v>
          </cell>
          <cell r="H1670">
            <v>8.76</v>
          </cell>
          <cell r="I1670">
            <v>9.2099999999999991</v>
          </cell>
        </row>
        <row r="1671">
          <cell r="A1671">
            <v>103350</v>
          </cell>
          <cell r="B1671">
            <v>0</v>
          </cell>
          <cell r="C1671">
            <v>7.5</v>
          </cell>
          <cell r="D1671">
            <v>0.27</v>
          </cell>
          <cell r="E1671">
            <v>7.77</v>
          </cell>
          <cell r="F1671">
            <v>7.92</v>
          </cell>
          <cell r="G1671">
            <v>8.1300000000000008</v>
          </cell>
          <cell r="H1671">
            <v>8.73</v>
          </cell>
          <cell r="I1671">
            <v>9.18</v>
          </cell>
        </row>
        <row r="1672">
          <cell r="A1672">
            <v>103360</v>
          </cell>
          <cell r="B1672">
            <v>0</v>
          </cell>
          <cell r="C1672">
            <v>7.5</v>
          </cell>
          <cell r="D1672">
            <v>0.12</v>
          </cell>
          <cell r="E1672">
            <v>7.62</v>
          </cell>
          <cell r="F1672">
            <v>7.7700000000000005</v>
          </cell>
          <cell r="G1672">
            <v>7.98</v>
          </cell>
          <cell r="H1672">
            <v>8.58</v>
          </cell>
          <cell r="I1672">
            <v>9.0299999999999994</v>
          </cell>
        </row>
        <row r="1673">
          <cell r="A1673">
            <v>103368.07</v>
          </cell>
          <cell r="B1673" t="str">
            <v>PX</v>
          </cell>
          <cell r="C1673">
            <v>7.5</v>
          </cell>
          <cell r="D1673">
            <v>0</v>
          </cell>
          <cell r="E1673">
            <v>7.5</v>
          </cell>
          <cell r="F1673">
            <v>7.65</v>
          </cell>
          <cell r="G1673">
            <v>7.86</v>
          </cell>
          <cell r="H1673">
            <v>8.4600000000000009</v>
          </cell>
          <cell r="I1673">
            <v>8.91</v>
          </cell>
        </row>
        <row r="1674">
          <cell r="A1674">
            <v>103370</v>
          </cell>
          <cell r="B1674">
            <v>0</v>
          </cell>
          <cell r="C1674">
            <v>7.5</v>
          </cell>
          <cell r="D1674">
            <v>0</v>
          </cell>
          <cell r="E1674">
            <v>7.5</v>
          </cell>
          <cell r="F1674">
            <v>7.65</v>
          </cell>
          <cell r="G1674">
            <v>7.86</v>
          </cell>
          <cell r="H1674">
            <v>8.4600000000000009</v>
          </cell>
          <cell r="I1674">
            <v>8.91</v>
          </cell>
        </row>
        <row r="1675">
          <cell r="A1675">
            <v>103380</v>
          </cell>
          <cell r="B1675">
            <v>0</v>
          </cell>
          <cell r="C1675">
            <v>7.5</v>
          </cell>
          <cell r="D1675">
            <v>0</v>
          </cell>
          <cell r="E1675">
            <v>7.5</v>
          </cell>
          <cell r="F1675">
            <v>7.65</v>
          </cell>
          <cell r="G1675">
            <v>7.86</v>
          </cell>
          <cell r="H1675">
            <v>8.4600000000000009</v>
          </cell>
          <cell r="I1675">
            <v>8.91</v>
          </cell>
        </row>
        <row r="1676">
          <cell r="A1676">
            <v>103390</v>
          </cell>
          <cell r="B1676">
            <v>0</v>
          </cell>
          <cell r="C1676">
            <v>7.5</v>
          </cell>
          <cell r="D1676">
            <v>0</v>
          </cell>
          <cell r="E1676">
            <v>7.5</v>
          </cell>
          <cell r="F1676">
            <v>7.65</v>
          </cell>
          <cell r="G1676">
            <v>7.86</v>
          </cell>
          <cell r="H1676">
            <v>8.4600000000000009</v>
          </cell>
          <cell r="I1676">
            <v>8.91</v>
          </cell>
        </row>
        <row r="1677">
          <cell r="A1677">
            <v>103394.74</v>
          </cell>
          <cell r="B1677" t="str">
            <v>BS</v>
          </cell>
          <cell r="C1677">
            <v>7.5</v>
          </cell>
          <cell r="D1677">
            <v>0</v>
          </cell>
          <cell r="E1677">
            <v>7.5</v>
          </cell>
          <cell r="F1677">
            <v>7.65</v>
          </cell>
          <cell r="G1677">
            <v>7.86</v>
          </cell>
          <cell r="H1677">
            <v>8.4600000000000009</v>
          </cell>
          <cell r="I1677">
            <v>8.91</v>
          </cell>
        </row>
        <row r="1678">
          <cell r="A1678">
            <v>103400</v>
          </cell>
          <cell r="B1678">
            <v>0</v>
          </cell>
          <cell r="C1678">
            <v>7.5</v>
          </cell>
          <cell r="D1678">
            <v>0</v>
          </cell>
          <cell r="E1678">
            <v>7.5</v>
          </cell>
          <cell r="F1678">
            <v>7.65</v>
          </cell>
          <cell r="G1678">
            <v>7.86</v>
          </cell>
          <cell r="H1678">
            <v>8.4600000000000009</v>
          </cell>
          <cell r="I1678">
            <v>8.91</v>
          </cell>
        </row>
        <row r="1679">
          <cell r="A1679">
            <v>103410</v>
          </cell>
          <cell r="B1679">
            <v>0</v>
          </cell>
          <cell r="C1679">
            <v>7.5</v>
          </cell>
          <cell r="D1679">
            <v>0</v>
          </cell>
          <cell r="E1679">
            <v>7.5</v>
          </cell>
          <cell r="F1679">
            <v>7.65</v>
          </cell>
          <cell r="G1679">
            <v>7.86</v>
          </cell>
          <cell r="H1679">
            <v>8.4600000000000009</v>
          </cell>
          <cell r="I1679">
            <v>8.91</v>
          </cell>
        </row>
        <row r="1680">
          <cell r="A1680">
            <v>103420</v>
          </cell>
          <cell r="B1680">
            <v>0</v>
          </cell>
          <cell r="C1680">
            <v>7.5</v>
          </cell>
          <cell r="D1680">
            <v>0</v>
          </cell>
          <cell r="E1680">
            <v>7.5</v>
          </cell>
          <cell r="F1680">
            <v>7.65</v>
          </cell>
          <cell r="G1680">
            <v>7.86</v>
          </cell>
          <cell r="H1680">
            <v>8.4600000000000009</v>
          </cell>
          <cell r="I1680">
            <v>8.91</v>
          </cell>
        </row>
        <row r="1681">
          <cell r="A1681">
            <v>103430</v>
          </cell>
          <cell r="B1681">
            <v>0</v>
          </cell>
          <cell r="C1681">
            <v>7.5</v>
          </cell>
          <cell r="D1681">
            <v>0</v>
          </cell>
          <cell r="E1681">
            <v>7.5</v>
          </cell>
          <cell r="F1681">
            <v>7.65</v>
          </cell>
          <cell r="G1681">
            <v>7.86</v>
          </cell>
          <cell r="H1681">
            <v>8.4600000000000009</v>
          </cell>
          <cell r="I1681">
            <v>8.91</v>
          </cell>
        </row>
        <row r="1682">
          <cell r="A1682">
            <v>103440</v>
          </cell>
          <cell r="B1682">
            <v>0</v>
          </cell>
          <cell r="C1682">
            <v>7.5</v>
          </cell>
          <cell r="D1682">
            <v>0</v>
          </cell>
          <cell r="E1682">
            <v>7.5</v>
          </cell>
          <cell r="F1682">
            <v>7.65</v>
          </cell>
          <cell r="G1682">
            <v>7.86</v>
          </cell>
          <cell r="H1682">
            <v>8.4600000000000009</v>
          </cell>
          <cell r="I1682">
            <v>8.91</v>
          </cell>
        </row>
        <row r="1683">
          <cell r="A1683">
            <v>103450</v>
          </cell>
          <cell r="B1683">
            <v>0</v>
          </cell>
          <cell r="C1683">
            <v>7.5</v>
          </cell>
          <cell r="D1683">
            <v>0</v>
          </cell>
          <cell r="E1683">
            <v>7.5</v>
          </cell>
          <cell r="F1683">
            <v>7.65</v>
          </cell>
          <cell r="G1683">
            <v>7.86</v>
          </cell>
          <cell r="H1683">
            <v>8.4600000000000009</v>
          </cell>
          <cell r="I1683">
            <v>8.91</v>
          </cell>
        </row>
        <row r="1684">
          <cell r="A1684">
            <v>103460</v>
          </cell>
          <cell r="B1684">
            <v>0</v>
          </cell>
          <cell r="C1684">
            <v>7.5</v>
          </cell>
          <cell r="D1684">
            <v>0</v>
          </cell>
          <cell r="E1684">
            <v>7.5</v>
          </cell>
          <cell r="F1684">
            <v>7.65</v>
          </cell>
          <cell r="G1684">
            <v>7.86</v>
          </cell>
          <cell r="H1684">
            <v>8.4600000000000009</v>
          </cell>
          <cell r="I1684">
            <v>8.91</v>
          </cell>
        </row>
        <row r="1685">
          <cell r="A1685">
            <v>103470</v>
          </cell>
          <cell r="B1685">
            <v>0</v>
          </cell>
          <cell r="C1685">
            <v>7.5</v>
          </cell>
          <cell r="D1685">
            <v>0</v>
          </cell>
          <cell r="E1685">
            <v>7.5</v>
          </cell>
          <cell r="F1685">
            <v>7.65</v>
          </cell>
          <cell r="G1685">
            <v>7.86</v>
          </cell>
          <cell r="H1685">
            <v>8.4600000000000009</v>
          </cell>
          <cell r="I1685">
            <v>8.91</v>
          </cell>
        </row>
        <row r="1686">
          <cell r="A1686">
            <v>103480</v>
          </cell>
          <cell r="B1686">
            <v>0</v>
          </cell>
          <cell r="C1686">
            <v>7.5</v>
          </cell>
          <cell r="D1686">
            <v>0</v>
          </cell>
          <cell r="E1686">
            <v>7.5</v>
          </cell>
          <cell r="F1686">
            <v>7.65</v>
          </cell>
          <cell r="G1686">
            <v>7.86</v>
          </cell>
          <cell r="H1686">
            <v>8.4600000000000009</v>
          </cell>
          <cell r="I1686">
            <v>8.91</v>
          </cell>
        </row>
        <row r="1687">
          <cell r="A1687">
            <v>103490</v>
          </cell>
          <cell r="B1687">
            <v>0</v>
          </cell>
          <cell r="C1687">
            <v>7.5</v>
          </cell>
          <cell r="D1687">
            <v>0</v>
          </cell>
          <cell r="E1687">
            <v>7.5</v>
          </cell>
          <cell r="F1687">
            <v>7.65</v>
          </cell>
          <cell r="G1687">
            <v>7.86</v>
          </cell>
          <cell r="H1687">
            <v>8.4600000000000009</v>
          </cell>
          <cell r="I1687">
            <v>8.91</v>
          </cell>
        </row>
        <row r="1688">
          <cell r="A1688">
            <v>103500</v>
          </cell>
          <cell r="B1688">
            <v>0</v>
          </cell>
          <cell r="C1688">
            <v>7.5</v>
          </cell>
          <cell r="D1688">
            <v>0</v>
          </cell>
          <cell r="E1688">
            <v>7.5</v>
          </cell>
          <cell r="F1688">
            <v>7.65</v>
          </cell>
          <cell r="G1688">
            <v>7.86</v>
          </cell>
          <cell r="H1688">
            <v>8.4600000000000009</v>
          </cell>
          <cell r="I1688">
            <v>8.91</v>
          </cell>
        </row>
        <row r="1689">
          <cell r="A1689">
            <v>103510</v>
          </cell>
          <cell r="B1689">
            <v>0</v>
          </cell>
          <cell r="C1689">
            <v>7.5</v>
          </cell>
          <cell r="D1689">
            <v>0</v>
          </cell>
          <cell r="E1689">
            <v>7.5</v>
          </cell>
          <cell r="F1689">
            <v>7.65</v>
          </cell>
          <cell r="G1689">
            <v>7.86</v>
          </cell>
          <cell r="H1689">
            <v>8.4600000000000009</v>
          </cell>
          <cell r="I1689">
            <v>8.91</v>
          </cell>
        </row>
        <row r="1690">
          <cell r="A1690">
            <v>103520</v>
          </cell>
          <cell r="B1690">
            <v>0</v>
          </cell>
          <cell r="C1690">
            <v>7.5</v>
          </cell>
          <cell r="D1690">
            <v>0</v>
          </cell>
          <cell r="E1690">
            <v>7.5</v>
          </cell>
          <cell r="F1690">
            <v>7.65</v>
          </cell>
          <cell r="G1690">
            <v>7.86</v>
          </cell>
          <cell r="H1690">
            <v>8.4600000000000009</v>
          </cell>
          <cell r="I1690">
            <v>8.91</v>
          </cell>
        </row>
        <row r="1691">
          <cell r="A1691">
            <v>103530</v>
          </cell>
          <cell r="B1691">
            <v>0</v>
          </cell>
          <cell r="C1691">
            <v>7.5</v>
          </cell>
          <cell r="D1691">
            <v>0</v>
          </cell>
          <cell r="E1691">
            <v>7.5</v>
          </cell>
          <cell r="F1691">
            <v>7.65</v>
          </cell>
          <cell r="G1691">
            <v>7.86</v>
          </cell>
          <cell r="H1691">
            <v>8.4600000000000009</v>
          </cell>
          <cell r="I1691">
            <v>8.91</v>
          </cell>
        </row>
        <row r="1692">
          <cell r="A1692">
            <v>103540</v>
          </cell>
          <cell r="B1692">
            <v>0</v>
          </cell>
          <cell r="C1692">
            <v>7.5</v>
          </cell>
          <cell r="D1692">
            <v>0</v>
          </cell>
          <cell r="E1692">
            <v>7.5</v>
          </cell>
          <cell r="F1692">
            <v>7.65</v>
          </cell>
          <cell r="G1692">
            <v>7.86</v>
          </cell>
          <cell r="H1692">
            <v>8.4600000000000009</v>
          </cell>
          <cell r="I1692">
            <v>8.91</v>
          </cell>
        </row>
        <row r="1693">
          <cell r="A1693">
            <v>103550</v>
          </cell>
          <cell r="B1693">
            <v>0</v>
          </cell>
          <cell r="C1693">
            <v>7.5</v>
          </cell>
          <cell r="D1693">
            <v>0</v>
          </cell>
          <cell r="E1693">
            <v>7.5</v>
          </cell>
          <cell r="F1693">
            <v>7.65</v>
          </cell>
          <cell r="G1693">
            <v>7.86</v>
          </cell>
          <cell r="H1693">
            <v>8.4600000000000009</v>
          </cell>
          <cell r="I1693">
            <v>8.91</v>
          </cell>
        </row>
        <row r="1694">
          <cell r="A1694">
            <v>103560</v>
          </cell>
          <cell r="B1694">
            <v>0</v>
          </cell>
          <cell r="C1694">
            <v>7.5</v>
          </cell>
          <cell r="D1694">
            <v>0</v>
          </cell>
          <cell r="E1694">
            <v>7.5</v>
          </cell>
          <cell r="F1694">
            <v>7.65</v>
          </cell>
          <cell r="G1694">
            <v>7.86</v>
          </cell>
          <cell r="H1694">
            <v>8.4600000000000009</v>
          </cell>
          <cell r="I1694">
            <v>8.91</v>
          </cell>
        </row>
        <row r="1695">
          <cell r="A1695">
            <v>103570</v>
          </cell>
          <cell r="B1695">
            <v>0</v>
          </cell>
          <cell r="C1695">
            <v>7.5</v>
          </cell>
          <cell r="D1695">
            <v>0</v>
          </cell>
          <cell r="E1695">
            <v>7.5</v>
          </cell>
          <cell r="F1695">
            <v>7.65</v>
          </cell>
          <cell r="G1695">
            <v>7.86</v>
          </cell>
          <cell r="H1695">
            <v>8.4600000000000009</v>
          </cell>
          <cell r="I1695">
            <v>8.91</v>
          </cell>
        </row>
        <row r="1696">
          <cell r="A1696">
            <v>103580</v>
          </cell>
          <cell r="B1696">
            <v>0</v>
          </cell>
          <cell r="C1696">
            <v>7.5</v>
          </cell>
          <cell r="D1696">
            <v>0</v>
          </cell>
          <cell r="E1696">
            <v>7.5</v>
          </cell>
          <cell r="F1696">
            <v>7.65</v>
          </cell>
          <cell r="G1696">
            <v>7.86</v>
          </cell>
          <cell r="H1696">
            <v>8.4600000000000009</v>
          </cell>
          <cell r="I1696">
            <v>8.91</v>
          </cell>
        </row>
        <row r="1697">
          <cell r="A1697">
            <v>103590</v>
          </cell>
          <cell r="B1697">
            <v>0</v>
          </cell>
          <cell r="C1697">
            <v>7.5</v>
          </cell>
          <cell r="D1697">
            <v>0</v>
          </cell>
          <cell r="E1697">
            <v>7.5</v>
          </cell>
          <cell r="F1697">
            <v>7.65</v>
          </cell>
          <cell r="G1697">
            <v>7.86</v>
          </cell>
          <cell r="H1697">
            <v>8.4600000000000009</v>
          </cell>
          <cell r="I1697">
            <v>8.91</v>
          </cell>
        </row>
        <row r="1698">
          <cell r="A1698">
            <v>103595.13</v>
          </cell>
          <cell r="B1698" t="str">
            <v>BS</v>
          </cell>
          <cell r="C1698">
            <v>7.5</v>
          </cell>
          <cell r="D1698">
            <v>0</v>
          </cell>
          <cell r="E1698">
            <v>7.5</v>
          </cell>
          <cell r="F1698">
            <v>7.65</v>
          </cell>
          <cell r="G1698">
            <v>7.86</v>
          </cell>
          <cell r="H1698">
            <v>8.4600000000000009</v>
          </cell>
          <cell r="I1698">
            <v>8.91</v>
          </cell>
        </row>
        <row r="1699">
          <cell r="A1699">
            <v>103600</v>
          </cell>
          <cell r="B1699">
            <v>0</v>
          </cell>
          <cell r="C1699">
            <v>7.5</v>
          </cell>
          <cell r="D1699">
            <v>0</v>
          </cell>
          <cell r="E1699">
            <v>7.5</v>
          </cell>
          <cell r="F1699">
            <v>7.65</v>
          </cell>
          <cell r="G1699">
            <v>7.86</v>
          </cell>
          <cell r="H1699">
            <v>8.4600000000000009</v>
          </cell>
          <cell r="I1699">
            <v>8.91</v>
          </cell>
        </row>
        <row r="1700">
          <cell r="A1700">
            <v>103610</v>
          </cell>
          <cell r="B1700">
            <v>0</v>
          </cell>
          <cell r="C1700">
            <v>7.5</v>
          </cell>
          <cell r="D1700">
            <v>0</v>
          </cell>
          <cell r="E1700">
            <v>7.5</v>
          </cell>
          <cell r="F1700">
            <v>7.65</v>
          </cell>
          <cell r="G1700">
            <v>7.86</v>
          </cell>
          <cell r="H1700">
            <v>8.4600000000000009</v>
          </cell>
          <cell r="I1700">
            <v>8.91</v>
          </cell>
        </row>
        <row r="1701">
          <cell r="A1701">
            <v>103620</v>
          </cell>
          <cell r="B1701">
            <v>0</v>
          </cell>
          <cell r="C1701">
            <v>7.5</v>
          </cell>
          <cell r="D1701">
            <v>0</v>
          </cell>
          <cell r="E1701">
            <v>7.5</v>
          </cell>
          <cell r="F1701">
            <v>7.65</v>
          </cell>
          <cell r="G1701">
            <v>7.86</v>
          </cell>
          <cell r="H1701">
            <v>8.4600000000000009</v>
          </cell>
          <cell r="I1701">
            <v>8.91</v>
          </cell>
        </row>
        <row r="1702">
          <cell r="A1702">
            <v>103625.13</v>
          </cell>
          <cell r="B1702" t="str">
            <v>PX</v>
          </cell>
          <cell r="C1702">
            <v>7.5</v>
          </cell>
          <cell r="D1702">
            <v>0</v>
          </cell>
          <cell r="E1702">
            <v>7.5</v>
          </cell>
          <cell r="F1702">
            <v>7.65</v>
          </cell>
          <cell r="G1702">
            <v>7.86</v>
          </cell>
          <cell r="H1702">
            <v>8.4600000000000009</v>
          </cell>
          <cell r="I1702">
            <v>8.91</v>
          </cell>
        </row>
        <row r="1703">
          <cell r="A1703">
            <v>103630</v>
          </cell>
          <cell r="B1703">
            <v>0</v>
          </cell>
          <cell r="C1703">
            <v>7.5</v>
          </cell>
          <cell r="D1703">
            <v>0.09</v>
          </cell>
          <cell r="E1703">
            <v>7.59</v>
          </cell>
          <cell r="F1703">
            <v>7.74</v>
          </cell>
          <cell r="G1703">
            <v>7.95</v>
          </cell>
          <cell r="H1703">
            <v>8.5500000000000007</v>
          </cell>
          <cell r="I1703">
            <v>9</v>
          </cell>
        </row>
        <row r="1704">
          <cell r="A1704">
            <v>103640</v>
          </cell>
          <cell r="B1704">
            <v>0</v>
          </cell>
          <cell r="C1704">
            <v>7.5</v>
          </cell>
          <cell r="D1704">
            <v>0.28999999999999998</v>
          </cell>
          <cell r="E1704">
            <v>7.79</v>
          </cell>
          <cell r="F1704">
            <v>7.94</v>
          </cell>
          <cell r="G1704">
            <v>8.15</v>
          </cell>
          <cell r="H1704">
            <v>8.75</v>
          </cell>
          <cell r="I1704">
            <v>9.1999999999999993</v>
          </cell>
        </row>
        <row r="1705">
          <cell r="A1705">
            <v>103640.13</v>
          </cell>
          <cell r="B1705" t="str">
            <v>PC</v>
          </cell>
          <cell r="C1705">
            <v>7.5</v>
          </cell>
          <cell r="D1705">
            <v>0.3</v>
          </cell>
          <cell r="E1705">
            <v>7.8</v>
          </cell>
          <cell r="F1705">
            <v>7.95</v>
          </cell>
          <cell r="G1705">
            <v>8.16</v>
          </cell>
          <cell r="H1705">
            <v>8.76</v>
          </cell>
          <cell r="I1705">
            <v>9.2099999999999991</v>
          </cell>
        </row>
        <row r="1706">
          <cell r="A1706">
            <v>103650</v>
          </cell>
          <cell r="B1706">
            <v>0</v>
          </cell>
          <cell r="C1706">
            <v>7.5</v>
          </cell>
          <cell r="D1706">
            <v>0.49</v>
          </cell>
          <cell r="E1706">
            <v>7.99</v>
          </cell>
          <cell r="F1706">
            <v>8.14</v>
          </cell>
          <cell r="G1706">
            <v>8.3500000000000014</v>
          </cell>
          <cell r="H1706">
            <v>8.9500000000000011</v>
          </cell>
          <cell r="I1706">
            <v>9.4</v>
          </cell>
        </row>
        <row r="1707">
          <cell r="A1707">
            <v>103655.13</v>
          </cell>
          <cell r="B1707" t="str">
            <v>PY - MSE</v>
          </cell>
          <cell r="C1707">
            <v>7.5</v>
          </cell>
          <cell r="D1707">
            <v>0.6</v>
          </cell>
          <cell r="E1707">
            <v>8.1</v>
          </cell>
          <cell r="F1707">
            <v>8.25</v>
          </cell>
          <cell r="G1707">
            <v>8.4600000000000009</v>
          </cell>
          <cell r="H1707">
            <v>9.06</v>
          </cell>
          <cell r="I1707">
            <v>9.51</v>
          </cell>
        </row>
        <row r="1708">
          <cell r="A1708">
            <v>103660</v>
          </cell>
          <cell r="B1708">
            <v>0</v>
          </cell>
          <cell r="C1708">
            <v>7.5</v>
          </cell>
          <cell r="D1708">
            <v>0.6</v>
          </cell>
          <cell r="E1708">
            <v>8.1</v>
          </cell>
          <cell r="F1708">
            <v>8.25</v>
          </cell>
          <cell r="G1708">
            <v>8.4600000000000009</v>
          </cell>
          <cell r="H1708">
            <v>9.06</v>
          </cell>
          <cell r="I1708">
            <v>9.51</v>
          </cell>
        </row>
        <row r="1709">
          <cell r="A1709">
            <v>103670</v>
          </cell>
          <cell r="B1709">
            <v>0</v>
          </cell>
          <cell r="C1709">
            <v>7.5</v>
          </cell>
          <cell r="D1709">
            <v>0.6</v>
          </cell>
          <cell r="E1709">
            <v>8.1</v>
          </cell>
          <cell r="F1709">
            <v>8.25</v>
          </cell>
          <cell r="G1709">
            <v>8.4600000000000009</v>
          </cell>
          <cell r="H1709">
            <v>9.06</v>
          </cell>
          <cell r="I1709">
            <v>9.51</v>
          </cell>
        </row>
        <row r="1710">
          <cell r="A1710">
            <v>103680</v>
          </cell>
          <cell r="B1710">
            <v>0</v>
          </cell>
          <cell r="C1710">
            <v>7.5</v>
          </cell>
          <cell r="D1710">
            <v>0.6</v>
          </cell>
          <cell r="E1710">
            <v>8.1</v>
          </cell>
          <cell r="F1710">
            <v>8.25</v>
          </cell>
          <cell r="G1710">
            <v>8.4600000000000009</v>
          </cell>
          <cell r="H1710">
            <v>9.06</v>
          </cell>
          <cell r="I1710">
            <v>9.51</v>
          </cell>
        </row>
        <row r="1711">
          <cell r="A1711">
            <v>103690</v>
          </cell>
          <cell r="B1711">
            <v>0</v>
          </cell>
          <cell r="C1711">
            <v>7.5</v>
          </cell>
          <cell r="D1711">
            <v>0.6</v>
          </cell>
          <cell r="E1711">
            <v>8.1</v>
          </cell>
          <cell r="F1711">
            <v>8.25</v>
          </cell>
          <cell r="G1711">
            <v>8.4600000000000009</v>
          </cell>
          <cell r="H1711">
            <v>9.06</v>
          </cell>
          <cell r="I1711">
            <v>9.51</v>
          </cell>
        </row>
        <row r="1712">
          <cell r="A1712">
            <v>103700</v>
          </cell>
          <cell r="B1712">
            <v>0</v>
          </cell>
          <cell r="C1712">
            <v>7.5</v>
          </cell>
          <cell r="D1712">
            <v>0.6</v>
          </cell>
          <cell r="E1712">
            <v>8.1</v>
          </cell>
          <cell r="F1712">
            <v>8.25</v>
          </cell>
          <cell r="G1712">
            <v>8.4600000000000009</v>
          </cell>
          <cell r="H1712">
            <v>9.06</v>
          </cell>
          <cell r="I1712">
            <v>9.51</v>
          </cell>
        </row>
        <row r="1713">
          <cell r="A1713">
            <v>103710</v>
          </cell>
          <cell r="B1713">
            <v>0</v>
          </cell>
          <cell r="C1713">
            <v>7.5</v>
          </cell>
          <cell r="D1713">
            <v>0.6</v>
          </cell>
          <cell r="E1713">
            <v>8.1</v>
          </cell>
          <cell r="F1713">
            <v>8.25</v>
          </cell>
          <cell r="G1713">
            <v>8.4600000000000009</v>
          </cell>
          <cell r="H1713">
            <v>9.06</v>
          </cell>
          <cell r="I1713">
            <v>9.51</v>
          </cell>
        </row>
        <row r="1714">
          <cell r="A1714">
            <v>103720</v>
          </cell>
          <cell r="B1714">
            <v>0</v>
          </cell>
          <cell r="C1714">
            <v>7.5</v>
          </cell>
          <cell r="D1714">
            <v>0.6</v>
          </cell>
          <cell r="E1714">
            <v>8.1</v>
          </cell>
          <cell r="F1714">
            <v>8.25</v>
          </cell>
          <cell r="G1714">
            <v>8.4600000000000009</v>
          </cell>
          <cell r="H1714">
            <v>9.06</v>
          </cell>
          <cell r="I1714">
            <v>9.51</v>
          </cell>
        </row>
        <row r="1715">
          <cell r="A1715">
            <v>103730</v>
          </cell>
          <cell r="B1715">
            <v>0</v>
          </cell>
          <cell r="C1715">
            <v>7.5</v>
          </cell>
          <cell r="D1715">
            <v>0.6</v>
          </cell>
          <cell r="E1715">
            <v>8.1</v>
          </cell>
          <cell r="F1715">
            <v>8.25</v>
          </cell>
          <cell r="G1715">
            <v>8.4600000000000009</v>
          </cell>
          <cell r="H1715">
            <v>9.06</v>
          </cell>
          <cell r="I1715">
            <v>9.51</v>
          </cell>
        </row>
        <row r="1716">
          <cell r="A1716">
            <v>103740</v>
          </cell>
          <cell r="B1716">
            <v>0</v>
          </cell>
          <cell r="C1716">
            <v>7.5</v>
          </cell>
          <cell r="D1716">
            <v>0.6</v>
          </cell>
          <cell r="E1716">
            <v>8.1</v>
          </cell>
          <cell r="F1716">
            <v>8.25</v>
          </cell>
          <cell r="G1716">
            <v>8.4600000000000009</v>
          </cell>
          <cell r="H1716">
            <v>9.06</v>
          </cell>
          <cell r="I1716">
            <v>9.51</v>
          </cell>
        </row>
        <row r="1717">
          <cell r="A1717">
            <v>103750</v>
          </cell>
          <cell r="B1717">
            <v>0</v>
          </cell>
          <cell r="C1717">
            <v>7.5</v>
          </cell>
          <cell r="D1717">
            <v>0.6</v>
          </cell>
          <cell r="E1717">
            <v>8.1</v>
          </cell>
          <cell r="F1717">
            <v>8.25</v>
          </cell>
          <cell r="G1717">
            <v>8.4600000000000009</v>
          </cell>
          <cell r="H1717">
            <v>9.06</v>
          </cell>
          <cell r="I1717">
            <v>9.51</v>
          </cell>
        </row>
        <row r="1718">
          <cell r="A1718">
            <v>103760</v>
          </cell>
          <cell r="B1718">
            <v>0</v>
          </cell>
          <cell r="C1718">
            <v>7.5</v>
          </cell>
          <cell r="D1718">
            <v>0.6</v>
          </cell>
          <cell r="E1718">
            <v>8.1</v>
          </cell>
          <cell r="F1718">
            <v>8.25</v>
          </cell>
          <cell r="G1718">
            <v>8.4600000000000009</v>
          </cell>
          <cell r="H1718">
            <v>9.06</v>
          </cell>
          <cell r="I1718">
            <v>9.51</v>
          </cell>
        </row>
        <row r="1719">
          <cell r="A1719">
            <v>103770</v>
          </cell>
          <cell r="B1719">
            <v>0</v>
          </cell>
          <cell r="C1719">
            <v>7.5</v>
          </cell>
          <cell r="D1719">
            <v>0.6</v>
          </cell>
          <cell r="E1719">
            <v>8.1</v>
          </cell>
          <cell r="F1719">
            <v>8.25</v>
          </cell>
          <cell r="G1719">
            <v>8.4600000000000009</v>
          </cell>
          <cell r="H1719">
            <v>9.06</v>
          </cell>
          <cell r="I1719">
            <v>9.51</v>
          </cell>
        </row>
        <row r="1720">
          <cell r="A1720">
            <v>103780</v>
          </cell>
          <cell r="B1720">
            <v>0</v>
          </cell>
          <cell r="C1720">
            <v>7.5</v>
          </cell>
          <cell r="D1720">
            <v>0.6</v>
          </cell>
          <cell r="E1720">
            <v>8.1</v>
          </cell>
          <cell r="F1720">
            <v>8.25</v>
          </cell>
          <cell r="G1720">
            <v>8.4600000000000009</v>
          </cell>
          <cell r="H1720">
            <v>9.06</v>
          </cell>
          <cell r="I1720">
            <v>9.51</v>
          </cell>
        </row>
        <row r="1721">
          <cell r="A1721">
            <v>103790</v>
          </cell>
          <cell r="B1721">
            <v>0</v>
          </cell>
          <cell r="C1721">
            <v>7.5</v>
          </cell>
          <cell r="D1721">
            <v>0.6</v>
          </cell>
          <cell r="E1721">
            <v>8.1</v>
          </cell>
          <cell r="F1721">
            <v>8.25</v>
          </cell>
          <cell r="G1721">
            <v>8.4600000000000009</v>
          </cell>
          <cell r="H1721">
            <v>9.06</v>
          </cell>
          <cell r="I1721">
            <v>9.51</v>
          </cell>
        </row>
        <row r="1722">
          <cell r="A1722">
            <v>103800</v>
          </cell>
          <cell r="B1722">
            <v>0</v>
          </cell>
          <cell r="C1722">
            <v>7.5</v>
          </cell>
          <cell r="D1722">
            <v>0.6</v>
          </cell>
          <cell r="E1722">
            <v>8.1</v>
          </cell>
          <cell r="F1722">
            <v>8.25</v>
          </cell>
          <cell r="G1722">
            <v>8.4600000000000009</v>
          </cell>
          <cell r="H1722">
            <v>9.06</v>
          </cell>
          <cell r="I1722">
            <v>9.51</v>
          </cell>
        </row>
        <row r="1723">
          <cell r="A1723">
            <v>103810</v>
          </cell>
          <cell r="B1723">
            <v>0</v>
          </cell>
          <cell r="C1723">
            <v>7.5</v>
          </cell>
          <cell r="D1723">
            <v>0.6</v>
          </cell>
          <cell r="E1723">
            <v>8.1</v>
          </cell>
          <cell r="F1723">
            <v>8.25</v>
          </cell>
          <cell r="G1723">
            <v>8.4600000000000009</v>
          </cell>
          <cell r="H1723">
            <v>9.06</v>
          </cell>
          <cell r="I1723">
            <v>9.51</v>
          </cell>
        </row>
        <row r="1724">
          <cell r="A1724">
            <v>103820</v>
          </cell>
          <cell r="B1724">
            <v>0</v>
          </cell>
          <cell r="C1724">
            <v>7.5</v>
          </cell>
          <cell r="D1724">
            <v>0.6</v>
          </cell>
          <cell r="E1724">
            <v>8.1</v>
          </cell>
          <cell r="F1724">
            <v>8.25</v>
          </cell>
          <cell r="G1724">
            <v>8.4600000000000009</v>
          </cell>
          <cell r="H1724">
            <v>9.06</v>
          </cell>
          <cell r="I1724">
            <v>9.51</v>
          </cell>
        </row>
        <row r="1725">
          <cell r="A1725">
            <v>103825.19</v>
          </cell>
          <cell r="B1725" t="str">
            <v>PY - MSE</v>
          </cell>
          <cell r="C1725">
            <v>7.5</v>
          </cell>
          <cell r="D1725">
            <v>0.6</v>
          </cell>
          <cell r="E1725">
            <v>8.1</v>
          </cell>
          <cell r="F1725">
            <v>8.25</v>
          </cell>
          <cell r="G1725">
            <v>8.4600000000000009</v>
          </cell>
          <cell r="H1725">
            <v>9.06</v>
          </cell>
          <cell r="I1725">
            <v>9.51</v>
          </cell>
        </row>
        <row r="1726">
          <cell r="A1726">
            <v>103830</v>
          </cell>
          <cell r="B1726">
            <v>0</v>
          </cell>
          <cell r="C1726">
            <v>7.5</v>
          </cell>
          <cell r="D1726">
            <v>0.5</v>
          </cell>
          <cell r="E1726">
            <v>8</v>
          </cell>
          <cell r="F1726">
            <v>8.15</v>
          </cell>
          <cell r="G1726">
            <v>8.3600000000000012</v>
          </cell>
          <cell r="H1726">
            <v>8.9600000000000009</v>
          </cell>
          <cell r="I1726">
            <v>9.41</v>
          </cell>
        </row>
        <row r="1727">
          <cell r="A1727">
            <v>103840</v>
          </cell>
          <cell r="B1727">
            <v>0</v>
          </cell>
          <cell r="C1727">
            <v>7.5</v>
          </cell>
          <cell r="D1727">
            <v>0.3</v>
          </cell>
          <cell r="E1727">
            <v>7.8</v>
          </cell>
          <cell r="F1727">
            <v>7.95</v>
          </cell>
          <cell r="G1727">
            <v>8.16</v>
          </cell>
          <cell r="H1727">
            <v>8.76</v>
          </cell>
          <cell r="I1727">
            <v>9.2099999999999991</v>
          </cell>
        </row>
        <row r="1728">
          <cell r="A1728">
            <v>103840.19</v>
          </cell>
          <cell r="B1728" t="str">
            <v>PT</v>
          </cell>
          <cell r="C1728">
            <v>7.5</v>
          </cell>
          <cell r="D1728">
            <v>0.3</v>
          </cell>
          <cell r="E1728">
            <v>7.8</v>
          </cell>
          <cell r="F1728">
            <v>7.95</v>
          </cell>
          <cell r="G1728">
            <v>8.16</v>
          </cell>
          <cell r="H1728">
            <v>8.76</v>
          </cell>
          <cell r="I1728">
            <v>9.2099999999999991</v>
          </cell>
        </row>
        <row r="1729">
          <cell r="A1729">
            <v>103850</v>
          </cell>
          <cell r="B1729">
            <v>0</v>
          </cell>
          <cell r="C1729">
            <v>7.5</v>
          </cell>
          <cell r="D1729">
            <v>0.1</v>
          </cell>
          <cell r="E1729">
            <v>7.6</v>
          </cell>
          <cell r="F1729">
            <v>7.75</v>
          </cell>
          <cell r="G1729">
            <v>7.96</v>
          </cell>
          <cell r="H1729">
            <v>8.56</v>
          </cell>
          <cell r="I1729">
            <v>9.01</v>
          </cell>
        </row>
        <row r="1730">
          <cell r="A1730">
            <v>103855.19</v>
          </cell>
          <cell r="B1730" t="str">
            <v>PX</v>
          </cell>
          <cell r="C1730">
            <v>7.5</v>
          </cell>
          <cell r="D1730">
            <v>0</v>
          </cell>
          <cell r="E1730">
            <v>7.5</v>
          </cell>
          <cell r="F1730">
            <v>7.65</v>
          </cell>
          <cell r="G1730">
            <v>7.86</v>
          </cell>
          <cell r="H1730">
            <v>8.4600000000000009</v>
          </cell>
          <cell r="I1730">
            <v>8.91</v>
          </cell>
        </row>
        <row r="1731">
          <cell r="A1731">
            <v>103860</v>
          </cell>
          <cell r="B1731">
            <v>0</v>
          </cell>
          <cell r="C1731">
            <v>7.5</v>
          </cell>
          <cell r="D1731">
            <v>0</v>
          </cell>
          <cell r="E1731">
            <v>7.5</v>
          </cell>
          <cell r="F1731">
            <v>7.65</v>
          </cell>
          <cell r="G1731">
            <v>7.86</v>
          </cell>
          <cell r="H1731">
            <v>8.4600000000000009</v>
          </cell>
          <cell r="I1731">
            <v>8.91</v>
          </cell>
        </row>
        <row r="1732">
          <cell r="A1732">
            <v>103870</v>
          </cell>
          <cell r="B1732">
            <v>0</v>
          </cell>
          <cell r="C1732">
            <v>7.5</v>
          </cell>
          <cell r="D1732">
            <v>0</v>
          </cell>
          <cell r="E1732">
            <v>7.5</v>
          </cell>
          <cell r="F1732">
            <v>7.65</v>
          </cell>
          <cell r="G1732">
            <v>7.86</v>
          </cell>
          <cell r="H1732">
            <v>8.4600000000000009</v>
          </cell>
          <cell r="I1732">
            <v>8.91</v>
          </cell>
        </row>
        <row r="1733">
          <cell r="A1733">
            <v>103880</v>
          </cell>
          <cell r="B1733">
            <v>0</v>
          </cell>
          <cell r="C1733">
            <v>7.5</v>
          </cell>
          <cell r="D1733">
            <v>0</v>
          </cell>
          <cell r="E1733">
            <v>7.5</v>
          </cell>
          <cell r="F1733">
            <v>7.65</v>
          </cell>
          <cell r="G1733">
            <v>7.86</v>
          </cell>
          <cell r="H1733">
            <v>8.4600000000000009</v>
          </cell>
          <cell r="I1733">
            <v>8.91</v>
          </cell>
        </row>
        <row r="1734">
          <cell r="A1734">
            <v>103885.19</v>
          </cell>
          <cell r="B1734" t="str">
            <v>BS</v>
          </cell>
          <cell r="C1734">
            <v>7.5</v>
          </cell>
          <cell r="D1734">
            <v>0</v>
          </cell>
          <cell r="E1734">
            <v>7.5</v>
          </cell>
          <cell r="F1734">
            <v>7.65</v>
          </cell>
          <cell r="G1734">
            <v>7.86</v>
          </cell>
          <cell r="H1734">
            <v>8.4600000000000009</v>
          </cell>
          <cell r="I1734">
            <v>8.91</v>
          </cell>
        </row>
        <row r="1735">
          <cell r="A1735">
            <v>103890</v>
          </cell>
          <cell r="B1735">
            <v>0</v>
          </cell>
          <cell r="C1735">
            <v>7.5</v>
          </cell>
          <cell r="D1735">
            <v>0</v>
          </cell>
          <cell r="E1735">
            <v>7.5</v>
          </cell>
          <cell r="F1735">
            <v>7.65</v>
          </cell>
          <cell r="G1735">
            <v>7.86</v>
          </cell>
          <cell r="H1735">
            <v>8.4600000000000009</v>
          </cell>
          <cell r="I1735">
            <v>8.91</v>
          </cell>
        </row>
        <row r="1736">
          <cell r="A1736">
            <v>103900</v>
          </cell>
          <cell r="B1736">
            <v>0</v>
          </cell>
          <cell r="C1736">
            <v>7.5</v>
          </cell>
          <cell r="D1736">
            <v>0</v>
          </cell>
          <cell r="E1736">
            <v>7.5</v>
          </cell>
          <cell r="F1736">
            <v>7.65</v>
          </cell>
          <cell r="G1736">
            <v>7.86</v>
          </cell>
          <cell r="H1736">
            <v>8.4600000000000009</v>
          </cell>
          <cell r="I1736">
            <v>8.91</v>
          </cell>
        </row>
        <row r="1737">
          <cell r="A1737">
            <v>103910</v>
          </cell>
          <cell r="B1737">
            <v>0</v>
          </cell>
          <cell r="C1737">
            <v>7.5</v>
          </cell>
          <cell r="D1737">
            <v>0</v>
          </cell>
          <cell r="E1737">
            <v>7.5</v>
          </cell>
          <cell r="F1737">
            <v>7.65</v>
          </cell>
          <cell r="G1737">
            <v>7.86</v>
          </cell>
          <cell r="H1737">
            <v>8.4600000000000009</v>
          </cell>
          <cell r="I1737">
            <v>8.91</v>
          </cell>
        </row>
        <row r="1738">
          <cell r="A1738">
            <v>103920</v>
          </cell>
          <cell r="B1738">
            <v>0</v>
          </cell>
          <cell r="C1738">
            <v>7.5</v>
          </cell>
          <cell r="D1738">
            <v>0</v>
          </cell>
          <cell r="E1738">
            <v>7.5</v>
          </cell>
          <cell r="F1738">
            <v>7.65</v>
          </cell>
          <cell r="G1738">
            <v>7.86</v>
          </cell>
          <cell r="H1738">
            <v>8.4600000000000009</v>
          </cell>
          <cell r="I1738">
            <v>8.91</v>
          </cell>
        </row>
        <row r="1739">
          <cell r="A1739">
            <v>103930</v>
          </cell>
          <cell r="B1739">
            <v>0</v>
          </cell>
          <cell r="C1739">
            <v>7.5</v>
          </cell>
          <cell r="D1739">
            <v>0</v>
          </cell>
          <cell r="E1739">
            <v>7.5</v>
          </cell>
          <cell r="F1739">
            <v>7.65</v>
          </cell>
          <cell r="G1739">
            <v>7.86</v>
          </cell>
          <cell r="H1739">
            <v>8.4600000000000009</v>
          </cell>
          <cell r="I1739">
            <v>8.91</v>
          </cell>
        </row>
        <row r="1740">
          <cell r="A1740">
            <v>103940</v>
          </cell>
          <cell r="B1740">
            <v>0</v>
          </cell>
          <cell r="C1740">
            <v>7.5</v>
          </cell>
          <cell r="D1740">
            <v>0</v>
          </cell>
          <cell r="E1740">
            <v>7.5</v>
          </cell>
          <cell r="F1740">
            <v>7.65</v>
          </cell>
          <cell r="G1740">
            <v>7.86</v>
          </cell>
          <cell r="H1740">
            <v>8.4600000000000009</v>
          </cell>
          <cell r="I1740">
            <v>8.91</v>
          </cell>
        </row>
        <row r="1741">
          <cell r="A1741">
            <v>103948.85</v>
          </cell>
          <cell r="B1741" t="str">
            <v>BS</v>
          </cell>
          <cell r="C1741">
            <v>7.5</v>
          </cell>
          <cell r="D1741">
            <v>0</v>
          </cell>
          <cell r="E1741">
            <v>7.5</v>
          </cell>
          <cell r="F1741">
            <v>7.65</v>
          </cell>
          <cell r="G1741">
            <v>7.86</v>
          </cell>
          <cell r="H1741">
            <v>8.4600000000000009</v>
          </cell>
          <cell r="I1741">
            <v>8.91</v>
          </cell>
        </row>
        <row r="1742">
          <cell r="A1742">
            <v>103950</v>
          </cell>
          <cell r="B1742">
            <v>0</v>
          </cell>
          <cell r="C1742">
            <v>7.5</v>
          </cell>
          <cell r="D1742">
            <v>0</v>
          </cell>
          <cell r="E1742">
            <v>7.5</v>
          </cell>
          <cell r="F1742">
            <v>7.65</v>
          </cell>
          <cell r="G1742">
            <v>7.86</v>
          </cell>
          <cell r="H1742">
            <v>8.4600000000000009</v>
          </cell>
          <cell r="I1742">
            <v>8.91</v>
          </cell>
        </row>
        <row r="1743">
          <cell r="A1743">
            <v>103960</v>
          </cell>
          <cell r="B1743">
            <v>0</v>
          </cell>
          <cell r="C1743">
            <v>7.5</v>
          </cell>
          <cell r="D1743">
            <v>0</v>
          </cell>
          <cell r="E1743">
            <v>7.5</v>
          </cell>
          <cell r="F1743">
            <v>7.65</v>
          </cell>
          <cell r="G1743">
            <v>7.86</v>
          </cell>
          <cell r="H1743">
            <v>8.4600000000000009</v>
          </cell>
          <cell r="I1743">
            <v>8.91</v>
          </cell>
        </row>
        <row r="1744">
          <cell r="A1744">
            <v>103970</v>
          </cell>
          <cell r="B1744">
            <v>0</v>
          </cell>
          <cell r="C1744">
            <v>7.5</v>
          </cell>
          <cell r="D1744">
            <v>0</v>
          </cell>
          <cell r="E1744">
            <v>7.5</v>
          </cell>
          <cell r="F1744">
            <v>7.65</v>
          </cell>
          <cell r="G1744">
            <v>7.86</v>
          </cell>
          <cell r="H1744">
            <v>8.4600000000000009</v>
          </cell>
          <cell r="I1744">
            <v>8.91</v>
          </cell>
        </row>
        <row r="1745">
          <cell r="A1745">
            <v>103978.85</v>
          </cell>
          <cell r="B1745" t="str">
            <v>PX</v>
          </cell>
          <cell r="C1745">
            <v>7.5</v>
          </cell>
          <cell r="D1745">
            <v>0</v>
          </cell>
          <cell r="E1745">
            <v>7.5</v>
          </cell>
          <cell r="F1745">
            <v>7.65</v>
          </cell>
          <cell r="G1745">
            <v>7.86</v>
          </cell>
          <cell r="H1745">
            <v>8.4600000000000009</v>
          </cell>
          <cell r="I1745">
            <v>8.91</v>
          </cell>
        </row>
        <row r="1746">
          <cell r="A1746">
            <v>103980</v>
          </cell>
          <cell r="B1746">
            <v>0</v>
          </cell>
          <cell r="C1746">
            <v>7.5</v>
          </cell>
          <cell r="D1746">
            <v>0.01</v>
          </cell>
          <cell r="E1746">
            <v>7.51</v>
          </cell>
          <cell r="F1746">
            <v>7.66</v>
          </cell>
          <cell r="G1746">
            <v>7.87</v>
          </cell>
          <cell r="H1746">
            <v>8.4700000000000006</v>
          </cell>
          <cell r="I1746">
            <v>8.92</v>
          </cell>
        </row>
        <row r="1747">
          <cell r="A1747">
            <v>103990</v>
          </cell>
          <cell r="B1747">
            <v>0</v>
          </cell>
          <cell r="C1747">
            <v>7.5</v>
          </cell>
          <cell r="D1747">
            <v>0.16</v>
          </cell>
          <cell r="E1747">
            <v>7.66</v>
          </cell>
          <cell r="F1747">
            <v>7.8100000000000005</v>
          </cell>
          <cell r="G1747">
            <v>8.0200000000000014</v>
          </cell>
          <cell r="H1747">
            <v>8.620000000000001</v>
          </cell>
          <cell r="I1747">
            <v>9.07</v>
          </cell>
        </row>
        <row r="1748">
          <cell r="A1748">
            <v>103998.85</v>
          </cell>
          <cell r="B1748" t="str">
            <v>PC</v>
          </cell>
          <cell r="C1748">
            <v>7.5</v>
          </cell>
          <cell r="D1748">
            <v>0.3</v>
          </cell>
          <cell r="E1748">
            <v>7.8</v>
          </cell>
          <cell r="F1748">
            <v>7.95</v>
          </cell>
          <cell r="G1748">
            <v>8.16</v>
          </cell>
          <cell r="H1748">
            <v>8.76</v>
          </cell>
          <cell r="I1748">
            <v>9.2099999999999991</v>
          </cell>
        </row>
        <row r="1749">
          <cell r="A1749">
            <v>104000</v>
          </cell>
          <cell r="B1749">
            <v>0</v>
          </cell>
          <cell r="C1749">
            <v>7.5</v>
          </cell>
          <cell r="D1749">
            <v>0.31</v>
          </cell>
          <cell r="E1749">
            <v>7.81</v>
          </cell>
          <cell r="F1749">
            <v>7.96</v>
          </cell>
          <cell r="G1749">
            <v>8.17</v>
          </cell>
          <cell r="H1749">
            <v>8.77</v>
          </cell>
          <cell r="I1749">
            <v>9.2199999999999989</v>
          </cell>
        </row>
        <row r="1768">
          <cell r="A1768">
            <v>104000</v>
          </cell>
          <cell r="B1768">
            <v>0</v>
          </cell>
          <cell r="C1768">
            <v>7.5</v>
          </cell>
          <cell r="D1768">
            <v>0.31</v>
          </cell>
          <cell r="E1768">
            <v>7.81</v>
          </cell>
          <cell r="F1768">
            <v>7.96</v>
          </cell>
          <cell r="G1768">
            <v>8.17</v>
          </cell>
          <cell r="H1768">
            <v>8.77</v>
          </cell>
          <cell r="I1768">
            <v>9.2199999999999989</v>
          </cell>
        </row>
        <row r="1769">
          <cell r="A1769">
            <v>104008.85</v>
          </cell>
          <cell r="B1769" t="str">
            <v>PY</v>
          </cell>
          <cell r="C1769">
            <v>7.5</v>
          </cell>
          <cell r="D1769">
            <v>0.45</v>
          </cell>
          <cell r="E1769">
            <v>7.95</v>
          </cell>
          <cell r="F1769">
            <v>8.1</v>
          </cell>
          <cell r="G1769">
            <v>8.31</v>
          </cell>
          <cell r="H1769">
            <v>8.91</v>
          </cell>
          <cell r="I1769">
            <v>9.36</v>
          </cell>
        </row>
        <row r="1770">
          <cell r="A1770">
            <v>104010</v>
          </cell>
          <cell r="B1770">
            <v>0</v>
          </cell>
          <cell r="C1770">
            <v>7.5</v>
          </cell>
          <cell r="D1770">
            <v>0.46</v>
          </cell>
          <cell r="E1770">
            <v>7.96</v>
          </cell>
          <cell r="F1770">
            <v>8.11</v>
          </cell>
          <cell r="G1770">
            <v>8.32</v>
          </cell>
          <cell r="H1770">
            <v>8.92</v>
          </cell>
          <cell r="I1770">
            <v>9.3699999999999992</v>
          </cell>
        </row>
        <row r="1771">
          <cell r="A1771">
            <v>104018.85</v>
          </cell>
          <cell r="B1771" t="str">
            <v>MSE</v>
          </cell>
          <cell r="C1771">
            <v>7.5</v>
          </cell>
          <cell r="D1771">
            <v>0.6</v>
          </cell>
          <cell r="E1771">
            <v>8.1</v>
          </cell>
          <cell r="F1771">
            <v>8.25</v>
          </cell>
          <cell r="G1771">
            <v>8.4600000000000009</v>
          </cell>
          <cell r="H1771">
            <v>9.06</v>
          </cell>
          <cell r="I1771">
            <v>9.51</v>
          </cell>
        </row>
        <row r="1772">
          <cell r="A1772">
            <v>104020</v>
          </cell>
          <cell r="B1772">
            <v>0</v>
          </cell>
          <cell r="C1772">
            <v>7.5</v>
          </cell>
          <cell r="D1772">
            <v>0.6</v>
          </cell>
          <cell r="E1772">
            <v>8.1</v>
          </cell>
          <cell r="F1772">
            <v>8.25</v>
          </cell>
          <cell r="G1772">
            <v>8.4600000000000009</v>
          </cell>
          <cell r="H1772">
            <v>9.06</v>
          </cell>
          <cell r="I1772">
            <v>9.51</v>
          </cell>
        </row>
        <row r="1773">
          <cell r="A1773">
            <v>104030</v>
          </cell>
          <cell r="B1773">
            <v>0</v>
          </cell>
          <cell r="C1773">
            <v>7.5</v>
          </cell>
          <cell r="D1773">
            <v>0.6</v>
          </cell>
          <cell r="E1773">
            <v>8.1</v>
          </cell>
          <cell r="F1773">
            <v>8.25</v>
          </cell>
          <cell r="G1773">
            <v>8.4600000000000009</v>
          </cell>
          <cell r="H1773">
            <v>9.06</v>
          </cell>
          <cell r="I1773">
            <v>9.51</v>
          </cell>
        </row>
        <row r="1774">
          <cell r="A1774">
            <v>104040</v>
          </cell>
          <cell r="B1774">
            <v>0</v>
          </cell>
          <cell r="C1774">
            <v>7.5</v>
          </cell>
          <cell r="D1774">
            <v>0.6</v>
          </cell>
          <cell r="E1774">
            <v>8.1</v>
          </cell>
          <cell r="F1774">
            <v>8.25</v>
          </cell>
          <cell r="G1774">
            <v>8.4600000000000009</v>
          </cell>
          <cell r="H1774">
            <v>9.06</v>
          </cell>
          <cell r="I1774">
            <v>9.51</v>
          </cell>
        </row>
        <row r="1775">
          <cell r="A1775">
            <v>104050</v>
          </cell>
          <cell r="B1775">
            <v>0</v>
          </cell>
          <cell r="C1775">
            <v>7.5</v>
          </cell>
          <cell r="D1775">
            <v>0.6</v>
          </cell>
          <cell r="E1775">
            <v>8.1</v>
          </cell>
          <cell r="F1775">
            <v>8.25</v>
          </cell>
          <cell r="G1775">
            <v>8.4600000000000009</v>
          </cell>
          <cell r="H1775">
            <v>9.06</v>
          </cell>
          <cell r="I1775">
            <v>9.51</v>
          </cell>
        </row>
        <row r="1776">
          <cell r="A1776">
            <v>104060</v>
          </cell>
          <cell r="B1776">
            <v>0</v>
          </cell>
          <cell r="C1776">
            <v>7.5</v>
          </cell>
          <cell r="D1776">
            <v>0.6</v>
          </cell>
          <cell r="E1776">
            <v>8.1</v>
          </cell>
          <cell r="F1776">
            <v>8.25</v>
          </cell>
          <cell r="G1776">
            <v>8.4600000000000009</v>
          </cell>
          <cell r="H1776">
            <v>9.06</v>
          </cell>
          <cell r="I1776">
            <v>9.51</v>
          </cell>
        </row>
        <row r="1777">
          <cell r="A1777">
            <v>104070</v>
          </cell>
          <cell r="B1777">
            <v>0</v>
          </cell>
          <cell r="C1777">
            <v>7.5</v>
          </cell>
          <cell r="D1777">
            <v>0.61</v>
          </cell>
          <cell r="E1777">
            <v>8.11</v>
          </cell>
          <cell r="F1777">
            <v>8.26</v>
          </cell>
          <cell r="G1777">
            <v>8.4700000000000006</v>
          </cell>
          <cell r="H1777">
            <v>9.07</v>
          </cell>
          <cell r="I1777">
            <v>9.52</v>
          </cell>
        </row>
        <row r="1778">
          <cell r="A1778">
            <v>104080</v>
          </cell>
          <cell r="B1778">
            <v>0</v>
          </cell>
          <cell r="C1778">
            <v>7.5</v>
          </cell>
          <cell r="D1778">
            <v>0.62</v>
          </cell>
          <cell r="E1778">
            <v>8.1199999999999992</v>
          </cell>
          <cell r="F1778">
            <v>8.27</v>
          </cell>
          <cell r="G1778">
            <v>8.48</v>
          </cell>
          <cell r="H1778">
            <v>9.08</v>
          </cell>
          <cell r="I1778">
            <v>9.5299999999999994</v>
          </cell>
        </row>
        <row r="1779">
          <cell r="A1779">
            <v>104090</v>
          </cell>
          <cell r="B1779">
            <v>0</v>
          </cell>
          <cell r="C1779">
            <v>7.5</v>
          </cell>
          <cell r="D1779">
            <v>0.63</v>
          </cell>
          <cell r="E1779">
            <v>8.1300000000000008</v>
          </cell>
          <cell r="F1779">
            <v>8.2800000000000011</v>
          </cell>
          <cell r="G1779">
            <v>8.490000000000002</v>
          </cell>
          <cell r="H1779">
            <v>9.0900000000000016</v>
          </cell>
          <cell r="I1779">
            <v>9.5400000000000009</v>
          </cell>
        </row>
        <row r="1780">
          <cell r="A1780">
            <v>104100</v>
          </cell>
          <cell r="B1780">
            <v>0</v>
          </cell>
          <cell r="C1780">
            <v>7.5</v>
          </cell>
          <cell r="D1780">
            <v>0.65</v>
          </cell>
          <cell r="E1780">
            <v>8.15</v>
          </cell>
          <cell r="F1780">
            <v>8.3000000000000007</v>
          </cell>
          <cell r="G1780">
            <v>8.5100000000000016</v>
          </cell>
          <cell r="H1780">
            <v>9.1100000000000012</v>
          </cell>
          <cell r="I1780">
            <v>9.56</v>
          </cell>
        </row>
        <row r="1781">
          <cell r="A1781">
            <v>104110</v>
          </cell>
          <cell r="B1781">
            <v>0</v>
          </cell>
          <cell r="C1781">
            <v>7.5</v>
          </cell>
          <cell r="D1781">
            <v>0.66</v>
          </cell>
          <cell r="E1781">
            <v>8.16</v>
          </cell>
          <cell r="F1781">
            <v>8.31</v>
          </cell>
          <cell r="G1781">
            <v>8.5200000000000014</v>
          </cell>
          <cell r="H1781">
            <v>9.120000000000001</v>
          </cell>
          <cell r="I1781">
            <v>9.57</v>
          </cell>
        </row>
        <row r="1782">
          <cell r="A1782">
            <v>104120</v>
          </cell>
          <cell r="B1782">
            <v>0</v>
          </cell>
          <cell r="C1782">
            <v>7.5</v>
          </cell>
          <cell r="D1782">
            <v>0.6</v>
          </cell>
          <cell r="E1782">
            <v>8.1</v>
          </cell>
          <cell r="F1782">
            <v>8.25</v>
          </cell>
          <cell r="G1782">
            <v>8.4600000000000009</v>
          </cell>
          <cell r="H1782">
            <v>9.06</v>
          </cell>
          <cell r="I1782">
            <v>9.51</v>
          </cell>
        </row>
        <row r="1783">
          <cell r="A1783">
            <v>104130</v>
          </cell>
          <cell r="B1783">
            <v>0</v>
          </cell>
          <cell r="C1783">
            <v>7.5</v>
          </cell>
          <cell r="D1783">
            <v>0.6</v>
          </cell>
          <cell r="E1783">
            <v>8.1</v>
          </cell>
          <cell r="F1783">
            <v>8.25</v>
          </cell>
          <cell r="G1783">
            <v>8.4600000000000009</v>
          </cell>
          <cell r="H1783">
            <v>9.06</v>
          </cell>
          <cell r="I1783">
            <v>9.51</v>
          </cell>
        </row>
        <row r="1784">
          <cell r="A1784">
            <v>104140</v>
          </cell>
          <cell r="B1784">
            <v>0</v>
          </cell>
          <cell r="C1784">
            <v>7.5</v>
          </cell>
          <cell r="D1784">
            <v>0.6</v>
          </cell>
          <cell r="E1784">
            <v>8.1</v>
          </cell>
          <cell r="F1784">
            <v>8.25</v>
          </cell>
          <cell r="G1784">
            <v>8.4600000000000009</v>
          </cell>
          <cell r="H1784">
            <v>9.06</v>
          </cell>
          <cell r="I1784">
            <v>9.51</v>
          </cell>
        </row>
        <row r="1785">
          <cell r="A1785">
            <v>104150</v>
          </cell>
          <cell r="B1785">
            <v>0</v>
          </cell>
          <cell r="C1785">
            <v>7.5</v>
          </cell>
          <cell r="D1785">
            <v>0.6</v>
          </cell>
          <cell r="E1785">
            <v>8.1</v>
          </cell>
          <cell r="F1785">
            <v>8.25</v>
          </cell>
          <cell r="G1785">
            <v>8.4600000000000009</v>
          </cell>
          <cell r="H1785">
            <v>9.06</v>
          </cell>
          <cell r="I1785">
            <v>9.51</v>
          </cell>
        </row>
        <row r="1786">
          <cell r="A1786">
            <v>104157.59</v>
          </cell>
          <cell r="B1786" t="str">
            <v>MSE</v>
          </cell>
          <cell r="C1786">
            <v>7.5</v>
          </cell>
          <cell r="D1786">
            <v>0.6</v>
          </cell>
          <cell r="E1786">
            <v>8.1</v>
          </cell>
          <cell r="F1786">
            <v>8.25</v>
          </cell>
          <cell r="G1786">
            <v>8.4600000000000009</v>
          </cell>
          <cell r="H1786">
            <v>9.06</v>
          </cell>
          <cell r="I1786">
            <v>9.51</v>
          </cell>
        </row>
        <row r="1787">
          <cell r="A1787">
            <v>104160</v>
          </cell>
          <cell r="B1787">
            <v>0</v>
          </cell>
          <cell r="C1787">
            <v>7.5</v>
          </cell>
          <cell r="D1787">
            <v>0.56000000000000005</v>
          </cell>
          <cell r="E1787">
            <v>8.06</v>
          </cell>
          <cell r="F1787">
            <v>8.2100000000000009</v>
          </cell>
          <cell r="G1787">
            <v>8.4200000000000017</v>
          </cell>
          <cell r="H1787">
            <v>9.0200000000000014</v>
          </cell>
          <cell r="I1787">
            <v>9.4700000000000006</v>
          </cell>
        </row>
        <row r="1788">
          <cell r="A1788">
            <v>104167.59</v>
          </cell>
          <cell r="B1788" t="str">
            <v>PY</v>
          </cell>
          <cell r="C1788">
            <v>7.5</v>
          </cell>
          <cell r="D1788">
            <v>0.45</v>
          </cell>
          <cell r="E1788">
            <v>7.95</v>
          </cell>
          <cell r="F1788">
            <v>8.1</v>
          </cell>
          <cell r="G1788">
            <v>8.31</v>
          </cell>
          <cell r="H1788">
            <v>8.91</v>
          </cell>
          <cell r="I1788">
            <v>9.36</v>
          </cell>
        </row>
        <row r="1789">
          <cell r="A1789">
            <v>104170</v>
          </cell>
          <cell r="B1789">
            <v>0</v>
          </cell>
          <cell r="C1789">
            <v>7.5</v>
          </cell>
          <cell r="D1789">
            <v>0.41</v>
          </cell>
          <cell r="E1789">
            <v>7.91</v>
          </cell>
          <cell r="F1789">
            <v>8.06</v>
          </cell>
          <cell r="G1789">
            <v>8.2700000000000014</v>
          </cell>
          <cell r="H1789">
            <v>8.870000000000001</v>
          </cell>
          <cell r="I1789">
            <v>9.32</v>
          </cell>
        </row>
        <row r="1790">
          <cell r="A1790">
            <v>104177.59</v>
          </cell>
          <cell r="B1790" t="str">
            <v>PT</v>
          </cell>
          <cell r="C1790">
            <v>7.5</v>
          </cell>
          <cell r="D1790">
            <v>0.3</v>
          </cell>
          <cell r="E1790">
            <v>7.8</v>
          </cell>
          <cell r="F1790">
            <v>7.95</v>
          </cell>
          <cell r="G1790">
            <v>8.16</v>
          </cell>
          <cell r="H1790">
            <v>8.76</v>
          </cell>
          <cell r="I1790">
            <v>9.2099999999999991</v>
          </cell>
        </row>
        <row r="1791">
          <cell r="A1791">
            <v>104180</v>
          </cell>
          <cell r="B1791">
            <v>0</v>
          </cell>
          <cell r="C1791">
            <v>7.5</v>
          </cell>
          <cell r="D1791">
            <v>0.26</v>
          </cell>
          <cell r="E1791">
            <v>7.76</v>
          </cell>
          <cell r="F1791">
            <v>7.91</v>
          </cell>
          <cell r="G1791">
            <v>8.120000000000001</v>
          </cell>
          <cell r="H1791">
            <v>8.7200000000000006</v>
          </cell>
          <cell r="I1791">
            <v>9.17</v>
          </cell>
        </row>
        <row r="1792">
          <cell r="A1792">
            <v>104190</v>
          </cell>
          <cell r="B1792">
            <v>0</v>
          </cell>
          <cell r="C1792">
            <v>7.5</v>
          </cell>
          <cell r="D1792">
            <v>0.11</v>
          </cell>
          <cell r="E1792">
            <v>7.61</v>
          </cell>
          <cell r="F1792">
            <v>7.7600000000000007</v>
          </cell>
          <cell r="G1792">
            <v>7.9700000000000006</v>
          </cell>
          <cell r="H1792">
            <v>8.57</v>
          </cell>
          <cell r="I1792">
            <v>9.02</v>
          </cell>
        </row>
        <row r="1793">
          <cell r="A1793">
            <v>104197.59</v>
          </cell>
          <cell r="B1793" t="str">
            <v>PX</v>
          </cell>
          <cell r="C1793">
            <v>7.5</v>
          </cell>
          <cell r="D1793">
            <v>0</v>
          </cell>
          <cell r="E1793">
            <v>7.5</v>
          </cell>
          <cell r="F1793">
            <v>7.65</v>
          </cell>
          <cell r="G1793">
            <v>7.86</v>
          </cell>
          <cell r="H1793">
            <v>8.4600000000000009</v>
          </cell>
          <cell r="I1793">
            <v>8.91</v>
          </cell>
        </row>
        <row r="1794">
          <cell r="A1794">
            <v>104200</v>
          </cell>
          <cell r="B1794">
            <v>0</v>
          </cell>
          <cell r="C1794">
            <v>7.5</v>
          </cell>
          <cell r="D1794">
            <v>0</v>
          </cell>
          <cell r="E1794">
            <v>7.5</v>
          </cell>
          <cell r="F1794">
            <v>7.65</v>
          </cell>
          <cell r="G1794">
            <v>7.86</v>
          </cell>
          <cell r="H1794">
            <v>8.4600000000000009</v>
          </cell>
          <cell r="I1794">
            <v>8.91</v>
          </cell>
        </row>
        <row r="1795">
          <cell r="A1795">
            <v>104210</v>
          </cell>
          <cell r="B1795">
            <v>0</v>
          </cell>
          <cell r="C1795">
            <v>7.5</v>
          </cell>
          <cell r="D1795">
            <v>0</v>
          </cell>
          <cell r="E1795">
            <v>7.5</v>
          </cell>
          <cell r="F1795">
            <v>7.65</v>
          </cell>
          <cell r="G1795">
            <v>7.86</v>
          </cell>
          <cell r="H1795">
            <v>8.4600000000000009</v>
          </cell>
          <cell r="I1795">
            <v>8.91</v>
          </cell>
        </row>
        <row r="1796">
          <cell r="A1796">
            <v>104220</v>
          </cell>
          <cell r="B1796">
            <v>0</v>
          </cell>
          <cell r="C1796">
            <v>7.5</v>
          </cell>
          <cell r="D1796">
            <v>0</v>
          </cell>
          <cell r="E1796">
            <v>7.5</v>
          </cell>
          <cell r="F1796">
            <v>7.65</v>
          </cell>
          <cell r="G1796">
            <v>7.86</v>
          </cell>
          <cell r="H1796">
            <v>8.4600000000000009</v>
          </cell>
          <cell r="I1796">
            <v>8.91</v>
          </cell>
        </row>
        <row r="1797">
          <cell r="A1797">
            <v>104227.59</v>
          </cell>
          <cell r="B1797" t="str">
            <v>BS</v>
          </cell>
          <cell r="C1797">
            <v>7.5</v>
          </cell>
          <cell r="D1797">
            <v>0</v>
          </cell>
          <cell r="E1797">
            <v>7.5</v>
          </cell>
          <cell r="F1797">
            <v>7.65</v>
          </cell>
          <cell r="G1797">
            <v>7.86</v>
          </cell>
          <cell r="H1797">
            <v>8.4600000000000009</v>
          </cell>
          <cell r="I1797">
            <v>8.91</v>
          </cell>
        </row>
        <row r="1798">
          <cell r="A1798">
            <v>104230</v>
          </cell>
          <cell r="B1798">
            <v>0</v>
          </cell>
          <cell r="C1798">
            <v>7.5</v>
          </cell>
          <cell r="D1798">
            <v>0</v>
          </cell>
          <cell r="E1798">
            <v>7.5</v>
          </cell>
          <cell r="F1798">
            <v>7.65</v>
          </cell>
          <cell r="G1798">
            <v>7.86</v>
          </cell>
          <cell r="H1798">
            <v>8.4600000000000009</v>
          </cell>
          <cell r="I1798">
            <v>8.91</v>
          </cell>
        </row>
        <row r="1799">
          <cell r="A1799">
            <v>104240</v>
          </cell>
          <cell r="B1799">
            <v>0</v>
          </cell>
          <cell r="C1799">
            <v>7.5</v>
          </cell>
          <cell r="D1799">
            <v>0</v>
          </cell>
          <cell r="E1799">
            <v>7.5</v>
          </cell>
          <cell r="F1799">
            <v>7.65</v>
          </cell>
          <cell r="G1799">
            <v>7.86</v>
          </cell>
          <cell r="H1799">
            <v>8.4600000000000009</v>
          </cell>
          <cell r="I1799">
            <v>8.91</v>
          </cell>
        </row>
        <row r="1800">
          <cell r="A1800">
            <v>104250</v>
          </cell>
          <cell r="B1800">
            <v>0</v>
          </cell>
          <cell r="C1800">
            <v>7.5</v>
          </cell>
          <cell r="D1800">
            <v>0</v>
          </cell>
          <cell r="E1800">
            <v>7.5</v>
          </cell>
          <cell r="F1800">
            <v>7.65</v>
          </cell>
          <cell r="G1800">
            <v>7.86</v>
          </cell>
          <cell r="H1800">
            <v>8.4600000000000009</v>
          </cell>
          <cell r="I1800">
            <v>8.91</v>
          </cell>
        </row>
        <row r="1801">
          <cell r="A1801">
            <v>104260</v>
          </cell>
          <cell r="B1801">
            <v>0</v>
          </cell>
          <cell r="C1801">
            <v>7.5</v>
          </cell>
          <cell r="D1801">
            <v>0</v>
          </cell>
          <cell r="E1801">
            <v>7.5</v>
          </cell>
          <cell r="F1801">
            <v>7.65</v>
          </cell>
          <cell r="G1801">
            <v>7.86</v>
          </cell>
          <cell r="H1801">
            <v>8.4600000000000009</v>
          </cell>
          <cell r="I1801">
            <v>8.91</v>
          </cell>
        </row>
        <row r="1802">
          <cell r="A1802">
            <v>104270</v>
          </cell>
          <cell r="B1802">
            <v>0</v>
          </cell>
          <cell r="C1802">
            <v>7.5</v>
          </cell>
          <cell r="D1802">
            <v>0</v>
          </cell>
          <cell r="E1802">
            <v>7.5</v>
          </cell>
          <cell r="F1802">
            <v>7.65</v>
          </cell>
          <cell r="G1802">
            <v>7.86</v>
          </cell>
          <cell r="H1802">
            <v>8.4600000000000009</v>
          </cell>
          <cell r="I1802">
            <v>8.91</v>
          </cell>
        </row>
        <row r="1803">
          <cell r="A1803">
            <v>104280</v>
          </cell>
          <cell r="B1803">
            <v>0</v>
          </cell>
          <cell r="C1803">
            <v>7.5</v>
          </cell>
          <cell r="D1803">
            <v>0</v>
          </cell>
          <cell r="E1803">
            <v>7.5</v>
          </cell>
          <cell r="F1803">
            <v>7.65</v>
          </cell>
          <cell r="G1803">
            <v>7.86</v>
          </cell>
          <cell r="H1803">
            <v>8.4600000000000009</v>
          </cell>
          <cell r="I1803">
            <v>8.91</v>
          </cell>
        </row>
        <row r="1804">
          <cell r="A1804">
            <v>104290</v>
          </cell>
          <cell r="B1804">
            <v>0</v>
          </cell>
          <cell r="C1804">
            <v>7.5</v>
          </cell>
          <cell r="D1804">
            <v>0</v>
          </cell>
          <cell r="E1804">
            <v>7.5</v>
          </cell>
          <cell r="F1804">
            <v>7.65</v>
          </cell>
          <cell r="G1804">
            <v>7.86</v>
          </cell>
          <cell r="H1804">
            <v>8.4600000000000009</v>
          </cell>
          <cell r="I1804">
            <v>8.91</v>
          </cell>
        </row>
        <row r="1805">
          <cell r="A1805">
            <v>104300</v>
          </cell>
          <cell r="B1805">
            <v>0</v>
          </cell>
          <cell r="C1805">
            <v>7.5</v>
          </cell>
          <cell r="D1805">
            <v>0</v>
          </cell>
          <cell r="E1805">
            <v>7.5</v>
          </cell>
          <cell r="F1805">
            <v>7.65</v>
          </cell>
          <cell r="G1805">
            <v>7.86</v>
          </cell>
          <cell r="H1805">
            <v>8.4600000000000009</v>
          </cell>
          <cell r="I1805">
            <v>8.91</v>
          </cell>
        </row>
        <row r="1806">
          <cell r="A1806">
            <v>104310</v>
          </cell>
          <cell r="B1806">
            <v>0</v>
          </cell>
          <cell r="C1806">
            <v>7.5</v>
          </cell>
          <cell r="D1806">
            <v>0</v>
          </cell>
          <cell r="E1806">
            <v>7.5</v>
          </cell>
          <cell r="F1806">
            <v>7.65</v>
          </cell>
          <cell r="G1806">
            <v>7.86</v>
          </cell>
          <cell r="H1806">
            <v>8.4600000000000009</v>
          </cell>
          <cell r="I1806">
            <v>8.91</v>
          </cell>
        </row>
        <row r="1807">
          <cell r="A1807">
            <v>104320</v>
          </cell>
          <cell r="B1807">
            <v>0</v>
          </cell>
          <cell r="C1807">
            <v>7.5</v>
          </cell>
          <cell r="D1807">
            <v>0</v>
          </cell>
          <cell r="E1807">
            <v>7.5</v>
          </cell>
          <cell r="F1807">
            <v>7.65</v>
          </cell>
          <cell r="G1807">
            <v>7.86</v>
          </cell>
          <cell r="H1807">
            <v>8.4600000000000009</v>
          </cell>
          <cell r="I1807">
            <v>8.91</v>
          </cell>
        </row>
        <row r="1808">
          <cell r="A1808">
            <v>104330</v>
          </cell>
          <cell r="B1808">
            <v>0</v>
          </cell>
          <cell r="C1808">
            <v>7.5</v>
          </cell>
          <cell r="D1808">
            <v>0</v>
          </cell>
          <cell r="E1808">
            <v>7.5</v>
          </cell>
          <cell r="F1808">
            <v>7.65</v>
          </cell>
          <cell r="G1808">
            <v>7.86</v>
          </cell>
          <cell r="H1808">
            <v>8.4600000000000009</v>
          </cell>
          <cell r="I1808">
            <v>8.91</v>
          </cell>
        </row>
        <row r="1809">
          <cell r="A1809">
            <v>104340</v>
          </cell>
          <cell r="B1809">
            <v>0</v>
          </cell>
          <cell r="C1809">
            <v>7.5</v>
          </cell>
          <cell r="D1809">
            <v>0</v>
          </cell>
          <cell r="E1809">
            <v>7.5</v>
          </cell>
          <cell r="F1809">
            <v>7.65</v>
          </cell>
          <cell r="G1809">
            <v>7.86</v>
          </cell>
          <cell r="H1809">
            <v>8.4600000000000009</v>
          </cell>
          <cell r="I1809">
            <v>8.91</v>
          </cell>
        </row>
        <row r="1810">
          <cell r="A1810">
            <v>104350</v>
          </cell>
          <cell r="B1810">
            <v>0</v>
          </cell>
          <cell r="C1810">
            <v>7.5</v>
          </cell>
          <cell r="D1810">
            <v>0</v>
          </cell>
          <cell r="E1810">
            <v>7.5</v>
          </cell>
          <cell r="F1810">
            <v>7.65</v>
          </cell>
          <cell r="G1810">
            <v>7.86</v>
          </cell>
          <cell r="H1810">
            <v>8.4600000000000009</v>
          </cell>
          <cell r="I1810">
            <v>8.91</v>
          </cell>
        </row>
        <row r="1811">
          <cell r="A1811">
            <v>104360</v>
          </cell>
          <cell r="B1811">
            <v>0</v>
          </cell>
          <cell r="C1811">
            <v>7.5</v>
          </cell>
          <cell r="D1811">
            <v>0</v>
          </cell>
          <cell r="E1811">
            <v>7.5</v>
          </cell>
          <cell r="F1811">
            <v>7.65</v>
          </cell>
          <cell r="G1811">
            <v>7.86</v>
          </cell>
          <cell r="H1811">
            <v>8.4600000000000009</v>
          </cell>
          <cell r="I1811">
            <v>8.91</v>
          </cell>
        </row>
        <row r="1812">
          <cell r="A1812">
            <v>104370</v>
          </cell>
          <cell r="B1812">
            <v>0</v>
          </cell>
          <cell r="C1812">
            <v>7.5</v>
          </cell>
          <cell r="D1812">
            <v>0</v>
          </cell>
          <cell r="E1812">
            <v>7.5</v>
          </cell>
          <cell r="F1812">
            <v>7.65</v>
          </cell>
          <cell r="G1812">
            <v>7.86</v>
          </cell>
          <cell r="H1812">
            <v>8.4600000000000009</v>
          </cell>
          <cell r="I1812">
            <v>8.91</v>
          </cell>
        </row>
        <row r="1813">
          <cell r="A1813">
            <v>104380</v>
          </cell>
          <cell r="B1813">
            <v>0</v>
          </cell>
          <cell r="C1813">
            <v>7.5</v>
          </cell>
          <cell r="D1813">
            <v>0</v>
          </cell>
          <cell r="E1813">
            <v>7.5</v>
          </cell>
          <cell r="F1813">
            <v>7.65</v>
          </cell>
          <cell r="G1813">
            <v>7.86</v>
          </cell>
          <cell r="H1813">
            <v>8.4600000000000009</v>
          </cell>
          <cell r="I1813">
            <v>8.91</v>
          </cell>
        </row>
        <row r="1814">
          <cell r="A1814">
            <v>104390</v>
          </cell>
          <cell r="B1814">
            <v>0</v>
          </cell>
          <cell r="C1814">
            <v>7.5</v>
          </cell>
          <cell r="D1814">
            <v>0</v>
          </cell>
          <cell r="E1814">
            <v>7.5</v>
          </cell>
          <cell r="F1814">
            <v>7.65</v>
          </cell>
          <cell r="G1814">
            <v>7.86</v>
          </cell>
          <cell r="H1814">
            <v>8.4600000000000009</v>
          </cell>
          <cell r="I1814">
            <v>8.91</v>
          </cell>
        </row>
        <row r="1815">
          <cell r="A1815">
            <v>104400</v>
          </cell>
          <cell r="B1815">
            <v>0</v>
          </cell>
          <cell r="C1815">
            <v>7.5</v>
          </cell>
          <cell r="D1815">
            <v>0</v>
          </cell>
          <cell r="E1815">
            <v>7.5</v>
          </cell>
          <cell r="F1815">
            <v>7.65</v>
          </cell>
          <cell r="G1815">
            <v>7.86</v>
          </cell>
          <cell r="H1815">
            <v>8.4600000000000009</v>
          </cell>
          <cell r="I1815">
            <v>8.91</v>
          </cell>
        </row>
        <row r="1816">
          <cell r="A1816">
            <v>104410</v>
          </cell>
          <cell r="B1816">
            <v>0</v>
          </cell>
          <cell r="C1816">
            <v>7.5</v>
          </cell>
          <cell r="D1816">
            <v>0</v>
          </cell>
          <cell r="E1816">
            <v>7.5</v>
          </cell>
          <cell r="F1816">
            <v>7.65</v>
          </cell>
          <cell r="G1816">
            <v>7.86</v>
          </cell>
          <cell r="H1816">
            <v>8.4600000000000009</v>
          </cell>
          <cell r="I1816">
            <v>8.91</v>
          </cell>
        </row>
        <row r="1817">
          <cell r="A1817">
            <v>104420</v>
          </cell>
          <cell r="B1817">
            <v>0</v>
          </cell>
          <cell r="C1817">
            <v>7.5</v>
          </cell>
          <cell r="D1817">
            <v>0</v>
          </cell>
          <cell r="E1817">
            <v>7.5</v>
          </cell>
          <cell r="F1817">
            <v>7.65</v>
          </cell>
          <cell r="G1817">
            <v>7.86</v>
          </cell>
          <cell r="H1817">
            <v>8.4600000000000009</v>
          </cell>
          <cell r="I1817">
            <v>8.91</v>
          </cell>
        </row>
        <row r="1818">
          <cell r="A1818">
            <v>104430</v>
          </cell>
          <cell r="B1818">
            <v>0</v>
          </cell>
          <cell r="C1818">
            <v>7.5</v>
          </cell>
          <cell r="D1818">
            <v>0</v>
          </cell>
          <cell r="E1818">
            <v>7.5</v>
          </cell>
          <cell r="F1818">
            <v>7.65</v>
          </cell>
          <cell r="G1818">
            <v>7.86</v>
          </cell>
          <cell r="H1818">
            <v>8.4600000000000009</v>
          </cell>
          <cell r="I1818">
            <v>8.91</v>
          </cell>
        </row>
        <row r="1819">
          <cell r="A1819">
            <v>104440</v>
          </cell>
          <cell r="B1819">
            <v>0</v>
          </cell>
          <cell r="C1819">
            <v>7.5</v>
          </cell>
          <cell r="D1819">
            <v>0</v>
          </cell>
          <cell r="E1819">
            <v>7.5</v>
          </cell>
          <cell r="F1819">
            <v>7.65</v>
          </cell>
          <cell r="G1819">
            <v>7.86</v>
          </cell>
          <cell r="H1819">
            <v>8.4600000000000009</v>
          </cell>
          <cell r="I1819">
            <v>8.91</v>
          </cell>
        </row>
        <row r="1820">
          <cell r="A1820">
            <v>104450</v>
          </cell>
          <cell r="B1820">
            <v>0</v>
          </cell>
          <cell r="C1820">
            <v>7.5</v>
          </cell>
          <cell r="D1820">
            <v>0</v>
          </cell>
          <cell r="E1820">
            <v>7.5</v>
          </cell>
          <cell r="F1820">
            <v>7.65</v>
          </cell>
          <cell r="G1820">
            <v>7.86</v>
          </cell>
          <cell r="H1820">
            <v>8.4600000000000009</v>
          </cell>
          <cell r="I1820">
            <v>8.91</v>
          </cell>
        </row>
        <row r="1821">
          <cell r="A1821">
            <v>104460</v>
          </cell>
          <cell r="B1821">
            <v>0</v>
          </cell>
          <cell r="C1821">
            <v>7.5</v>
          </cell>
          <cell r="D1821">
            <v>0</v>
          </cell>
          <cell r="E1821">
            <v>7.5</v>
          </cell>
          <cell r="F1821">
            <v>7.65</v>
          </cell>
          <cell r="G1821">
            <v>7.86</v>
          </cell>
          <cell r="H1821">
            <v>8.4600000000000009</v>
          </cell>
          <cell r="I1821">
            <v>8.91</v>
          </cell>
        </row>
        <row r="1822">
          <cell r="A1822">
            <v>104470</v>
          </cell>
          <cell r="B1822">
            <v>0</v>
          </cell>
          <cell r="C1822">
            <v>7.5</v>
          </cell>
          <cell r="D1822">
            <v>0</v>
          </cell>
          <cell r="E1822">
            <v>7.5</v>
          </cell>
          <cell r="F1822">
            <v>7.65</v>
          </cell>
          <cell r="G1822">
            <v>7.86</v>
          </cell>
          <cell r="H1822">
            <v>8.4600000000000009</v>
          </cell>
          <cell r="I1822">
            <v>8.91</v>
          </cell>
        </row>
        <row r="1823">
          <cell r="A1823">
            <v>104480</v>
          </cell>
          <cell r="B1823">
            <v>0</v>
          </cell>
          <cell r="C1823">
            <v>7.5</v>
          </cell>
          <cell r="D1823">
            <v>0</v>
          </cell>
          <cell r="E1823">
            <v>7.5</v>
          </cell>
          <cell r="F1823">
            <v>7.65</v>
          </cell>
          <cell r="G1823">
            <v>7.86</v>
          </cell>
          <cell r="H1823">
            <v>8.4600000000000009</v>
          </cell>
          <cell r="I1823">
            <v>8.91</v>
          </cell>
        </row>
        <row r="1824">
          <cell r="A1824">
            <v>104490</v>
          </cell>
          <cell r="B1824">
            <v>0</v>
          </cell>
          <cell r="C1824">
            <v>7.5</v>
          </cell>
          <cell r="D1824">
            <v>0</v>
          </cell>
          <cell r="E1824">
            <v>7.5</v>
          </cell>
          <cell r="F1824">
            <v>7.65</v>
          </cell>
          <cell r="G1824">
            <v>7.86</v>
          </cell>
          <cell r="H1824">
            <v>8.4600000000000009</v>
          </cell>
          <cell r="I1824">
            <v>8.91</v>
          </cell>
        </row>
        <row r="1825">
          <cell r="A1825">
            <v>104500</v>
          </cell>
          <cell r="B1825">
            <v>0</v>
          </cell>
          <cell r="C1825">
            <v>7.5</v>
          </cell>
          <cell r="D1825">
            <v>0</v>
          </cell>
          <cell r="E1825">
            <v>7.5</v>
          </cell>
          <cell r="F1825">
            <v>7.65</v>
          </cell>
          <cell r="G1825">
            <v>7.86</v>
          </cell>
          <cell r="H1825">
            <v>8.4600000000000009</v>
          </cell>
          <cell r="I1825">
            <v>8.91</v>
          </cell>
        </row>
        <row r="1826">
          <cell r="A1826">
            <v>104510</v>
          </cell>
          <cell r="B1826">
            <v>0</v>
          </cell>
          <cell r="C1826">
            <v>7.5</v>
          </cell>
          <cell r="D1826">
            <v>0</v>
          </cell>
          <cell r="E1826">
            <v>7.5</v>
          </cell>
          <cell r="F1826">
            <v>7.65</v>
          </cell>
          <cell r="G1826">
            <v>7.86</v>
          </cell>
          <cell r="H1826">
            <v>8.4600000000000009</v>
          </cell>
          <cell r="I1826">
            <v>8.91</v>
          </cell>
        </row>
        <row r="1827">
          <cell r="A1827">
            <v>104520</v>
          </cell>
          <cell r="B1827">
            <v>0</v>
          </cell>
          <cell r="C1827">
            <v>7.5</v>
          </cell>
          <cell r="D1827">
            <v>0</v>
          </cell>
          <cell r="E1827">
            <v>7.5</v>
          </cell>
          <cell r="F1827">
            <v>7.65</v>
          </cell>
          <cell r="G1827">
            <v>7.86</v>
          </cell>
          <cell r="H1827">
            <v>8.4600000000000009</v>
          </cell>
          <cell r="I1827">
            <v>8.91</v>
          </cell>
        </row>
        <row r="1828">
          <cell r="A1828">
            <v>104530</v>
          </cell>
          <cell r="B1828">
            <v>0</v>
          </cell>
          <cell r="C1828">
            <v>7.5</v>
          </cell>
          <cell r="D1828">
            <v>0</v>
          </cell>
          <cell r="E1828">
            <v>7.5</v>
          </cell>
          <cell r="F1828">
            <v>7.65</v>
          </cell>
          <cell r="G1828">
            <v>7.86</v>
          </cell>
          <cell r="H1828">
            <v>8.4600000000000009</v>
          </cell>
          <cell r="I1828">
            <v>8.91</v>
          </cell>
        </row>
        <row r="1829">
          <cell r="A1829">
            <v>104540</v>
          </cell>
          <cell r="B1829">
            <v>0</v>
          </cell>
          <cell r="C1829">
            <v>7.5</v>
          </cell>
          <cell r="D1829">
            <v>0</v>
          </cell>
          <cell r="E1829">
            <v>7.5</v>
          </cell>
          <cell r="F1829">
            <v>7.65</v>
          </cell>
          <cell r="G1829">
            <v>7.86</v>
          </cell>
          <cell r="H1829">
            <v>8.4600000000000009</v>
          </cell>
          <cell r="I1829">
            <v>8.91</v>
          </cell>
        </row>
        <row r="1830">
          <cell r="A1830">
            <v>104550</v>
          </cell>
          <cell r="B1830">
            <v>0</v>
          </cell>
          <cell r="C1830">
            <v>7.5</v>
          </cell>
          <cell r="D1830">
            <v>0</v>
          </cell>
          <cell r="E1830">
            <v>7.5</v>
          </cell>
          <cell r="F1830">
            <v>7.65</v>
          </cell>
          <cell r="G1830">
            <v>7.86</v>
          </cell>
          <cell r="H1830">
            <v>8.4600000000000009</v>
          </cell>
          <cell r="I1830">
            <v>8.91</v>
          </cell>
        </row>
        <row r="1831">
          <cell r="A1831">
            <v>104560</v>
          </cell>
          <cell r="B1831">
            <v>0</v>
          </cell>
          <cell r="C1831">
            <v>7.5</v>
          </cell>
          <cell r="D1831">
            <v>0</v>
          </cell>
          <cell r="E1831">
            <v>7.5</v>
          </cell>
          <cell r="F1831">
            <v>7.65</v>
          </cell>
          <cell r="G1831">
            <v>7.86</v>
          </cell>
          <cell r="H1831">
            <v>8.4600000000000009</v>
          </cell>
          <cell r="I1831">
            <v>8.91</v>
          </cell>
        </row>
        <row r="1832">
          <cell r="A1832">
            <v>104570</v>
          </cell>
          <cell r="B1832">
            <v>0</v>
          </cell>
          <cell r="C1832">
            <v>7.5</v>
          </cell>
          <cell r="D1832">
            <v>0</v>
          </cell>
          <cell r="E1832">
            <v>7.5</v>
          </cell>
          <cell r="F1832">
            <v>7.65</v>
          </cell>
          <cell r="G1832">
            <v>7.86</v>
          </cell>
          <cell r="H1832">
            <v>8.4600000000000009</v>
          </cell>
          <cell r="I1832">
            <v>8.91</v>
          </cell>
        </row>
        <row r="1833">
          <cell r="A1833">
            <v>104580</v>
          </cell>
          <cell r="B1833">
            <v>0</v>
          </cell>
          <cell r="C1833">
            <v>7.5</v>
          </cell>
          <cell r="D1833">
            <v>0</v>
          </cell>
          <cell r="E1833">
            <v>7.5</v>
          </cell>
          <cell r="F1833">
            <v>7.65</v>
          </cell>
          <cell r="G1833">
            <v>7.86</v>
          </cell>
          <cell r="H1833">
            <v>8.4600000000000009</v>
          </cell>
          <cell r="I1833">
            <v>8.91</v>
          </cell>
        </row>
        <row r="1834">
          <cell r="A1834">
            <v>104590</v>
          </cell>
          <cell r="B1834">
            <v>0</v>
          </cell>
          <cell r="C1834">
            <v>7.5</v>
          </cell>
          <cell r="D1834">
            <v>0</v>
          </cell>
          <cell r="E1834">
            <v>7.5</v>
          </cell>
          <cell r="F1834">
            <v>7.65</v>
          </cell>
          <cell r="G1834">
            <v>7.86</v>
          </cell>
          <cell r="H1834">
            <v>8.4600000000000009</v>
          </cell>
          <cell r="I1834">
            <v>8.91</v>
          </cell>
        </row>
        <row r="1835">
          <cell r="A1835">
            <v>104600</v>
          </cell>
          <cell r="B1835">
            <v>0</v>
          </cell>
          <cell r="C1835">
            <v>7.5</v>
          </cell>
          <cell r="D1835">
            <v>0</v>
          </cell>
          <cell r="E1835">
            <v>7.5</v>
          </cell>
          <cell r="F1835">
            <v>7.65</v>
          </cell>
          <cell r="G1835">
            <v>7.86</v>
          </cell>
          <cell r="H1835">
            <v>8.4600000000000009</v>
          </cell>
          <cell r="I1835">
            <v>8.91</v>
          </cell>
        </row>
        <row r="1836">
          <cell r="A1836">
            <v>104603.64</v>
          </cell>
          <cell r="B1836" t="str">
            <v>BS</v>
          </cell>
          <cell r="C1836">
            <v>7.5</v>
          </cell>
          <cell r="D1836">
            <v>0</v>
          </cell>
          <cell r="E1836">
            <v>7.5</v>
          </cell>
          <cell r="F1836">
            <v>7.65</v>
          </cell>
          <cell r="G1836">
            <v>7.86</v>
          </cell>
          <cell r="H1836">
            <v>8.4600000000000009</v>
          </cell>
          <cell r="I1836">
            <v>8.91</v>
          </cell>
        </row>
        <row r="1837">
          <cell r="A1837">
            <v>104610</v>
          </cell>
          <cell r="B1837">
            <v>0</v>
          </cell>
          <cell r="C1837">
            <v>7.5</v>
          </cell>
          <cell r="D1837">
            <v>0</v>
          </cell>
          <cell r="E1837">
            <v>7.5</v>
          </cell>
          <cell r="F1837">
            <v>7.65</v>
          </cell>
          <cell r="G1837">
            <v>7.86</v>
          </cell>
          <cell r="H1837">
            <v>8.4600000000000009</v>
          </cell>
          <cell r="I1837">
            <v>8.91</v>
          </cell>
        </row>
        <row r="1838">
          <cell r="A1838">
            <v>104620</v>
          </cell>
          <cell r="B1838">
            <v>0</v>
          </cell>
          <cell r="C1838">
            <v>7.5</v>
          </cell>
          <cell r="D1838">
            <v>0</v>
          </cell>
          <cell r="E1838">
            <v>7.5</v>
          </cell>
          <cell r="F1838">
            <v>7.65</v>
          </cell>
          <cell r="G1838">
            <v>7.86</v>
          </cell>
          <cell r="H1838">
            <v>8.4600000000000009</v>
          </cell>
          <cell r="I1838">
            <v>8.91</v>
          </cell>
        </row>
        <row r="1839">
          <cell r="A1839">
            <v>104630</v>
          </cell>
          <cell r="B1839">
            <v>0</v>
          </cell>
          <cell r="C1839">
            <v>7.5</v>
          </cell>
          <cell r="D1839">
            <v>0</v>
          </cell>
          <cell r="E1839">
            <v>7.5</v>
          </cell>
          <cell r="F1839">
            <v>7.65</v>
          </cell>
          <cell r="G1839">
            <v>7.86</v>
          </cell>
          <cell r="H1839">
            <v>8.4600000000000009</v>
          </cell>
          <cell r="I1839">
            <v>8.91</v>
          </cell>
        </row>
        <row r="1840">
          <cell r="A1840">
            <v>104633.64</v>
          </cell>
          <cell r="B1840" t="str">
            <v>PX</v>
          </cell>
          <cell r="C1840">
            <v>7.5</v>
          </cell>
          <cell r="D1840">
            <v>0</v>
          </cell>
          <cell r="E1840">
            <v>7.5</v>
          </cell>
          <cell r="F1840">
            <v>7.65</v>
          </cell>
          <cell r="G1840">
            <v>7.86</v>
          </cell>
          <cell r="H1840">
            <v>8.4600000000000009</v>
          </cell>
          <cell r="I1840">
            <v>8.91</v>
          </cell>
        </row>
        <row r="1841">
          <cell r="A1841">
            <v>104640</v>
          </cell>
          <cell r="B1841">
            <v>0</v>
          </cell>
          <cell r="C1841">
            <v>7.5</v>
          </cell>
          <cell r="D1841">
            <v>0.09</v>
          </cell>
          <cell r="E1841">
            <v>7.59</v>
          </cell>
          <cell r="F1841">
            <v>7.74</v>
          </cell>
          <cell r="G1841">
            <v>7.95</v>
          </cell>
          <cell r="H1841">
            <v>8.5500000000000007</v>
          </cell>
          <cell r="I1841">
            <v>9</v>
          </cell>
        </row>
        <row r="1842">
          <cell r="A1842">
            <v>104650</v>
          </cell>
          <cell r="B1842">
            <v>0</v>
          </cell>
          <cell r="C1842">
            <v>7.5</v>
          </cell>
          <cell r="D1842">
            <v>0.24</v>
          </cell>
          <cell r="E1842">
            <v>7.74</v>
          </cell>
          <cell r="F1842">
            <v>7.8900000000000006</v>
          </cell>
          <cell r="G1842">
            <v>8.1000000000000014</v>
          </cell>
          <cell r="H1842">
            <v>8.7000000000000011</v>
          </cell>
          <cell r="I1842">
            <v>9.15</v>
          </cell>
        </row>
        <row r="1843">
          <cell r="A1843">
            <v>104653.64</v>
          </cell>
          <cell r="B1843" t="str">
            <v>PC</v>
          </cell>
          <cell r="C1843">
            <v>7.5</v>
          </cell>
          <cell r="D1843">
            <v>0.3</v>
          </cell>
          <cell r="E1843">
            <v>7.8</v>
          </cell>
          <cell r="F1843">
            <v>7.95</v>
          </cell>
          <cell r="G1843">
            <v>8.16</v>
          </cell>
          <cell r="H1843">
            <v>8.76</v>
          </cell>
          <cell r="I1843">
            <v>9.2099999999999991</v>
          </cell>
        </row>
        <row r="1844">
          <cell r="A1844">
            <v>104660</v>
          </cell>
          <cell r="B1844">
            <v>0</v>
          </cell>
          <cell r="C1844">
            <v>7.5</v>
          </cell>
          <cell r="D1844">
            <v>0.39</v>
          </cell>
          <cell r="E1844">
            <v>7.89</v>
          </cell>
          <cell r="F1844">
            <v>8.0399999999999991</v>
          </cell>
          <cell r="G1844">
            <v>8.25</v>
          </cell>
          <cell r="H1844">
            <v>8.85</v>
          </cell>
          <cell r="I1844">
            <v>9.2999999999999989</v>
          </cell>
        </row>
        <row r="1845">
          <cell r="A1845">
            <v>104663.64</v>
          </cell>
          <cell r="B1845" t="str">
            <v>PY</v>
          </cell>
          <cell r="C1845">
            <v>7.5</v>
          </cell>
          <cell r="D1845">
            <v>0.45</v>
          </cell>
          <cell r="E1845">
            <v>7.95</v>
          </cell>
          <cell r="F1845">
            <v>8.1</v>
          </cell>
          <cell r="G1845">
            <v>8.31</v>
          </cell>
          <cell r="H1845">
            <v>8.91</v>
          </cell>
          <cell r="I1845">
            <v>9.36</v>
          </cell>
        </row>
        <row r="1846">
          <cell r="A1846">
            <v>104670</v>
          </cell>
          <cell r="B1846">
            <v>0</v>
          </cell>
          <cell r="C1846">
            <v>7.5</v>
          </cell>
          <cell r="D1846">
            <v>0.54</v>
          </cell>
          <cell r="E1846">
            <v>8.0399999999999991</v>
          </cell>
          <cell r="F1846">
            <v>8.19</v>
          </cell>
          <cell r="G1846">
            <v>8.4</v>
          </cell>
          <cell r="H1846">
            <v>9</v>
          </cell>
          <cell r="I1846">
            <v>9.4499999999999993</v>
          </cell>
        </row>
        <row r="1847">
          <cell r="A1847">
            <v>104673.64</v>
          </cell>
          <cell r="B1847" t="str">
            <v>MSE</v>
          </cell>
          <cell r="C1847">
            <v>7.5</v>
          </cell>
          <cell r="D1847">
            <v>0.6</v>
          </cell>
          <cell r="E1847">
            <v>8.1</v>
          </cell>
          <cell r="F1847">
            <v>8.25</v>
          </cell>
          <cell r="G1847">
            <v>8.4600000000000009</v>
          </cell>
          <cell r="H1847">
            <v>9.06</v>
          </cell>
          <cell r="I1847">
            <v>9.51</v>
          </cell>
        </row>
        <row r="1848">
          <cell r="A1848">
            <v>104680</v>
          </cell>
          <cell r="B1848">
            <v>0</v>
          </cell>
          <cell r="C1848">
            <v>7.5</v>
          </cell>
          <cell r="D1848">
            <v>0.6</v>
          </cell>
          <cell r="E1848">
            <v>8.1</v>
          </cell>
          <cell r="F1848">
            <v>8.25</v>
          </cell>
          <cell r="G1848">
            <v>8.4600000000000009</v>
          </cell>
          <cell r="H1848">
            <v>9.06</v>
          </cell>
          <cell r="I1848">
            <v>9.51</v>
          </cell>
        </row>
        <row r="1849">
          <cell r="A1849">
            <v>104690</v>
          </cell>
          <cell r="B1849">
            <v>0</v>
          </cell>
          <cell r="C1849">
            <v>7.5</v>
          </cell>
          <cell r="D1849">
            <v>0.6</v>
          </cell>
          <cell r="E1849">
            <v>8.1</v>
          </cell>
          <cell r="F1849">
            <v>8.25</v>
          </cell>
          <cell r="G1849">
            <v>8.4600000000000009</v>
          </cell>
          <cell r="H1849">
            <v>9.06</v>
          </cell>
          <cell r="I1849">
            <v>9.51</v>
          </cell>
        </row>
        <row r="1850">
          <cell r="A1850">
            <v>104700</v>
          </cell>
          <cell r="B1850">
            <v>0</v>
          </cell>
          <cell r="C1850">
            <v>7.5</v>
          </cell>
          <cell r="D1850">
            <v>0.6</v>
          </cell>
          <cell r="E1850">
            <v>8.1</v>
          </cell>
          <cell r="F1850">
            <v>8.25</v>
          </cell>
          <cell r="G1850">
            <v>8.4600000000000009</v>
          </cell>
          <cell r="H1850">
            <v>9.06</v>
          </cell>
          <cell r="I1850">
            <v>9.51</v>
          </cell>
        </row>
        <row r="1851">
          <cell r="A1851">
            <v>104710</v>
          </cell>
          <cell r="B1851">
            <v>0</v>
          </cell>
          <cell r="C1851">
            <v>7.5</v>
          </cell>
          <cell r="D1851">
            <v>0.6</v>
          </cell>
          <cell r="E1851">
            <v>8.1</v>
          </cell>
          <cell r="F1851">
            <v>8.25</v>
          </cell>
          <cell r="G1851">
            <v>8.4600000000000009</v>
          </cell>
          <cell r="H1851">
            <v>9.06</v>
          </cell>
          <cell r="I1851">
            <v>9.51</v>
          </cell>
        </row>
        <row r="1852">
          <cell r="A1852">
            <v>104720</v>
          </cell>
          <cell r="B1852">
            <v>0</v>
          </cell>
          <cell r="C1852">
            <v>7.5</v>
          </cell>
          <cell r="D1852">
            <v>0.6</v>
          </cell>
          <cell r="E1852">
            <v>8.1</v>
          </cell>
          <cell r="F1852">
            <v>8.25</v>
          </cell>
          <cell r="G1852">
            <v>8.4600000000000009</v>
          </cell>
          <cell r="H1852">
            <v>9.06</v>
          </cell>
          <cell r="I1852">
            <v>9.51</v>
          </cell>
        </row>
        <row r="1853">
          <cell r="A1853">
            <v>104730</v>
          </cell>
          <cell r="B1853">
            <v>0</v>
          </cell>
          <cell r="C1853">
            <v>7.5</v>
          </cell>
          <cell r="D1853">
            <v>0.6</v>
          </cell>
          <cell r="E1853">
            <v>8.1</v>
          </cell>
          <cell r="F1853">
            <v>8.25</v>
          </cell>
          <cell r="G1853">
            <v>8.4600000000000009</v>
          </cell>
          <cell r="H1853">
            <v>9.06</v>
          </cell>
          <cell r="I1853">
            <v>9.51</v>
          </cell>
        </row>
        <row r="1854">
          <cell r="A1854">
            <v>104740</v>
          </cell>
          <cell r="B1854">
            <v>0</v>
          </cell>
          <cell r="C1854">
            <v>7.5</v>
          </cell>
          <cell r="D1854">
            <v>0.6</v>
          </cell>
          <cell r="E1854">
            <v>8.1</v>
          </cell>
          <cell r="F1854">
            <v>8.25</v>
          </cell>
          <cell r="G1854">
            <v>8.4600000000000009</v>
          </cell>
          <cell r="H1854">
            <v>9.06</v>
          </cell>
          <cell r="I1854">
            <v>9.51</v>
          </cell>
        </row>
        <row r="1855">
          <cell r="A1855">
            <v>104750</v>
          </cell>
          <cell r="B1855">
            <v>0</v>
          </cell>
          <cell r="C1855">
            <v>7.5</v>
          </cell>
          <cell r="D1855">
            <v>0.6</v>
          </cell>
          <cell r="E1855">
            <v>8.1</v>
          </cell>
          <cell r="F1855">
            <v>8.25</v>
          </cell>
          <cell r="G1855">
            <v>8.4600000000000009</v>
          </cell>
          <cell r="H1855">
            <v>9.06</v>
          </cell>
          <cell r="I1855">
            <v>9.51</v>
          </cell>
        </row>
        <row r="1856">
          <cell r="A1856">
            <v>104760</v>
          </cell>
          <cell r="B1856">
            <v>0</v>
          </cell>
          <cell r="C1856">
            <v>7.5</v>
          </cell>
          <cell r="D1856">
            <v>0.6</v>
          </cell>
          <cell r="E1856">
            <v>8.1</v>
          </cell>
          <cell r="F1856">
            <v>8.25</v>
          </cell>
          <cell r="G1856">
            <v>8.4600000000000009</v>
          </cell>
          <cell r="H1856">
            <v>9.06</v>
          </cell>
          <cell r="I1856">
            <v>9.51</v>
          </cell>
        </row>
        <row r="1857">
          <cell r="A1857">
            <v>104770</v>
          </cell>
          <cell r="B1857">
            <v>0</v>
          </cell>
          <cell r="C1857">
            <v>7.5</v>
          </cell>
          <cell r="D1857">
            <v>0.6</v>
          </cell>
          <cell r="E1857">
            <v>8.1</v>
          </cell>
          <cell r="F1857">
            <v>8.25</v>
          </cell>
          <cell r="G1857">
            <v>8.4600000000000009</v>
          </cell>
          <cell r="H1857">
            <v>9.06</v>
          </cell>
          <cell r="I1857">
            <v>9.51</v>
          </cell>
        </row>
        <row r="1858">
          <cell r="A1858">
            <v>104777.09</v>
          </cell>
          <cell r="B1858" t="str">
            <v>MSE</v>
          </cell>
          <cell r="C1858">
            <v>7.5</v>
          </cell>
          <cell r="D1858">
            <v>0.6</v>
          </cell>
          <cell r="E1858">
            <v>8.1</v>
          </cell>
          <cell r="F1858">
            <v>8.25</v>
          </cell>
          <cell r="G1858">
            <v>8.4600000000000009</v>
          </cell>
          <cell r="H1858">
            <v>9.06</v>
          </cell>
          <cell r="I1858">
            <v>9.51</v>
          </cell>
        </row>
        <row r="1859">
          <cell r="A1859">
            <v>104780</v>
          </cell>
          <cell r="B1859">
            <v>0</v>
          </cell>
          <cell r="C1859">
            <v>7.5</v>
          </cell>
          <cell r="D1859">
            <v>0.55000000000000004</v>
          </cell>
          <cell r="E1859">
            <v>8.0500000000000007</v>
          </cell>
          <cell r="F1859">
            <v>8.2000000000000011</v>
          </cell>
          <cell r="G1859">
            <v>8.4100000000000019</v>
          </cell>
          <cell r="H1859">
            <v>9.0100000000000016</v>
          </cell>
          <cell r="I1859">
            <v>9.4600000000000009</v>
          </cell>
        </row>
        <row r="1860">
          <cell r="A1860">
            <v>104787.09</v>
          </cell>
          <cell r="B1860" t="str">
            <v>PY</v>
          </cell>
          <cell r="C1860">
            <v>7.5</v>
          </cell>
          <cell r="D1860">
            <v>0.45</v>
          </cell>
          <cell r="E1860">
            <v>7.95</v>
          </cell>
          <cell r="F1860">
            <v>8.1</v>
          </cell>
          <cell r="G1860">
            <v>8.31</v>
          </cell>
          <cell r="H1860">
            <v>8.91</v>
          </cell>
          <cell r="I1860">
            <v>9.36</v>
          </cell>
        </row>
        <row r="1861">
          <cell r="A1861">
            <v>104790</v>
          </cell>
          <cell r="B1861">
            <v>0</v>
          </cell>
          <cell r="C1861">
            <v>7.5</v>
          </cell>
          <cell r="D1861">
            <v>0.4</v>
          </cell>
          <cell r="E1861">
            <v>7.9</v>
          </cell>
          <cell r="F1861">
            <v>8.0500000000000007</v>
          </cell>
          <cell r="G1861">
            <v>8.2600000000000016</v>
          </cell>
          <cell r="H1861">
            <v>8.8600000000000012</v>
          </cell>
          <cell r="I1861">
            <v>9.31</v>
          </cell>
        </row>
        <row r="1862">
          <cell r="A1862">
            <v>104797.09</v>
          </cell>
          <cell r="B1862" t="str">
            <v>PT</v>
          </cell>
          <cell r="C1862">
            <v>7.5</v>
          </cell>
          <cell r="D1862">
            <v>0.3</v>
          </cell>
          <cell r="E1862">
            <v>7.8</v>
          </cell>
          <cell r="F1862">
            <v>7.95</v>
          </cell>
          <cell r="G1862">
            <v>8.16</v>
          </cell>
          <cell r="H1862">
            <v>8.76</v>
          </cell>
          <cell r="I1862">
            <v>9.2099999999999991</v>
          </cell>
        </row>
        <row r="1863">
          <cell r="A1863">
            <v>104800</v>
          </cell>
          <cell r="B1863">
            <v>0</v>
          </cell>
          <cell r="C1863">
            <v>7.5</v>
          </cell>
          <cell r="D1863">
            <v>0.25</v>
          </cell>
          <cell r="E1863">
            <v>7.75</v>
          </cell>
          <cell r="F1863">
            <v>7.9</v>
          </cell>
          <cell r="G1863">
            <v>8.1100000000000012</v>
          </cell>
          <cell r="H1863">
            <v>8.7100000000000009</v>
          </cell>
          <cell r="I1863">
            <v>9.16</v>
          </cell>
        </row>
        <row r="1864">
          <cell r="A1864">
            <v>104810</v>
          </cell>
          <cell r="B1864">
            <v>0</v>
          </cell>
          <cell r="C1864">
            <v>7.5</v>
          </cell>
          <cell r="D1864">
            <v>0.1</v>
          </cell>
          <cell r="E1864">
            <v>7.6</v>
          </cell>
          <cell r="F1864">
            <v>7.75</v>
          </cell>
          <cell r="G1864">
            <v>7.96</v>
          </cell>
          <cell r="H1864">
            <v>8.56</v>
          </cell>
          <cell r="I1864">
            <v>9.01</v>
          </cell>
        </row>
        <row r="1865">
          <cell r="A1865">
            <v>104817.09</v>
          </cell>
          <cell r="B1865" t="str">
            <v>PX</v>
          </cell>
          <cell r="C1865">
            <v>7.5</v>
          </cell>
          <cell r="D1865">
            <v>0</v>
          </cell>
          <cell r="E1865">
            <v>7.5</v>
          </cell>
          <cell r="F1865">
            <v>7.65</v>
          </cell>
          <cell r="G1865">
            <v>7.86</v>
          </cell>
          <cell r="H1865">
            <v>8.4600000000000009</v>
          </cell>
          <cell r="I1865">
            <v>8.91</v>
          </cell>
        </row>
        <row r="1866">
          <cell r="A1866">
            <v>104820</v>
          </cell>
          <cell r="B1866">
            <v>0</v>
          </cell>
          <cell r="C1866">
            <v>7.5</v>
          </cell>
          <cell r="D1866">
            <v>0</v>
          </cell>
          <cell r="E1866">
            <v>7.5</v>
          </cell>
          <cell r="F1866">
            <v>7.65</v>
          </cell>
          <cell r="G1866">
            <v>7.86</v>
          </cell>
          <cell r="H1866">
            <v>8.4600000000000009</v>
          </cell>
          <cell r="I1866">
            <v>8.91</v>
          </cell>
        </row>
        <row r="1867">
          <cell r="A1867">
            <v>104830</v>
          </cell>
          <cell r="B1867">
            <v>0</v>
          </cell>
          <cell r="C1867">
            <v>7.5</v>
          </cell>
          <cell r="D1867">
            <v>0</v>
          </cell>
          <cell r="E1867">
            <v>7.5</v>
          </cell>
          <cell r="F1867">
            <v>7.65</v>
          </cell>
          <cell r="G1867">
            <v>7.86</v>
          </cell>
          <cell r="H1867">
            <v>8.4600000000000009</v>
          </cell>
          <cell r="I1867">
            <v>8.91</v>
          </cell>
        </row>
        <row r="1868">
          <cell r="A1868">
            <v>104840</v>
          </cell>
          <cell r="B1868">
            <v>0</v>
          </cell>
          <cell r="C1868">
            <v>7.5</v>
          </cell>
          <cell r="D1868">
            <v>0</v>
          </cell>
          <cell r="E1868">
            <v>7.5</v>
          </cell>
          <cell r="F1868">
            <v>7.65</v>
          </cell>
          <cell r="G1868">
            <v>7.86</v>
          </cell>
          <cell r="H1868">
            <v>8.4600000000000009</v>
          </cell>
          <cell r="I1868">
            <v>8.91</v>
          </cell>
        </row>
        <row r="1869">
          <cell r="A1869">
            <v>104847.09</v>
          </cell>
          <cell r="B1869" t="str">
            <v>BS</v>
          </cell>
          <cell r="C1869">
            <v>7.5</v>
          </cell>
          <cell r="D1869">
            <v>0</v>
          </cell>
          <cell r="E1869">
            <v>7.5</v>
          </cell>
          <cell r="F1869">
            <v>7.65</v>
          </cell>
          <cell r="G1869">
            <v>7.86</v>
          </cell>
          <cell r="H1869">
            <v>8.4600000000000009</v>
          </cell>
          <cell r="I1869">
            <v>8.91</v>
          </cell>
        </row>
        <row r="1870">
          <cell r="A1870">
            <v>104850</v>
          </cell>
          <cell r="B1870">
            <v>0</v>
          </cell>
          <cell r="C1870">
            <v>7.5</v>
          </cell>
          <cell r="D1870">
            <v>0</v>
          </cell>
          <cell r="E1870">
            <v>7.5</v>
          </cell>
          <cell r="F1870">
            <v>7.65</v>
          </cell>
          <cell r="G1870">
            <v>7.86</v>
          </cell>
          <cell r="H1870">
            <v>8.4600000000000009</v>
          </cell>
          <cell r="I1870">
            <v>8.91</v>
          </cell>
        </row>
        <row r="1871">
          <cell r="A1871">
            <v>104860</v>
          </cell>
          <cell r="B1871">
            <v>0</v>
          </cell>
          <cell r="C1871">
            <v>7.5</v>
          </cell>
          <cell r="D1871">
            <v>0</v>
          </cell>
          <cell r="E1871">
            <v>7.5</v>
          </cell>
          <cell r="F1871">
            <v>7.65</v>
          </cell>
          <cell r="G1871">
            <v>7.86</v>
          </cell>
          <cell r="H1871">
            <v>8.4600000000000009</v>
          </cell>
          <cell r="I1871">
            <v>8.91</v>
          </cell>
        </row>
        <row r="1872">
          <cell r="A1872">
            <v>104870</v>
          </cell>
          <cell r="B1872">
            <v>0</v>
          </cell>
          <cell r="C1872">
            <v>7.5</v>
          </cell>
          <cell r="D1872">
            <v>0</v>
          </cell>
          <cell r="E1872">
            <v>7.5</v>
          </cell>
          <cell r="F1872">
            <v>7.65</v>
          </cell>
          <cell r="G1872">
            <v>7.86</v>
          </cell>
          <cell r="H1872">
            <v>8.4600000000000009</v>
          </cell>
          <cell r="I1872">
            <v>8.91</v>
          </cell>
        </row>
        <row r="1873">
          <cell r="A1873">
            <v>104880</v>
          </cell>
          <cell r="B1873">
            <v>0</v>
          </cell>
          <cell r="C1873">
            <v>7.5</v>
          </cell>
          <cell r="D1873">
            <v>0</v>
          </cell>
          <cell r="E1873">
            <v>7.5</v>
          </cell>
          <cell r="F1873">
            <v>7.65</v>
          </cell>
          <cell r="G1873">
            <v>7.86</v>
          </cell>
          <cell r="H1873">
            <v>8.4600000000000009</v>
          </cell>
          <cell r="I1873">
            <v>8.91</v>
          </cell>
        </row>
        <row r="1874">
          <cell r="A1874">
            <v>104890</v>
          </cell>
          <cell r="B1874">
            <v>0</v>
          </cell>
          <cell r="C1874">
            <v>7.5</v>
          </cell>
          <cell r="D1874">
            <v>0</v>
          </cell>
          <cell r="E1874">
            <v>7.5</v>
          </cell>
          <cell r="F1874">
            <v>7.65</v>
          </cell>
          <cell r="G1874">
            <v>7.86</v>
          </cell>
          <cell r="H1874">
            <v>8.4600000000000009</v>
          </cell>
          <cell r="I1874">
            <v>8.91</v>
          </cell>
        </row>
        <row r="1875">
          <cell r="A1875">
            <v>104900</v>
          </cell>
          <cell r="B1875">
            <v>0</v>
          </cell>
          <cell r="C1875">
            <v>7.5</v>
          </cell>
          <cell r="D1875">
            <v>0</v>
          </cell>
          <cell r="E1875">
            <v>7.5</v>
          </cell>
          <cell r="F1875">
            <v>7.65</v>
          </cell>
          <cell r="G1875">
            <v>7.86</v>
          </cell>
          <cell r="H1875">
            <v>8.4600000000000009</v>
          </cell>
          <cell r="I1875">
            <v>8.91</v>
          </cell>
        </row>
        <row r="1876">
          <cell r="A1876">
            <v>104910</v>
          </cell>
          <cell r="B1876">
            <v>0</v>
          </cell>
          <cell r="C1876">
            <v>7.5</v>
          </cell>
          <cell r="D1876">
            <v>0</v>
          </cell>
          <cell r="E1876">
            <v>7.5</v>
          </cell>
          <cell r="F1876">
            <v>7.65</v>
          </cell>
          <cell r="G1876">
            <v>7.86</v>
          </cell>
          <cell r="H1876">
            <v>8.4600000000000009</v>
          </cell>
          <cell r="I1876">
            <v>8.91</v>
          </cell>
        </row>
        <row r="1877">
          <cell r="A1877">
            <v>104920</v>
          </cell>
          <cell r="B1877">
            <v>0</v>
          </cell>
          <cell r="C1877">
            <v>7.5</v>
          </cell>
          <cell r="D1877">
            <v>0</v>
          </cell>
          <cell r="E1877">
            <v>7.5</v>
          </cell>
          <cell r="F1877">
            <v>7.65</v>
          </cell>
          <cell r="G1877">
            <v>7.86</v>
          </cell>
          <cell r="H1877">
            <v>8.4600000000000009</v>
          </cell>
          <cell r="I1877">
            <v>8.91</v>
          </cell>
        </row>
        <row r="1878">
          <cell r="A1878">
            <v>104930</v>
          </cell>
          <cell r="B1878">
            <v>0</v>
          </cell>
          <cell r="C1878">
            <v>7.5</v>
          </cell>
          <cell r="D1878">
            <v>0</v>
          </cell>
          <cell r="E1878">
            <v>7.5</v>
          </cell>
          <cell r="F1878">
            <v>7.65</v>
          </cell>
          <cell r="G1878">
            <v>7.86</v>
          </cell>
          <cell r="H1878">
            <v>8.4600000000000009</v>
          </cell>
          <cell r="I1878">
            <v>8.91</v>
          </cell>
        </row>
        <row r="1879">
          <cell r="A1879">
            <v>104940</v>
          </cell>
          <cell r="B1879">
            <v>0</v>
          </cell>
          <cell r="C1879">
            <v>7.5</v>
          </cell>
          <cell r="D1879">
            <v>0</v>
          </cell>
          <cell r="E1879">
            <v>7.5</v>
          </cell>
          <cell r="F1879">
            <v>7.65</v>
          </cell>
          <cell r="G1879">
            <v>7.86</v>
          </cell>
          <cell r="H1879">
            <v>8.4600000000000009</v>
          </cell>
          <cell r="I1879">
            <v>8.91</v>
          </cell>
        </row>
        <row r="1880">
          <cell r="A1880">
            <v>104950</v>
          </cell>
          <cell r="B1880">
            <v>0</v>
          </cell>
          <cell r="C1880">
            <v>7.5</v>
          </cell>
          <cell r="D1880">
            <v>0</v>
          </cell>
          <cell r="E1880">
            <v>7.5</v>
          </cell>
          <cell r="F1880">
            <v>7.65</v>
          </cell>
          <cell r="G1880">
            <v>7.86</v>
          </cell>
          <cell r="H1880">
            <v>8.4600000000000009</v>
          </cell>
          <cell r="I1880">
            <v>8.91</v>
          </cell>
        </row>
        <row r="1881">
          <cell r="A1881">
            <v>104960</v>
          </cell>
          <cell r="B1881">
            <v>0</v>
          </cell>
          <cell r="C1881">
            <v>7.5</v>
          </cell>
          <cell r="D1881">
            <v>0</v>
          </cell>
          <cell r="E1881">
            <v>7.5</v>
          </cell>
          <cell r="F1881">
            <v>7.65</v>
          </cell>
          <cell r="G1881">
            <v>7.86</v>
          </cell>
          <cell r="H1881">
            <v>8.4600000000000009</v>
          </cell>
          <cell r="I1881">
            <v>8.91</v>
          </cell>
        </row>
        <row r="1882">
          <cell r="A1882">
            <v>104970</v>
          </cell>
          <cell r="B1882">
            <v>0</v>
          </cell>
          <cell r="C1882">
            <v>7.5</v>
          </cell>
          <cell r="D1882">
            <v>0</v>
          </cell>
          <cell r="E1882">
            <v>7.5</v>
          </cell>
          <cell r="F1882">
            <v>7.65</v>
          </cell>
          <cell r="G1882">
            <v>7.86</v>
          </cell>
          <cell r="H1882">
            <v>8.4600000000000009</v>
          </cell>
          <cell r="I1882">
            <v>8.91</v>
          </cell>
        </row>
        <row r="1883">
          <cell r="A1883">
            <v>104980</v>
          </cell>
          <cell r="B1883">
            <v>0</v>
          </cell>
          <cell r="C1883">
            <v>7.5</v>
          </cell>
          <cell r="D1883">
            <v>0</v>
          </cell>
          <cell r="E1883">
            <v>7.5</v>
          </cell>
          <cell r="F1883">
            <v>7.65</v>
          </cell>
          <cell r="G1883">
            <v>7.86</v>
          </cell>
          <cell r="H1883">
            <v>8.4600000000000009</v>
          </cell>
          <cell r="I1883">
            <v>8.91</v>
          </cell>
        </row>
        <row r="1884">
          <cell r="A1884">
            <v>104990</v>
          </cell>
          <cell r="B1884">
            <v>0</v>
          </cell>
          <cell r="C1884">
            <v>7.5</v>
          </cell>
          <cell r="D1884">
            <v>0</v>
          </cell>
          <cell r="E1884">
            <v>7.5</v>
          </cell>
          <cell r="F1884">
            <v>7.65</v>
          </cell>
          <cell r="G1884">
            <v>7.86</v>
          </cell>
          <cell r="H1884">
            <v>8.4600000000000009</v>
          </cell>
          <cell r="I1884">
            <v>8.91</v>
          </cell>
        </row>
        <row r="1885">
          <cell r="A1885">
            <v>105000</v>
          </cell>
          <cell r="B1885">
            <v>0</v>
          </cell>
          <cell r="C1885">
            <v>7.5</v>
          </cell>
          <cell r="D1885">
            <v>0</v>
          </cell>
          <cell r="E1885">
            <v>7.5</v>
          </cell>
          <cell r="F1885">
            <v>7.65</v>
          </cell>
          <cell r="G1885">
            <v>7.86</v>
          </cell>
          <cell r="H1885">
            <v>8.4600000000000009</v>
          </cell>
          <cell r="I1885">
            <v>8.91</v>
          </cell>
        </row>
        <row r="1904">
          <cell r="A1904">
            <v>105000</v>
          </cell>
          <cell r="B1904">
            <v>0</v>
          </cell>
          <cell r="C1904">
            <v>7.5</v>
          </cell>
          <cell r="D1904">
            <v>0</v>
          </cell>
          <cell r="E1904">
            <v>7.5</v>
          </cell>
          <cell r="F1904">
            <v>7.65</v>
          </cell>
          <cell r="G1904">
            <v>7.86</v>
          </cell>
          <cell r="H1904">
            <v>8.4600000000000009</v>
          </cell>
          <cell r="I1904">
            <v>8.91</v>
          </cell>
        </row>
        <row r="1905">
          <cell r="A1905">
            <v>105010</v>
          </cell>
          <cell r="B1905">
            <v>0</v>
          </cell>
          <cell r="C1905">
            <v>7.5</v>
          </cell>
          <cell r="D1905">
            <v>0</v>
          </cell>
          <cell r="E1905">
            <v>7.5</v>
          </cell>
          <cell r="F1905">
            <v>7.65</v>
          </cell>
          <cell r="G1905">
            <v>7.86</v>
          </cell>
          <cell r="H1905">
            <v>8.4600000000000009</v>
          </cell>
          <cell r="I1905">
            <v>8.91</v>
          </cell>
        </row>
        <row r="1906">
          <cell r="A1906">
            <v>105020</v>
          </cell>
          <cell r="B1906">
            <v>0</v>
          </cell>
          <cell r="C1906">
            <v>7.5</v>
          </cell>
          <cell r="D1906">
            <v>0</v>
          </cell>
          <cell r="E1906">
            <v>7.5</v>
          </cell>
          <cell r="F1906">
            <v>7.65</v>
          </cell>
          <cell r="G1906">
            <v>7.86</v>
          </cell>
          <cell r="H1906">
            <v>8.4600000000000009</v>
          </cell>
          <cell r="I1906">
            <v>8.91</v>
          </cell>
        </row>
        <row r="1907">
          <cell r="A1907">
            <v>105030</v>
          </cell>
          <cell r="B1907">
            <v>0</v>
          </cell>
          <cell r="C1907">
            <v>7.5</v>
          </cell>
          <cell r="D1907">
            <v>0</v>
          </cell>
          <cell r="E1907">
            <v>7.5</v>
          </cell>
          <cell r="F1907">
            <v>7.65</v>
          </cell>
          <cell r="G1907">
            <v>7.86</v>
          </cell>
          <cell r="H1907">
            <v>8.4600000000000009</v>
          </cell>
          <cell r="I1907">
            <v>8.91</v>
          </cell>
        </row>
        <row r="1908">
          <cell r="A1908">
            <v>105040</v>
          </cell>
          <cell r="B1908">
            <v>0</v>
          </cell>
          <cell r="C1908">
            <v>7.5</v>
          </cell>
          <cell r="D1908">
            <v>0</v>
          </cell>
          <cell r="E1908">
            <v>7.5</v>
          </cell>
          <cell r="F1908">
            <v>7.65</v>
          </cell>
          <cell r="G1908">
            <v>7.86</v>
          </cell>
          <cell r="H1908">
            <v>8.4600000000000009</v>
          </cell>
          <cell r="I1908">
            <v>8.91</v>
          </cell>
        </row>
        <row r="1909">
          <cell r="A1909">
            <v>105050</v>
          </cell>
          <cell r="B1909">
            <v>0</v>
          </cell>
          <cell r="C1909">
            <v>7.5</v>
          </cell>
          <cell r="D1909">
            <v>0</v>
          </cell>
          <cell r="E1909">
            <v>7.5</v>
          </cell>
          <cell r="F1909">
            <v>7.65</v>
          </cell>
          <cell r="G1909">
            <v>7.86</v>
          </cell>
          <cell r="H1909">
            <v>8.4600000000000009</v>
          </cell>
          <cell r="I1909">
            <v>8.91</v>
          </cell>
        </row>
        <row r="1910">
          <cell r="A1910">
            <v>105060</v>
          </cell>
          <cell r="B1910">
            <v>0</v>
          </cell>
          <cell r="C1910">
            <v>7.5</v>
          </cell>
          <cell r="D1910">
            <v>0</v>
          </cell>
          <cell r="E1910">
            <v>7.5</v>
          </cell>
          <cell r="F1910">
            <v>7.65</v>
          </cell>
          <cell r="G1910">
            <v>7.86</v>
          </cell>
          <cell r="H1910">
            <v>8.4600000000000009</v>
          </cell>
          <cell r="I1910">
            <v>8.91</v>
          </cell>
        </row>
        <row r="1911">
          <cell r="A1911">
            <v>105070</v>
          </cell>
          <cell r="B1911">
            <v>0</v>
          </cell>
          <cell r="C1911">
            <v>7.5</v>
          </cell>
          <cell r="D1911">
            <v>0</v>
          </cell>
          <cell r="E1911">
            <v>7.5</v>
          </cell>
          <cell r="F1911">
            <v>7.65</v>
          </cell>
          <cell r="G1911">
            <v>7.86</v>
          </cell>
          <cell r="H1911">
            <v>8.4600000000000009</v>
          </cell>
          <cell r="I1911">
            <v>8.91</v>
          </cell>
        </row>
        <row r="1912">
          <cell r="A1912">
            <v>105080</v>
          </cell>
          <cell r="B1912">
            <v>0</v>
          </cell>
          <cell r="C1912">
            <v>7.5</v>
          </cell>
          <cell r="D1912">
            <v>0</v>
          </cell>
          <cell r="E1912">
            <v>7.5</v>
          </cell>
          <cell r="F1912">
            <v>7.65</v>
          </cell>
          <cell r="G1912">
            <v>7.86</v>
          </cell>
          <cell r="H1912">
            <v>8.4600000000000009</v>
          </cell>
          <cell r="I1912">
            <v>8.91</v>
          </cell>
        </row>
        <row r="1913">
          <cell r="A1913">
            <v>105090</v>
          </cell>
          <cell r="B1913">
            <v>0</v>
          </cell>
          <cell r="C1913">
            <v>7.5</v>
          </cell>
          <cell r="D1913">
            <v>0</v>
          </cell>
          <cell r="E1913">
            <v>7.5</v>
          </cell>
          <cell r="F1913">
            <v>7.65</v>
          </cell>
          <cell r="G1913">
            <v>7.86</v>
          </cell>
          <cell r="H1913">
            <v>8.4600000000000009</v>
          </cell>
          <cell r="I1913">
            <v>8.91</v>
          </cell>
        </row>
        <row r="1914">
          <cell r="A1914">
            <v>105100</v>
          </cell>
          <cell r="B1914">
            <v>0</v>
          </cell>
          <cell r="C1914">
            <v>7.5</v>
          </cell>
          <cell r="D1914">
            <v>0</v>
          </cell>
          <cell r="E1914">
            <v>7.5</v>
          </cell>
          <cell r="F1914">
            <v>7.65</v>
          </cell>
          <cell r="G1914">
            <v>7.86</v>
          </cell>
          <cell r="H1914">
            <v>8.4600000000000009</v>
          </cell>
          <cell r="I1914">
            <v>8.91</v>
          </cell>
        </row>
        <row r="1915">
          <cell r="A1915">
            <v>105110</v>
          </cell>
          <cell r="B1915">
            <v>0</v>
          </cell>
          <cell r="C1915">
            <v>7.5</v>
          </cell>
          <cell r="D1915">
            <v>0</v>
          </cell>
          <cell r="E1915">
            <v>7.5</v>
          </cell>
          <cell r="F1915">
            <v>7.65</v>
          </cell>
          <cell r="G1915">
            <v>7.86</v>
          </cell>
          <cell r="H1915">
            <v>8.4600000000000009</v>
          </cell>
          <cell r="I1915">
            <v>8.91</v>
          </cell>
        </row>
        <row r="1916">
          <cell r="A1916">
            <v>105120</v>
          </cell>
          <cell r="B1916">
            <v>0</v>
          </cell>
          <cell r="C1916">
            <v>7.5</v>
          </cell>
          <cell r="D1916">
            <v>0</v>
          </cell>
          <cell r="E1916">
            <v>7.5</v>
          </cell>
          <cell r="F1916">
            <v>7.65</v>
          </cell>
          <cell r="G1916">
            <v>7.86</v>
          </cell>
          <cell r="H1916">
            <v>8.4600000000000009</v>
          </cell>
          <cell r="I1916">
            <v>8.91</v>
          </cell>
        </row>
        <row r="1917">
          <cell r="A1917">
            <v>105130</v>
          </cell>
          <cell r="B1917">
            <v>0</v>
          </cell>
          <cell r="C1917">
            <v>7.5</v>
          </cell>
          <cell r="D1917">
            <v>0</v>
          </cell>
          <cell r="E1917">
            <v>7.5</v>
          </cell>
          <cell r="F1917">
            <v>7.65</v>
          </cell>
          <cell r="G1917">
            <v>7.86</v>
          </cell>
          <cell r="H1917">
            <v>8.4600000000000009</v>
          </cell>
          <cell r="I1917">
            <v>8.91</v>
          </cell>
        </row>
        <row r="1918">
          <cell r="A1918">
            <v>105140</v>
          </cell>
          <cell r="B1918">
            <v>0</v>
          </cell>
          <cell r="C1918">
            <v>7.5</v>
          </cell>
          <cell r="D1918">
            <v>0</v>
          </cell>
          <cell r="E1918">
            <v>7.5</v>
          </cell>
          <cell r="F1918">
            <v>7.65</v>
          </cell>
          <cell r="G1918">
            <v>7.86</v>
          </cell>
          <cell r="H1918">
            <v>8.4600000000000009</v>
          </cell>
          <cell r="I1918">
            <v>8.91</v>
          </cell>
        </row>
        <row r="1919">
          <cell r="A1919">
            <v>105150</v>
          </cell>
          <cell r="B1919">
            <v>0</v>
          </cell>
          <cell r="C1919">
            <v>7.5</v>
          </cell>
          <cell r="D1919">
            <v>0</v>
          </cell>
          <cell r="E1919">
            <v>7.5</v>
          </cell>
          <cell r="F1919">
            <v>7.65</v>
          </cell>
          <cell r="G1919">
            <v>7.86</v>
          </cell>
          <cell r="H1919">
            <v>8.4600000000000009</v>
          </cell>
          <cell r="I1919">
            <v>8.91</v>
          </cell>
        </row>
        <row r="1920">
          <cell r="A1920">
            <v>105160</v>
          </cell>
          <cell r="B1920">
            <v>0</v>
          </cell>
          <cell r="C1920">
            <v>7.5</v>
          </cell>
          <cell r="D1920">
            <v>0</v>
          </cell>
          <cell r="E1920">
            <v>7.5</v>
          </cell>
          <cell r="F1920">
            <v>7.65</v>
          </cell>
          <cell r="G1920">
            <v>7.86</v>
          </cell>
          <cell r="H1920">
            <v>8.4600000000000009</v>
          </cell>
          <cell r="I1920">
            <v>8.91</v>
          </cell>
        </row>
        <row r="1921">
          <cell r="A1921">
            <v>105170</v>
          </cell>
          <cell r="B1921">
            <v>0</v>
          </cell>
          <cell r="C1921">
            <v>7.5</v>
          </cell>
          <cell r="D1921">
            <v>0</v>
          </cell>
          <cell r="E1921">
            <v>7.5</v>
          </cell>
          <cell r="F1921">
            <v>7.65</v>
          </cell>
          <cell r="G1921">
            <v>7.86</v>
          </cell>
          <cell r="H1921">
            <v>8.4600000000000009</v>
          </cell>
          <cell r="I1921">
            <v>8.91</v>
          </cell>
        </row>
        <row r="1922">
          <cell r="A1922">
            <v>105180</v>
          </cell>
          <cell r="B1922">
            <v>0</v>
          </cell>
          <cell r="C1922">
            <v>7.5</v>
          </cell>
          <cell r="D1922">
            <v>0</v>
          </cell>
          <cell r="E1922">
            <v>7.5</v>
          </cell>
          <cell r="F1922">
            <v>7.65</v>
          </cell>
          <cell r="G1922">
            <v>7.86</v>
          </cell>
          <cell r="H1922">
            <v>8.4600000000000009</v>
          </cell>
          <cell r="I1922">
            <v>8.91</v>
          </cell>
        </row>
        <row r="1923">
          <cell r="A1923">
            <v>105190</v>
          </cell>
          <cell r="B1923">
            <v>0</v>
          </cell>
          <cell r="C1923">
            <v>7.5</v>
          </cell>
          <cell r="D1923">
            <v>0</v>
          </cell>
          <cell r="E1923">
            <v>7.5</v>
          </cell>
          <cell r="F1923">
            <v>7.65</v>
          </cell>
          <cell r="G1923">
            <v>7.86</v>
          </cell>
          <cell r="H1923">
            <v>8.4600000000000009</v>
          </cell>
          <cell r="I1923">
            <v>8.91</v>
          </cell>
        </row>
        <row r="1924">
          <cell r="A1924">
            <v>105200</v>
          </cell>
          <cell r="B1924">
            <v>0</v>
          </cell>
          <cell r="C1924">
            <v>7.5</v>
          </cell>
          <cell r="D1924">
            <v>0</v>
          </cell>
          <cell r="E1924">
            <v>7.5</v>
          </cell>
          <cell r="F1924">
            <v>7.65</v>
          </cell>
          <cell r="G1924">
            <v>7.86</v>
          </cell>
          <cell r="H1924">
            <v>8.4600000000000009</v>
          </cell>
          <cell r="I1924">
            <v>8.91</v>
          </cell>
        </row>
        <row r="1925">
          <cell r="A1925">
            <v>105210</v>
          </cell>
          <cell r="B1925">
            <v>0</v>
          </cell>
          <cell r="C1925">
            <v>7.5</v>
          </cell>
          <cell r="D1925">
            <v>0</v>
          </cell>
          <cell r="E1925">
            <v>7.5</v>
          </cell>
          <cell r="F1925">
            <v>7.65</v>
          </cell>
          <cell r="G1925">
            <v>7.86</v>
          </cell>
          <cell r="H1925">
            <v>8.4600000000000009</v>
          </cell>
          <cell r="I1925">
            <v>8.91</v>
          </cell>
        </row>
        <row r="1926">
          <cell r="A1926">
            <v>105220</v>
          </cell>
          <cell r="B1926">
            <v>0</v>
          </cell>
          <cell r="C1926">
            <v>7.5</v>
          </cell>
          <cell r="D1926">
            <v>0</v>
          </cell>
          <cell r="E1926">
            <v>7.5</v>
          </cell>
          <cell r="F1926">
            <v>7.65</v>
          </cell>
          <cell r="G1926">
            <v>7.86</v>
          </cell>
          <cell r="H1926">
            <v>8.4600000000000009</v>
          </cell>
          <cell r="I1926">
            <v>8.91</v>
          </cell>
        </row>
        <row r="1927">
          <cell r="A1927">
            <v>105230</v>
          </cell>
          <cell r="B1927">
            <v>0</v>
          </cell>
          <cell r="C1927">
            <v>7.5</v>
          </cell>
          <cell r="D1927">
            <v>0</v>
          </cell>
          <cell r="E1927">
            <v>7.5</v>
          </cell>
          <cell r="F1927">
            <v>7.65</v>
          </cell>
          <cell r="G1927">
            <v>7.86</v>
          </cell>
          <cell r="H1927">
            <v>8.4600000000000009</v>
          </cell>
          <cell r="I1927">
            <v>8.91</v>
          </cell>
        </row>
        <row r="1928">
          <cell r="A1928">
            <v>105240</v>
          </cell>
          <cell r="B1928">
            <v>0</v>
          </cell>
          <cell r="C1928">
            <v>7.5</v>
          </cell>
          <cell r="D1928">
            <v>0</v>
          </cell>
          <cell r="E1928">
            <v>7.5</v>
          </cell>
          <cell r="F1928">
            <v>7.65</v>
          </cell>
          <cell r="G1928">
            <v>7.86</v>
          </cell>
          <cell r="H1928">
            <v>8.4600000000000009</v>
          </cell>
          <cell r="I1928">
            <v>8.91</v>
          </cell>
        </row>
        <row r="1929">
          <cell r="A1929">
            <v>105250</v>
          </cell>
          <cell r="B1929">
            <v>0</v>
          </cell>
          <cell r="C1929">
            <v>7.5</v>
          </cell>
          <cell r="D1929">
            <v>0</v>
          </cell>
          <cell r="E1929">
            <v>7.5</v>
          </cell>
          <cell r="F1929">
            <v>7.65</v>
          </cell>
          <cell r="G1929">
            <v>7.86</v>
          </cell>
          <cell r="H1929">
            <v>8.4600000000000009</v>
          </cell>
          <cell r="I1929">
            <v>8.91</v>
          </cell>
        </row>
        <row r="1930">
          <cell r="A1930">
            <v>105260</v>
          </cell>
          <cell r="B1930">
            <v>0</v>
          </cell>
          <cell r="C1930">
            <v>7.5</v>
          </cell>
          <cell r="D1930">
            <v>0</v>
          </cell>
          <cell r="E1930">
            <v>7.5</v>
          </cell>
          <cell r="F1930">
            <v>7.65</v>
          </cell>
          <cell r="G1930">
            <v>7.86</v>
          </cell>
          <cell r="H1930">
            <v>8.4600000000000009</v>
          </cell>
          <cell r="I1930">
            <v>8.91</v>
          </cell>
        </row>
        <row r="1931">
          <cell r="A1931">
            <v>105270</v>
          </cell>
          <cell r="B1931">
            <v>0</v>
          </cell>
          <cell r="C1931">
            <v>7.5</v>
          </cell>
          <cell r="D1931">
            <v>0</v>
          </cell>
          <cell r="E1931">
            <v>7.5</v>
          </cell>
          <cell r="F1931">
            <v>7.65</v>
          </cell>
          <cell r="G1931">
            <v>7.86</v>
          </cell>
          <cell r="H1931">
            <v>8.4600000000000009</v>
          </cell>
          <cell r="I1931">
            <v>8.91</v>
          </cell>
        </row>
        <row r="1932">
          <cell r="A1932">
            <v>105280</v>
          </cell>
          <cell r="B1932">
            <v>0</v>
          </cell>
          <cell r="C1932">
            <v>7.5</v>
          </cell>
          <cell r="D1932">
            <v>0</v>
          </cell>
          <cell r="E1932">
            <v>7.5</v>
          </cell>
          <cell r="F1932">
            <v>7.65</v>
          </cell>
          <cell r="G1932">
            <v>7.86</v>
          </cell>
          <cell r="H1932">
            <v>8.4600000000000009</v>
          </cell>
          <cell r="I1932">
            <v>8.91</v>
          </cell>
        </row>
        <row r="1933">
          <cell r="A1933">
            <v>105290</v>
          </cell>
          <cell r="B1933">
            <v>0</v>
          </cell>
          <cell r="C1933">
            <v>7.5</v>
          </cell>
          <cell r="D1933">
            <v>0</v>
          </cell>
          <cell r="E1933">
            <v>7.5</v>
          </cell>
          <cell r="F1933">
            <v>7.65</v>
          </cell>
          <cell r="G1933">
            <v>7.86</v>
          </cell>
          <cell r="H1933">
            <v>8.4600000000000009</v>
          </cell>
          <cell r="I1933">
            <v>8.91</v>
          </cell>
        </row>
        <row r="1934">
          <cell r="A1934">
            <v>105300</v>
          </cell>
          <cell r="B1934">
            <v>0</v>
          </cell>
          <cell r="C1934">
            <v>7.5</v>
          </cell>
          <cell r="D1934">
            <v>0</v>
          </cell>
          <cell r="E1934">
            <v>7.5</v>
          </cell>
          <cell r="F1934">
            <v>7.65</v>
          </cell>
          <cell r="G1934">
            <v>7.86</v>
          </cell>
          <cell r="H1934">
            <v>8.4600000000000009</v>
          </cell>
          <cell r="I1934">
            <v>8.91</v>
          </cell>
        </row>
        <row r="1935">
          <cell r="A1935">
            <v>105310</v>
          </cell>
          <cell r="B1935">
            <v>0</v>
          </cell>
          <cell r="C1935">
            <v>7.5</v>
          </cell>
          <cell r="D1935">
            <v>0</v>
          </cell>
          <cell r="E1935">
            <v>7.5</v>
          </cell>
          <cell r="F1935">
            <v>7.65</v>
          </cell>
          <cell r="G1935">
            <v>7.86</v>
          </cell>
          <cell r="H1935">
            <v>8.4600000000000009</v>
          </cell>
          <cell r="I1935">
            <v>8.91</v>
          </cell>
        </row>
        <row r="1936">
          <cell r="A1936">
            <v>105320</v>
          </cell>
          <cell r="B1936">
            <v>0</v>
          </cell>
          <cell r="C1936">
            <v>7.5</v>
          </cell>
          <cell r="D1936">
            <v>0</v>
          </cell>
          <cell r="E1936">
            <v>7.5</v>
          </cell>
          <cell r="F1936">
            <v>7.65</v>
          </cell>
          <cell r="G1936">
            <v>7.86</v>
          </cell>
          <cell r="H1936">
            <v>8.4600000000000009</v>
          </cell>
          <cell r="I1936">
            <v>8.91</v>
          </cell>
        </row>
        <row r="1937">
          <cell r="A1937">
            <v>105330</v>
          </cell>
          <cell r="B1937">
            <v>0</v>
          </cell>
          <cell r="C1937">
            <v>7.5</v>
          </cell>
          <cell r="D1937">
            <v>0</v>
          </cell>
          <cell r="E1937">
            <v>7.5</v>
          </cell>
          <cell r="F1937">
            <v>7.65</v>
          </cell>
          <cell r="G1937">
            <v>7.86</v>
          </cell>
          <cell r="H1937">
            <v>8.4600000000000009</v>
          </cell>
          <cell r="I1937">
            <v>8.91</v>
          </cell>
        </row>
        <row r="1938">
          <cell r="A1938">
            <v>105340</v>
          </cell>
          <cell r="B1938">
            <v>0</v>
          </cell>
          <cell r="C1938">
            <v>7.5</v>
          </cell>
          <cell r="D1938">
            <v>0</v>
          </cell>
          <cell r="E1938">
            <v>7.5</v>
          </cell>
          <cell r="F1938">
            <v>7.65</v>
          </cell>
          <cell r="G1938">
            <v>7.86</v>
          </cell>
          <cell r="H1938">
            <v>8.4600000000000009</v>
          </cell>
          <cell r="I1938">
            <v>8.91</v>
          </cell>
        </row>
        <row r="1939">
          <cell r="A1939">
            <v>105350</v>
          </cell>
          <cell r="B1939">
            <v>0</v>
          </cell>
          <cell r="C1939">
            <v>7.5</v>
          </cell>
          <cell r="D1939">
            <v>0</v>
          </cell>
          <cell r="E1939">
            <v>7.5</v>
          </cell>
          <cell r="F1939">
            <v>7.65</v>
          </cell>
          <cell r="G1939">
            <v>7.86</v>
          </cell>
          <cell r="H1939">
            <v>8.4600000000000009</v>
          </cell>
          <cell r="I1939">
            <v>8.91</v>
          </cell>
        </row>
        <row r="1940">
          <cell r="A1940">
            <v>105360</v>
          </cell>
          <cell r="B1940">
            <v>0</v>
          </cell>
          <cell r="C1940">
            <v>7.5</v>
          </cell>
          <cell r="D1940">
            <v>0</v>
          </cell>
          <cell r="E1940">
            <v>7.5</v>
          </cell>
          <cell r="F1940">
            <v>7.65</v>
          </cell>
          <cell r="G1940">
            <v>7.86</v>
          </cell>
          <cell r="H1940">
            <v>8.4600000000000009</v>
          </cell>
          <cell r="I1940">
            <v>8.91</v>
          </cell>
        </row>
        <row r="1941">
          <cell r="A1941">
            <v>105370</v>
          </cell>
          <cell r="B1941">
            <v>0</v>
          </cell>
          <cell r="C1941">
            <v>7.5</v>
          </cell>
          <cell r="D1941">
            <v>0</v>
          </cell>
          <cell r="E1941">
            <v>7.5</v>
          </cell>
          <cell r="F1941">
            <v>7.65</v>
          </cell>
          <cell r="G1941">
            <v>7.86</v>
          </cell>
          <cell r="H1941">
            <v>8.4600000000000009</v>
          </cell>
          <cell r="I1941">
            <v>8.91</v>
          </cell>
        </row>
        <row r="1942">
          <cell r="A1942">
            <v>105380</v>
          </cell>
          <cell r="B1942">
            <v>0</v>
          </cell>
          <cell r="C1942">
            <v>7.5</v>
          </cell>
          <cell r="D1942">
            <v>0</v>
          </cell>
          <cell r="E1942">
            <v>7.5</v>
          </cell>
          <cell r="F1942">
            <v>7.65</v>
          </cell>
          <cell r="G1942">
            <v>7.86</v>
          </cell>
          <cell r="H1942">
            <v>8.4600000000000009</v>
          </cell>
          <cell r="I1942">
            <v>8.91</v>
          </cell>
        </row>
        <row r="1943">
          <cell r="A1943">
            <v>105390</v>
          </cell>
          <cell r="B1943">
            <v>0</v>
          </cell>
          <cell r="C1943">
            <v>7.5</v>
          </cell>
          <cell r="D1943">
            <v>0</v>
          </cell>
          <cell r="E1943">
            <v>7.5</v>
          </cell>
          <cell r="F1943">
            <v>7.65</v>
          </cell>
          <cell r="G1943">
            <v>7.86</v>
          </cell>
          <cell r="H1943">
            <v>8.4600000000000009</v>
          </cell>
          <cell r="I1943">
            <v>8.91</v>
          </cell>
        </row>
        <row r="1944">
          <cell r="A1944">
            <v>105400</v>
          </cell>
          <cell r="B1944">
            <v>0</v>
          </cell>
          <cell r="C1944">
            <v>7.5</v>
          </cell>
          <cell r="D1944">
            <v>0</v>
          </cell>
          <cell r="E1944">
            <v>7.5</v>
          </cell>
          <cell r="F1944">
            <v>7.65</v>
          </cell>
          <cell r="G1944">
            <v>7.86</v>
          </cell>
          <cell r="H1944">
            <v>8.4600000000000009</v>
          </cell>
          <cell r="I1944">
            <v>8.91</v>
          </cell>
        </row>
        <row r="1945">
          <cell r="A1945">
            <v>105410</v>
          </cell>
          <cell r="B1945">
            <v>0</v>
          </cell>
          <cell r="C1945">
            <v>7.5</v>
          </cell>
          <cell r="D1945">
            <v>0</v>
          </cell>
          <cell r="E1945">
            <v>7.5</v>
          </cell>
          <cell r="F1945">
            <v>7.65</v>
          </cell>
          <cell r="G1945">
            <v>7.86</v>
          </cell>
          <cell r="H1945">
            <v>8.4600000000000009</v>
          </cell>
          <cell r="I1945">
            <v>8.91</v>
          </cell>
        </row>
        <row r="1946">
          <cell r="A1946">
            <v>105420</v>
          </cell>
          <cell r="B1946">
            <v>0</v>
          </cell>
          <cell r="C1946">
            <v>7.5</v>
          </cell>
          <cell r="D1946">
            <v>0</v>
          </cell>
          <cell r="E1946">
            <v>7.5</v>
          </cell>
          <cell r="F1946">
            <v>7.65</v>
          </cell>
          <cell r="G1946">
            <v>7.86</v>
          </cell>
          <cell r="H1946">
            <v>8.4600000000000009</v>
          </cell>
          <cell r="I1946">
            <v>8.91</v>
          </cell>
        </row>
        <row r="1947">
          <cell r="A1947">
            <v>105430</v>
          </cell>
          <cell r="B1947">
            <v>0</v>
          </cell>
          <cell r="C1947">
            <v>7.5</v>
          </cell>
          <cell r="D1947">
            <v>0</v>
          </cell>
          <cell r="E1947">
            <v>7.5</v>
          </cell>
          <cell r="F1947">
            <v>7.65</v>
          </cell>
          <cell r="G1947">
            <v>7.86</v>
          </cell>
          <cell r="H1947">
            <v>8.4600000000000009</v>
          </cell>
          <cell r="I1947">
            <v>8.91</v>
          </cell>
        </row>
        <row r="1948">
          <cell r="A1948">
            <v>105440</v>
          </cell>
          <cell r="B1948">
            <v>0</v>
          </cell>
          <cell r="C1948">
            <v>7.5</v>
          </cell>
          <cell r="D1948">
            <v>0</v>
          </cell>
          <cell r="E1948">
            <v>7.5</v>
          </cell>
          <cell r="F1948">
            <v>7.65</v>
          </cell>
          <cell r="G1948">
            <v>7.86</v>
          </cell>
          <cell r="H1948">
            <v>8.4600000000000009</v>
          </cell>
          <cell r="I1948">
            <v>8.91</v>
          </cell>
        </row>
        <row r="1949">
          <cell r="A1949">
            <v>105450</v>
          </cell>
          <cell r="B1949">
            <v>0</v>
          </cell>
          <cell r="C1949">
            <v>7.5</v>
          </cell>
          <cell r="D1949">
            <v>0</v>
          </cell>
          <cell r="E1949">
            <v>7.5</v>
          </cell>
          <cell r="F1949">
            <v>7.65</v>
          </cell>
          <cell r="G1949">
            <v>7.86</v>
          </cell>
          <cell r="H1949">
            <v>8.4600000000000009</v>
          </cell>
          <cell r="I1949">
            <v>8.91</v>
          </cell>
        </row>
        <row r="1950">
          <cell r="A1950">
            <v>105460</v>
          </cell>
          <cell r="B1950">
            <v>0</v>
          </cell>
          <cell r="C1950">
            <v>7.5</v>
          </cell>
          <cell r="D1950">
            <v>0</v>
          </cell>
          <cell r="E1950">
            <v>7.5</v>
          </cell>
          <cell r="F1950">
            <v>7.65</v>
          </cell>
          <cell r="G1950">
            <v>7.86</v>
          </cell>
          <cell r="H1950">
            <v>8.4600000000000009</v>
          </cell>
          <cell r="I1950">
            <v>8.91</v>
          </cell>
        </row>
        <row r="1951">
          <cell r="A1951">
            <v>105470</v>
          </cell>
          <cell r="B1951">
            <v>0</v>
          </cell>
          <cell r="C1951">
            <v>7.5</v>
          </cell>
          <cell r="D1951">
            <v>0</v>
          </cell>
          <cell r="E1951">
            <v>7.5</v>
          </cell>
          <cell r="F1951">
            <v>7.65</v>
          </cell>
          <cell r="G1951">
            <v>7.86</v>
          </cell>
          <cell r="H1951">
            <v>8.4600000000000009</v>
          </cell>
          <cell r="I1951">
            <v>8.91</v>
          </cell>
        </row>
        <row r="1952">
          <cell r="A1952">
            <v>105480</v>
          </cell>
          <cell r="B1952">
            <v>0</v>
          </cell>
          <cell r="C1952">
            <v>7.5</v>
          </cell>
          <cell r="D1952">
            <v>0</v>
          </cell>
          <cell r="E1952">
            <v>7.5</v>
          </cell>
          <cell r="F1952">
            <v>7.65</v>
          </cell>
          <cell r="G1952">
            <v>7.86</v>
          </cell>
          <cell r="H1952">
            <v>8.4600000000000009</v>
          </cell>
          <cell r="I1952">
            <v>8.91</v>
          </cell>
        </row>
        <row r="1953">
          <cell r="A1953">
            <v>105490</v>
          </cell>
          <cell r="B1953">
            <v>0</v>
          </cell>
          <cell r="C1953">
            <v>7.5</v>
          </cell>
          <cell r="D1953">
            <v>0</v>
          </cell>
          <cell r="E1953">
            <v>7.5</v>
          </cell>
          <cell r="F1953">
            <v>7.65</v>
          </cell>
          <cell r="G1953">
            <v>7.86</v>
          </cell>
          <cell r="H1953">
            <v>8.4600000000000009</v>
          </cell>
          <cell r="I1953">
            <v>8.91</v>
          </cell>
        </row>
        <row r="1954">
          <cell r="A1954">
            <v>105500</v>
          </cell>
          <cell r="B1954">
            <v>0</v>
          </cell>
          <cell r="C1954">
            <v>7.5</v>
          </cell>
          <cell r="D1954">
            <v>0</v>
          </cell>
          <cell r="E1954">
            <v>7.5</v>
          </cell>
          <cell r="F1954">
            <v>7.65</v>
          </cell>
          <cell r="G1954">
            <v>7.86</v>
          </cell>
          <cell r="H1954">
            <v>8.4600000000000009</v>
          </cell>
          <cell r="I1954">
            <v>8.91</v>
          </cell>
        </row>
        <row r="1955">
          <cell r="A1955">
            <v>105510</v>
          </cell>
          <cell r="B1955">
            <v>0</v>
          </cell>
          <cell r="C1955">
            <v>7.5</v>
          </cell>
          <cell r="D1955">
            <v>0</v>
          </cell>
          <cell r="E1955">
            <v>7.5</v>
          </cell>
          <cell r="F1955">
            <v>7.65</v>
          </cell>
          <cell r="G1955">
            <v>7.86</v>
          </cell>
          <cell r="H1955">
            <v>8.4600000000000009</v>
          </cell>
          <cell r="I1955">
            <v>8.91</v>
          </cell>
        </row>
        <row r="1956">
          <cell r="A1956">
            <v>105520</v>
          </cell>
          <cell r="B1956">
            <v>0</v>
          </cell>
          <cell r="C1956">
            <v>7.5</v>
          </cell>
          <cell r="D1956">
            <v>0</v>
          </cell>
          <cell r="E1956">
            <v>7.5</v>
          </cell>
          <cell r="F1956">
            <v>7.65</v>
          </cell>
          <cell r="G1956">
            <v>7.86</v>
          </cell>
          <cell r="H1956">
            <v>8.4600000000000009</v>
          </cell>
          <cell r="I1956">
            <v>8.91</v>
          </cell>
        </row>
        <row r="1957">
          <cell r="A1957">
            <v>105530</v>
          </cell>
          <cell r="B1957">
            <v>0</v>
          </cell>
          <cell r="C1957">
            <v>7.5</v>
          </cell>
          <cell r="D1957">
            <v>0</v>
          </cell>
          <cell r="E1957">
            <v>7.5</v>
          </cell>
          <cell r="F1957">
            <v>7.65</v>
          </cell>
          <cell r="G1957">
            <v>7.86</v>
          </cell>
          <cell r="H1957">
            <v>8.4600000000000009</v>
          </cell>
          <cell r="I1957">
            <v>8.91</v>
          </cell>
        </row>
        <row r="1958">
          <cell r="A1958">
            <v>105540</v>
          </cell>
          <cell r="B1958">
            <v>0</v>
          </cell>
          <cell r="C1958">
            <v>7.5</v>
          </cell>
          <cell r="D1958">
            <v>0</v>
          </cell>
          <cell r="E1958">
            <v>7.5</v>
          </cell>
          <cell r="F1958">
            <v>7.65</v>
          </cell>
          <cell r="G1958">
            <v>7.86</v>
          </cell>
          <cell r="H1958">
            <v>8.4600000000000009</v>
          </cell>
          <cell r="I1958">
            <v>8.91</v>
          </cell>
        </row>
        <row r="1959">
          <cell r="A1959">
            <v>105550</v>
          </cell>
          <cell r="B1959">
            <v>0</v>
          </cell>
          <cell r="C1959">
            <v>7.5</v>
          </cell>
          <cell r="D1959">
            <v>0</v>
          </cell>
          <cell r="E1959">
            <v>7.5</v>
          </cell>
          <cell r="F1959">
            <v>7.65</v>
          </cell>
          <cell r="G1959">
            <v>7.86</v>
          </cell>
          <cell r="H1959">
            <v>8.4600000000000009</v>
          </cell>
          <cell r="I1959">
            <v>8.91</v>
          </cell>
        </row>
        <row r="1960">
          <cell r="A1960">
            <v>105560</v>
          </cell>
          <cell r="B1960">
            <v>0</v>
          </cell>
          <cell r="C1960">
            <v>7.5</v>
          </cell>
          <cell r="D1960">
            <v>0</v>
          </cell>
          <cell r="E1960">
            <v>7.5</v>
          </cell>
          <cell r="F1960">
            <v>7.65</v>
          </cell>
          <cell r="G1960">
            <v>7.86</v>
          </cell>
          <cell r="H1960">
            <v>8.4600000000000009</v>
          </cell>
          <cell r="I1960">
            <v>8.91</v>
          </cell>
        </row>
        <row r="1961">
          <cell r="A1961">
            <v>105570</v>
          </cell>
          <cell r="B1961">
            <v>0</v>
          </cell>
          <cell r="C1961">
            <v>7.5</v>
          </cell>
          <cell r="D1961">
            <v>0</v>
          </cell>
          <cell r="E1961">
            <v>7.5</v>
          </cell>
          <cell r="F1961">
            <v>7.65</v>
          </cell>
          <cell r="G1961">
            <v>7.86</v>
          </cell>
          <cell r="H1961">
            <v>8.4600000000000009</v>
          </cell>
          <cell r="I1961">
            <v>8.91</v>
          </cell>
        </row>
        <row r="1962">
          <cell r="A1962">
            <v>105580</v>
          </cell>
          <cell r="B1962">
            <v>0</v>
          </cell>
          <cell r="C1962">
            <v>7.5</v>
          </cell>
          <cell r="D1962">
            <v>0</v>
          </cell>
          <cell r="E1962">
            <v>7.5</v>
          </cell>
          <cell r="F1962">
            <v>7.65</v>
          </cell>
          <cell r="G1962">
            <v>7.86</v>
          </cell>
          <cell r="H1962">
            <v>8.4600000000000009</v>
          </cell>
          <cell r="I1962">
            <v>8.91</v>
          </cell>
        </row>
        <row r="1963">
          <cell r="A1963">
            <v>105590</v>
          </cell>
          <cell r="B1963">
            <v>0</v>
          </cell>
          <cell r="C1963">
            <v>7.5</v>
          </cell>
          <cell r="D1963">
            <v>0</v>
          </cell>
          <cell r="E1963">
            <v>7.5</v>
          </cell>
          <cell r="F1963">
            <v>7.65</v>
          </cell>
          <cell r="G1963">
            <v>7.86</v>
          </cell>
          <cell r="H1963">
            <v>8.4600000000000009</v>
          </cell>
          <cell r="I1963">
            <v>8.91</v>
          </cell>
        </row>
        <row r="1964">
          <cell r="A1964">
            <v>105600</v>
          </cell>
          <cell r="B1964">
            <v>0</v>
          </cell>
          <cell r="C1964">
            <v>7.5</v>
          </cell>
          <cell r="D1964">
            <v>0</v>
          </cell>
          <cell r="E1964">
            <v>7.5</v>
          </cell>
          <cell r="F1964">
            <v>7.65</v>
          </cell>
          <cell r="G1964">
            <v>7.86</v>
          </cell>
          <cell r="H1964">
            <v>8.4600000000000009</v>
          </cell>
          <cell r="I1964">
            <v>8.91</v>
          </cell>
        </row>
        <row r="1965">
          <cell r="A1965">
            <v>105610</v>
          </cell>
          <cell r="B1965">
            <v>0</v>
          </cell>
          <cell r="C1965">
            <v>7.5</v>
          </cell>
          <cell r="D1965">
            <v>0</v>
          </cell>
          <cell r="E1965">
            <v>7.5</v>
          </cell>
          <cell r="F1965">
            <v>7.65</v>
          </cell>
          <cell r="G1965">
            <v>7.86</v>
          </cell>
          <cell r="H1965">
            <v>8.4600000000000009</v>
          </cell>
          <cell r="I1965">
            <v>8.91</v>
          </cell>
        </row>
        <row r="1966">
          <cell r="A1966">
            <v>105620</v>
          </cell>
          <cell r="B1966">
            <v>0</v>
          </cell>
          <cell r="C1966">
            <v>7.5</v>
          </cell>
          <cell r="D1966">
            <v>0</v>
          </cell>
          <cell r="E1966">
            <v>7.5</v>
          </cell>
          <cell r="F1966">
            <v>7.65</v>
          </cell>
          <cell r="G1966">
            <v>7.86</v>
          </cell>
          <cell r="H1966">
            <v>8.4600000000000009</v>
          </cell>
          <cell r="I1966">
            <v>8.91</v>
          </cell>
        </row>
        <row r="1967">
          <cell r="A1967">
            <v>105630</v>
          </cell>
          <cell r="B1967">
            <v>0</v>
          </cell>
          <cell r="C1967">
            <v>7.5</v>
          </cell>
          <cell r="D1967">
            <v>0</v>
          </cell>
          <cell r="E1967">
            <v>7.5</v>
          </cell>
          <cell r="F1967">
            <v>7.65</v>
          </cell>
          <cell r="G1967">
            <v>7.86</v>
          </cell>
          <cell r="H1967">
            <v>8.4600000000000009</v>
          </cell>
          <cell r="I1967">
            <v>8.91</v>
          </cell>
        </row>
        <row r="1968">
          <cell r="A1968">
            <v>105640</v>
          </cell>
          <cell r="B1968">
            <v>0</v>
          </cell>
          <cell r="C1968">
            <v>7.5</v>
          </cell>
          <cell r="D1968">
            <v>0</v>
          </cell>
          <cell r="E1968">
            <v>7.5</v>
          </cell>
          <cell r="F1968">
            <v>7.65</v>
          </cell>
          <cell r="G1968">
            <v>7.86</v>
          </cell>
          <cell r="H1968">
            <v>8.4600000000000009</v>
          </cell>
          <cell r="I1968">
            <v>8.91</v>
          </cell>
        </row>
        <row r="1969">
          <cell r="A1969">
            <v>105650</v>
          </cell>
          <cell r="B1969">
            <v>0</v>
          </cell>
          <cell r="C1969">
            <v>7.5</v>
          </cell>
          <cell r="D1969">
            <v>0</v>
          </cell>
          <cell r="E1969">
            <v>7.5</v>
          </cell>
          <cell r="F1969">
            <v>7.65</v>
          </cell>
          <cell r="G1969">
            <v>7.86</v>
          </cell>
          <cell r="H1969">
            <v>8.4600000000000009</v>
          </cell>
          <cell r="I1969">
            <v>8.91</v>
          </cell>
        </row>
        <row r="1970">
          <cell r="A1970">
            <v>105660</v>
          </cell>
          <cell r="B1970">
            <v>0</v>
          </cell>
          <cell r="C1970">
            <v>7.5</v>
          </cell>
          <cell r="D1970">
            <v>0</v>
          </cell>
          <cell r="E1970">
            <v>7.5</v>
          </cell>
          <cell r="F1970">
            <v>7.65</v>
          </cell>
          <cell r="G1970">
            <v>7.86</v>
          </cell>
          <cell r="H1970">
            <v>8.4600000000000009</v>
          </cell>
          <cell r="I1970">
            <v>8.91</v>
          </cell>
        </row>
        <row r="1971">
          <cell r="A1971">
            <v>105670</v>
          </cell>
          <cell r="B1971">
            <v>0</v>
          </cell>
          <cell r="C1971">
            <v>7.5</v>
          </cell>
          <cell r="D1971">
            <v>0</v>
          </cell>
          <cell r="E1971">
            <v>7.5</v>
          </cell>
          <cell r="F1971">
            <v>7.65</v>
          </cell>
          <cell r="G1971">
            <v>7.86</v>
          </cell>
          <cell r="H1971">
            <v>8.4600000000000009</v>
          </cell>
          <cell r="I1971">
            <v>8.91</v>
          </cell>
        </row>
        <row r="1972">
          <cell r="A1972">
            <v>105680</v>
          </cell>
          <cell r="B1972">
            <v>0</v>
          </cell>
          <cell r="C1972">
            <v>7.5</v>
          </cell>
          <cell r="D1972">
            <v>0</v>
          </cell>
          <cell r="E1972">
            <v>7.5</v>
          </cell>
          <cell r="F1972">
            <v>7.65</v>
          </cell>
          <cell r="G1972">
            <v>7.86</v>
          </cell>
          <cell r="H1972">
            <v>8.4600000000000009</v>
          </cell>
          <cell r="I1972">
            <v>8.91</v>
          </cell>
        </row>
        <row r="1973">
          <cell r="A1973">
            <v>105690</v>
          </cell>
          <cell r="B1973">
            <v>0</v>
          </cell>
          <cell r="C1973">
            <v>7.5</v>
          </cell>
          <cell r="D1973">
            <v>0</v>
          </cell>
          <cell r="E1973">
            <v>7.5</v>
          </cell>
          <cell r="F1973">
            <v>7.65</v>
          </cell>
          <cell r="G1973">
            <v>7.86</v>
          </cell>
          <cell r="H1973">
            <v>8.4600000000000009</v>
          </cell>
          <cell r="I1973">
            <v>8.91</v>
          </cell>
        </row>
        <row r="1974">
          <cell r="A1974">
            <v>105700</v>
          </cell>
          <cell r="B1974">
            <v>0</v>
          </cell>
          <cell r="C1974">
            <v>7.5</v>
          </cell>
          <cell r="D1974">
            <v>0</v>
          </cell>
          <cell r="E1974">
            <v>7.5</v>
          </cell>
          <cell r="F1974">
            <v>7.65</v>
          </cell>
          <cell r="G1974">
            <v>7.86</v>
          </cell>
          <cell r="H1974">
            <v>8.4600000000000009</v>
          </cell>
          <cell r="I1974">
            <v>8.91</v>
          </cell>
        </row>
        <row r="1975">
          <cell r="A1975">
            <v>105710</v>
          </cell>
          <cell r="B1975">
            <v>0</v>
          </cell>
          <cell r="C1975">
            <v>7.5</v>
          </cell>
          <cell r="D1975">
            <v>0</v>
          </cell>
          <cell r="E1975">
            <v>7.5</v>
          </cell>
          <cell r="F1975">
            <v>7.65</v>
          </cell>
          <cell r="G1975">
            <v>7.86</v>
          </cell>
          <cell r="H1975">
            <v>8.4600000000000009</v>
          </cell>
          <cell r="I1975">
            <v>8.91</v>
          </cell>
        </row>
        <row r="1976">
          <cell r="A1976">
            <v>105720</v>
          </cell>
          <cell r="B1976">
            <v>0</v>
          </cell>
          <cell r="C1976">
            <v>7.5</v>
          </cell>
          <cell r="D1976">
            <v>0</v>
          </cell>
          <cell r="E1976">
            <v>7.5</v>
          </cell>
          <cell r="F1976">
            <v>7.65</v>
          </cell>
          <cell r="G1976">
            <v>7.86</v>
          </cell>
          <cell r="H1976">
            <v>8.4600000000000009</v>
          </cell>
          <cell r="I1976">
            <v>8.91</v>
          </cell>
        </row>
        <row r="1977">
          <cell r="A1977">
            <v>105730</v>
          </cell>
          <cell r="B1977">
            <v>0</v>
          </cell>
          <cell r="C1977">
            <v>7.5</v>
          </cell>
          <cell r="D1977">
            <v>0</v>
          </cell>
          <cell r="E1977">
            <v>7.5</v>
          </cell>
          <cell r="F1977">
            <v>7.65</v>
          </cell>
          <cell r="G1977">
            <v>7.86</v>
          </cell>
          <cell r="H1977">
            <v>8.4600000000000009</v>
          </cell>
          <cell r="I1977">
            <v>8.91</v>
          </cell>
        </row>
        <row r="1978">
          <cell r="A1978">
            <v>105740</v>
          </cell>
          <cell r="B1978">
            <v>0</v>
          </cell>
          <cell r="C1978">
            <v>7.5</v>
          </cell>
          <cell r="D1978">
            <v>0</v>
          </cell>
          <cell r="E1978">
            <v>7.5</v>
          </cell>
          <cell r="F1978">
            <v>7.65</v>
          </cell>
          <cell r="G1978">
            <v>7.86</v>
          </cell>
          <cell r="H1978">
            <v>8.4600000000000009</v>
          </cell>
          <cell r="I1978">
            <v>8.91</v>
          </cell>
        </row>
        <row r="1979">
          <cell r="A1979">
            <v>105750</v>
          </cell>
          <cell r="B1979">
            <v>0</v>
          </cell>
          <cell r="C1979">
            <v>7.5</v>
          </cell>
          <cell r="D1979">
            <v>0</v>
          </cell>
          <cell r="E1979">
            <v>7.5</v>
          </cell>
          <cell r="F1979">
            <v>7.65</v>
          </cell>
          <cell r="G1979">
            <v>7.86</v>
          </cell>
          <cell r="H1979">
            <v>8.4600000000000009</v>
          </cell>
          <cell r="I1979">
            <v>8.91</v>
          </cell>
        </row>
        <row r="1980">
          <cell r="A1980">
            <v>105760</v>
          </cell>
          <cell r="B1980">
            <v>0</v>
          </cell>
          <cell r="C1980">
            <v>7.5</v>
          </cell>
          <cell r="D1980">
            <v>0</v>
          </cell>
          <cell r="E1980">
            <v>7.5</v>
          </cell>
          <cell r="F1980">
            <v>7.65</v>
          </cell>
          <cell r="G1980">
            <v>7.86</v>
          </cell>
          <cell r="H1980">
            <v>8.4600000000000009</v>
          </cell>
          <cell r="I1980">
            <v>8.91</v>
          </cell>
        </row>
        <row r="1981">
          <cell r="A1981">
            <v>105770</v>
          </cell>
          <cell r="B1981">
            <v>0</v>
          </cell>
          <cell r="C1981">
            <v>7.5</v>
          </cell>
          <cell r="D1981">
            <v>0</v>
          </cell>
          <cell r="E1981">
            <v>7.5</v>
          </cell>
          <cell r="F1981">
            <v>7.65</v>
          </cell>
          <cell r="G1981">
            <v>7.86</v>
          </cell>
          <cell r="H1981">
            <v>8.4600000000000009</v>
          </cell>
          <cell r="I1981">
            <v>8.91</v>
          </cell>
        </row>
        <row r="1982">
          <cell r="A1982">
            <v>105780</v>
          </cell>
          <cell r="B1982">
            <v>0</v>
          </cell>
          <cell r="C1982">
            <v>7.5</v>
          </cell>
          <cell r="D1982">
            <v>0</v>
          </cell>
          <cell r="E1982">
            <v>7.5</v>
          </cell>
          <cell r="F1982">
            <v>7.65</v>
          </cell>
          <cell r="G1982">
            <v>7.86</v>
          </cell>
          <cell r="H1982">
            <v>8.4600000000000009</v>
          </cell>
          <cell r="I1982">
            <v>8.91</v>
          </cell>
        </row>
        <row r="1983">
          <cell r="A1983">
            <v>105790</v>
          </cell>
          <cell r="B1983">
            <v>0</v>
          </cell>
          <cell r="C1983">
            <v>7.5</v>
          </cell>
          <cell r="D1983">
            <v>0</v>
          </cell>
          <cell r="E1983">
            <v>7.5</v>
          </cell>
          <cell r="F1983">
            <v>7.65</v>
          </cell>
          <cell r="G1983">
            <v>7.86</v>
          </cell>
          <cell r="H1983">
            <v>8.4600000000000009</v>
          </cell>
          <cell r="I1983">
            <v>8.91</v>
          </cell>
        </row>
        <row r="1984">
          <cell r="A1984">
            <v>105800</v>
          </cell>
          <cell r="B1984">
            <v>0</v>
          </cell>
          <cell r="C1984">
            <v>7.5</v>
          </cell>
          <cell r="D1984">
            <v>0</v>
          </cell>
          <cell r="E1984">
            <v>7.5</v>
          </cell>
          <cell r="F1984">
            <v>7.65</v>
          </cell>
          <cell r="G1984">
            <v>7.86</v>
          </cell>
          <cell r="H1984">
            <v>8.4600000000000009</v>
          </cell>
          <cell r="I1984">
            <v>8.91</v>
          </cell>
        </row>
        <row r="1985">
          <cell r="A1985">
            <v>105810</v>
          </cell>
          <cell r="B1985">
            <v>0</v>
          </cell>
          <cell r="C1985">
            <v>7.5</v>
          </cell>
          <cell r="D1985">
            <v>0</v>
          </cell>
          <cell r="E1985">
            <v>7.5</v>
          </cell>
          <cell r="F1985">
            <v>7.65</v>
          </cell>
          <cell r="G1985">
            <v>7.86</v>
          </cell>
          <cell r="H1985">
            <v>8.4600000000000009</v>
          </cell>
          <cell r="I1985">
            <v>8.91</v>
          </cell>
        </row>
        <row r="1986">
          <cell r="A1986">
            <v>105820</v>
          </cell>
          <cell r="B1986">
            <v>0</v>
          </cell>
          <cell r="C1986">
            <v>7.5</v>
          </cell>
          <cell r="D1986">
            <v>0</v>
          </cell>
          <cell r="E1986">
            <v>7.5</v>
          </cell>
          <cell r="F1986">
            <v>7.65</v>
          </cell>
          <cell r="G1986">
            <v>7.86</v>
          </cell>
          <cell r="H1986">
            <v>8.4600000000000009</v>
          </cell>
          <cell r="I1986">
            <v>8.91</v>
          </cell>
        </row>
        <row r="1987">
          <cell r="A1987">
            <v>105830</v>
          </cell>
          <cell r="B1987">
            <v>0</v>
          </cell>
          <cell r="C1987">
            <v>7.5</v>
          </cell>
          <cell r="D1987">
            <v>0</v>
          </cell>
          <cell r="E1987">
            <v>7.5</v>
          </cell>
          <cell r="F1987">
            <v>7.65</v>
          </cell>
          <cell r="G1987">
            <v>7.86</v>
          </cell>
          <cell r="H1987">
            <v>8.4600000000000009</v>
          </cell>
          <cell r="I1987">
            <v>8.91</v>
          </cell>
        </row>
        <row r="1988">
          <cell r="A1988">
            <v>105840</v>
          </cell>
          <cell r="B1988">
            <v>0</v>
          </cell>
          <cell r="C1988">
            <v>7.5</v>
          </cell>
          <cell r="D1988">
            <v>0</v>
          </cell>
          <cell r="E1988">
            <v>7.5</v>
          </cell>
          <cell r="F1988">
            <v>7.65</v>
          </cell>
          <cell r="G1988">
            <v>7.86</v>
          </cell>
          <cell r="H1988">
            <v>8.4600000000000009</v>
          </cell>
          <cell r="I1988">
            <v>8.91</v>
          </cell>
        </row>
        <row r="1989">
          <cell r="A1989">
            <v>105850</v>
          </cell>
          <cell r="B1989">
            <v>0</v>
          </cell>
          <cell r="C1989">
            <v>7.5</v>
          </cell>
          <cell r="D1989">
            <v>0</v>
          </cell>
          <cell r="E1989">
            <v>7.5</v>
          </cell>
          <cell r="F1989">
            <v>7.65</v>
          </cell>
          <cell r="G1989">
            <v>7.86</v>
          </cell>
          <cell r="H1989">
            <v>8.4600000000000009</v>
          </cell>
          <cell r="I1989">
            <v>8.91</v>
          </cell>
        </row>
        <row r="1990">
          <cell r="A1990">
            <v>105860</v>
          </cell>
          <cell r="B1990">
            <v>0</v>
          </cell>
          <cell r="C1990">
            <v>7.5</v>
          </cell>
          <cell r="D1990">
            <v>0</v>
          </cell>
          <cell r="E1990">
            <v>7.5</v>
          </cell>
          <cell r="F1990">
            <v>7.65</v>
          </cell>
          <cell r="G1990">
            <v>7.86</v>
          </cell>
          <cell r="H1990">
            <v>8.4600000000000009</v>
          </cell>
          <cell r="I1990">
            <v>8.91</v>
          </cell>
        </row>
        <row r="1991">
          <cell r="A1991">
            <v>105862.72</v>
          </cell>
          <cell r="B1991" t="str">
            <v>BS</v>
          </cell>
          <cell r="C1991">
            <v>7.5</v>
          </cell>
          <cell r="D1991">
            <v>0</v>
          </cell>
          <cell r="E1991">
            <v>7.5</v>
          </cell>
          <cell r="F1991">
            <v>7.65</v>
          </cell>
          <cell r="G1991">
            <v>7.86</v>
          </cell>
          <cell r="H1991">
            <v>8.4600000000000009</v>
          </cell>
          <cell r="I1991">
            <v>8.91</v>
          </cell>
        </row>
        <row r="1992">
          <cell r="A1992">
            <v>105870</v>
          </cell>
          <cell r="B1992">
            <v>0</v>
          </cell>
          <cell r="C1992">
            <v>7.5</v>
          </cell>
          <cell r="D1992">
            <v>0</v>
          </cell>
          <cell r="E1992">
            <v>7.5</v>
          </cell>
          <cell r="F1992">
            <v>7.65</v>
          </cell>
          <cell r="G1992">
            <v>7.86</v>
          </cell>
          <cell r="H1992">
            <v>8.4600000000000009</v>
          </cell>
          <cell r="I1992">
            <v>8.91</v>
          </cell>
        </row>
        <row r="1993">
          <cell r="A1993">
            <v>105880</v>
          </cell>
          <cell r="B1993">
            <v>0</v>
          </cell>
          <cell r="C1993">
            <v>7.5</v>
          </cell>
          <cell r="D1993">
            <v>0</v>
          </cell>
          <cell r="E1993">
            <v>7.5</v>
          </cell>
          <cell r="F1993">
            <v>7.65</v>
          </cell>
          <cell r="G1993">
            <v>7.86</v>
          </cell>
          <cell r="H1993">
            <v>8.4600000000000009</v>
          </cell>
          <cell r="I1993">
            <v>8.91</v>
          </cell>
        </row>
        <row r="1994">
          <cell r="A1994">
            <v>105890</v>
          </cell>
          <cell r="B1994">
            <v>0</v>
          </cell>
          <cell r="C1994">
            <v>7.5</v>
          </cell>
          <cell r="D1994">
            <v>0</v>
          </cell>
          <cell r="E1994">
            <v>7.5</v>
          </cell>
          <cell r="F1994">
            <v>7.65</v>
          </cell>
          <cell r="G1994">
            <v>7.86</v>
          </cell>
          <cell r="H1994">
            <v>8.4600000000000009</v>
          </cell>
          <cell r="I1994">
            <v>8.91</v>
          </cell>
        </row>
        <row r="1995">
          <cell r="A1995">
            <v>105892.72</v>
          </cell>
          <cell r="B1995" t="str">
            <v>PX</v>
          </cell>
          <cell r="C1995">
            <v>7.5</v>
          </cell>
          <cell r="D1995">
            <v>0</v>
          </cell>
          <cell r="E1995">
            <v>7.5</v>
          </cell>
          <cell r="F1995">
            <v>7.65</v>
          </cell>
          <cell r="G1995">
            <v>7.86</v>
          </cell>
          <cell r="H1995">
            <v>8.4600000000000009</v>
          </cell>
          <cell r="I1995">
            <v>8.91</v>
          </cell>
        </row>
        <row r="1996">
          <cell r="A1996">
            <v>105900</v>
          </cell>
          <cell r="B1996">
            <v>0</v>
          </cell>
          <cell r="C1996">
            <v>7.5</v>
          </cell>
          <cell r="D1996">
            <v>0.14000000000000001</v>
          </cell>
          <cell r="E1996">
            <v>7.64</v>
          </cell>
          <cell r="F1996">
            <v>7.79</v>
          </cell>
          <cell r="G1996">
            <v>8</v>
          </cell>
          <cell r="H1996">
            <v>8.6</v>
          </cell>
          <cell r="I1996">
            <v>9.0499999999999989</v>
          </cell>
        </row>
        <row r="1997">
          <cell r="A1997">
            <v>105907.72</v>
          </cell>
          <cell r="B1997" t="str">
            <v>PC</v>
          </cell>
          <cell r="C1997">
            <v>7.5</v>
          </cell>
          <cell r="D1997">
            <v>0.3</v>
          </cell>
          <cell r="E1997">
            <v>7.8</v>
          </cell>
          <cell r="F1997">
            <v>7.95</v>
          </cell>
          <cell r="G1997">
            <v>8.16</v>
          </cell>
          <cell r="H1997">
            <v>8.76</v>
          </cell>
          <cell r="I1997">
            <v>9.2099999999999991</v>
          </cell>
        </row>
        <row r="1998">
          <cell r="A1998">
            <v>105910</v>
          </cell>
          <cell r="B1998">
            <v>0</v>
          </cell>
          <cell r="C1998">
            <v>7.5</v>
          </cell>
          <cell r="D1998">
            <v>0.34</v>
          </cell>
          <cell r="E1998">
            <v>7.84</v>
          </cell>
          <cell r="F1998">
            <v>7.99</v>
          </cell>
          <cell r="G1998">
            <v>8.2000000000000011</v>
          </cell>
          <cell r="H1998">
            <v>8.8000000000000007</v>
          </cell>
          <cell r="I1998">
            <v>9.25</v>
          </cell>
        </row>
        <row r="1999">
          <cell r="A1999">
            <v>105920</v>
          </cell>
          <cell r="B1999">
            <v>0</v>
          </cell>
          <cell r="C1999">
            <v>7.5</v>
          </cell>
          <cell r="D1999">
            <v>0.54</v>
          </cell>
          <cell r="E1999">
            <v>8.0399999999999991</v>
          </cell>
          <cell r="F1999">
            <v>8.19</v>
          </cell>
          <cell r="G1999">
            <v>8.4</v>
          </cell>
          <cell r="H1999">
            <v>9</v>
          </cell>
          <cell r="I1999">
            <v>9.4499999999999993</v>
          </cell>
        </row>
        <row r="2000">
          <cell r="A2000">
            <v>105922.72</v>
          </cell>
          <cell r="B2000" t="str">
            <v>PY - MSE</v>
          </cell>
          <cell r="C2000">
            <v>7.5</v>
          </cell>
          <cell r="D2000">
            <v>0.6</v>
          </cell>
          <cell r="E2000">
            <v>8.1</v>
          </cell>
          <cell r="F2000">
            <v>8.25</v>
          </cell>
          <cell r="G2000">
            <v>8.4600000000000009</v>
          </cell>
          <cell r="H2000">
            <v>9.06</v>
          </cell>
          <cell r="I2000">
            <v>9.51</v>
          </cell>
        </row>
        <row r="2001">
          <cell r="A2001">
            <v>105930</v>
          </cell>
          <cell r="B2001">
            <v>0</v>
          </cell>
          <cell r="C2001">
            <v>7.5</v>
          </cell>
          <cell r="D2001">
            <v>0.6</v>
          </cell>
          <cell r="E2001">
            <v>8.1</v>
          </cell>
          <cell r="F2001">
            <v>8.25</v>
          </cell>
          <cell r="G2001">
            <v>8.4600000000000009</v>
          </cell>
          <cell r="H2001">
            <v>9.06</v>
          </cell>
          <cell r="I2001">
            <v>9.51</v>
          </cell>
        </row>
        <row r="2002">
          <cell r="A2002">
            <v>105940</v>
          </cell>
          <cell r="B2002">
            <v>0</v>
          </cell>
          <cell r="C2002">
            <v>7.5</v>
          </cell>
          <cell r="D2002">
            <v>0.6</v>
          </cell>
          <cell r="E2002">
            <v>8.1</v>
          </cell>
          <cell r="F2002">
            <v>8.25</v>
          </cell>
          <cell r="G2002">
            <v>8.4600000000000009</v>
          </cell>
          <cell r="H2002">
            <v>9.06</v>
          </cell>
          <cell r="I2002">
            <v>9.51</v>
          </cell>
        </row>
        <row r="2003">
          <cell r="A2003">
            <v>105950</v>
          </cell>
          <cell r="B2003">
            <v>0</v>
          </cell>
          <cell r="C2003">
            <v>7.5</v>
          </cell>
          <cell r="D2003">
            <v>0.6</v>
          </cell>
          <cell r="E2003">
            <v>8.1</v>
          </cell>
          <cell r="F2003">
            <v>8.25</v>
          </cell>
          <cell r="G2003">
            <v>8.4600000000000009</v>
          </cell>
          <cell r="H2003">
            <v>9.06</v>
          </cell>
          <cell r="I2003">
            <v>9.51</v>
          </cell>
        </row>
        <row r="2004">
          <cell r="A2004">
            <v>105960</v>
          </cell>
          <cell r="B2004">
            <v>0</v>
          </cell>
          <cell r="C2004">
            <v>7.5</v>
          </cell>
          <cell r="D2004">
            <v>0.6</v>
          </cell>
          <cell r="E2004">
            <v>8.1</v>
          </cell>
          <cell r="F2004">
            <v>8.25</v>
          </cell>
          <cell r="G2004">
            <v>8.4600000000000009</v>
          </cell>
          <cell r="H2004">
            <v>9.06</v>
          </cell>
          <cell r="I2004">
            <v>9.51</v>
          </cell>
        </row>
        <row r="2005">
          <cell r="A2005">
            <v>105970</v>
          </cell>
          <cell r="B2005">
            <v>0</v>
          </cell>
          <cell r="C2005">
            <v>7.5</v>
          </cell>
          <cell r="D2005">
            <v>0.6</v>
          </cell>
          <cell r="E2005">
            <v>8.1</v>
          </cell>
          <cell r="F2005">
            <v>8.25</v>
          </cell>
          <cell r="G2005">
            <v>8.4600000000000009</v>
          </cell>
          <cell r="H2005">
            <v>9.06</v>
          </cell>
          <cell r="I2005">
            <v>9.51</v>
          </cell>
        </row>
        <row r="2006">
          <cell r="A2006">
            <v>105980</v>
          </cell>
          <cell r="B2006">
            <v>0</v>
          </cell>
          <cell r="C2006">
            <v>7.5</v>
          </cell>
          <cell r="D2006">
            <v>0.6</v>
          </cell>
          <cell r="E2006">
            <v>8.1</v>
          </cell>
          <cell r="F2006">
            <v>8.25</v>
          </cell>
          <cell r="G2006">
            <v>8.4600000000000009</v>
          </cell>
          <cell r="H2006">
            <v>9.06</v>
          </cell>
          <cell r="I2006">
            <v>9.51</v>
          </cell>
        </row>
        <row r="2007">
          <cell r="A2007">
            <v>105990</v>
          </cell>
          <cell r="B2007">
            <v>0</v>
          </cell>
          <cell r="C2007">
            <v>7.5</v>
          </cell>
          <cell r="D2007">
            <v>0.6</v>
          </cell>
          <cell r="E2007">
            <v>8.1</v>
          </cell>
          <cell r="F2007">
            <v>8.25</v>
          </cell>
          <cell r="G2007">
            <v>8.4600000000000009</v>
          </cell>
          <cell r="H2007">
            <v>9.06</v>
          </cell>
          <cell r="I2007">
            <v>9.51</v>
          </cell>
        </row>
        <row r="2008">
          <cell r="A2008">
            <v>106000</v>
          </cell>
          <cell r="B2008">
            <v>0</v>
          </cell>
          <cell r="C2008">
            <v>7.5</v>
          </cell>
          <cell r="D2008">
            <v>0.6</v>
          </cell>
          <cell r="E2008">
            <v>8.1</v>
          </cell>
          <cell r="F2008">
            <v>8.25</v>
          </cell>
          <cell r="G2008">
            <v>8.4600000000000009</v>
          </cell>
          <cell r="H2008">
            <v>9.06</v>
          </cell>
          <cell r="I2008">
            <v>9.51</v>
          </cell>
        </row>
        <row r="2027">
          <cell r="A2027">
            <v>106000</v>
          </cell>
          <cell r="B2027">
            <v>0</v>
          </cell>
          <cell r="C2027">
            <v>7.5</v>
          </cell>
          <cell r="D2027">
            <v>0.6</v>
          </cell>
          <cell r="E2027">
            <v>8.1</v>
          </cell>
          <cell r="F2027">
            <v>8.25</v>
          </cell>
          <cell r="G2027">
            <v>8.4600000000000009</v>
          </cell>
          <cell r="H2027">
            <v>9.06</v>
          </cell>
          <cell r="I2027">
            <v>9.51</v>
          </cell>
        </row>
        <row r="2028">
          <cell r="A2028">
            <v>106010</v>
          </cell>
          <cell r="B2028">
            <v>0</v>
          </cell>
          <cell r="C2028">
            <v>7.5</v>
          </cell>
          <cell r="D2028">
            <v>0.6</v>
          </cell>
          <cell r="E2028">
            <v>8.1</v>
          </cell>
          <cell r="F2028">
            <v>8.25</v>
          </cell>
          <cell r="G2028">
            <v>8.4600000000000009</v>
          </cell>
          <cell r="H2028">
            <v>9.06</v>
          </cell>
          <cell r="I2028">
            <v>9.51</v>
          </cell>
        </row>
        <row r="2029">
          <cell r="A2029">
            <v>106014.12</v>
          </cell>
          <cell r="B2029" t="str">
            <v>PY - MSE</v>
          </cell>
          <cell r="C2029">
            <v>7.5</v>
          </cell>
          <cell r="D2029">
            <v>0.59</v>
          </cell>
          <cell r="E2029">
            <v>8.09</v>
          </cell>
          <cell r="F2029">
            <v>8.24</v>
          </cell>
          <cell r="G2029">
            <v>8.4500000000000011</v>
          </cell>
          <cell r="H2029">
            <v>9.0500000000000007</v>
          </cell>
          <cell r="I2029">
            <v>9.5</v>
          </cell>
        </row>
        <row r="2030">
          <cell r="A2030">
            <v>106020</v>
          </cell>
          <cell r="B2030">
            <v>0</v>
          </cell>
          <cell r="C2030">
            <v>7.5</v>
          </cell>
          <cell r="D2030">
            <v>0.48</v>
          </cell>
          <cell r="E2030">
            <v>7.98</v>
          </cell>
          <cell r="F2030">
            <v>8.1300000000000008</v>
          </cell>
          <cell r="G2030">
            <v>8.3400000000000016</v>
          </cell>
          <cell r="H2030">
            <v>8.9400000000000013</v>
          </cell>
          <cell r="I2030">
            <v>9.39</v>
          </cell>
        </row>
        <row r="2031">
          <cell r="A2031">
            <v>106029.12</v>
          </cell>
          <cell r="B2031" t="str">
            <v>PT</v>
          </cell>
          <cell r="C2031">
            <v>7.5</v>
          </cell>
          <cell r="D2031">
            <v>0.3</v>
          </cell>
          <cell r="E2031">
            <v>7.8</v>
          </cell>
          <cell r="F2031">
            <v>7.95</v>
          </cell>
          <cell r="G2031">
            <v>8.16</v>
          </cell>
          <cell r="H2031">
            <v>8.76</v>
          </cell>
          <cell r="I2031">
            <v>9.2099999999999991</v>
          </cell>
        </row>
        <row r="2032">
          <cell r="A2032">
            <v>106030</v>
          </cell>
          <cell r="B2032">
            <v>0</v>
          </cell>
          <cell r="C2032">
            <v>7.5</v>
          </cell>
          <cell r="D2032">
            <v>0.28000000000000003</v>
          </cell>
          <cell r="E2032">
            <v>7.78</v>
          </cell>
          <cell r="F2032">
            <v>7.9300000000000006</v>
          </cell>
          <cell r="G2032">
            <v>8.14</v>
          </cell>
          <cell r="H2032">
            <v>8.74</v>
          </cell>
          <cell r="I2032">
            <v>9.19</v>
          </cell>
        </row>
        <row r="2033">
          <cell r="A2033">
            <v>106040</v>
          </cell>
          <cell r="B2033">
            <v>0</v>
          </cell>
          <cell r="C2033">
            <v>7.5</v>
          </cell>
          <cell r="D2033">
            <v>0.08</v>
          </cell>
          <cell r="E2033">
            <v>7.58</v>
          </cell>
          <cell r="F2033">
            <v>7.73</v>
          </cell>
          <cell r="G2033">
            <v>7.94</v>
          </cell>
          <cell r="H2033">
            <v>8.5400000000000009</v>
          </cell>
          <cell r="I2033">
            <v>8.99</v>
          </cell>
        </row>
        <row r="2034">
          <cell r="A2034">
            <v>106044.12</v>
          </cell>
          <cell r="B2034" t="str">
            <v>PX</v>
          </cell>
          <cell r="C2034">
            <v>7.5</v>
          </cell>
          <cell r="D2034">
            <v>0</v>
          </cell>
          <cell r="E2034">
            <v>7.5</v>
          </cell>
          <cell r="F2034">
            <v>7.65</v>
          </cell>
          <cell r="G2034">
            <v>7.86</v>
          </cell>
          <cell r="H2034">
            <v>8.4600000000000009</v>
          </cell>
          <cell r="I2034">
            <v>8.91</v>
          </cell>
        </row>
        <row r="2035">
          <cell r="A2035">
            <v>106050</v>
          </cell>
          <cell r="B2035">
            <v>0</v>
          </cell>
          <cell r="C2035">
            <v>7.5</v>
          </cell>
          <cell r="D2035">
            <v>0</v>
          </cell>
          <cell r="E2035">
            <v>7.5</v>
          </cell>
          <cell r="F2035">
            <v>7.65</v>
          </cell>
          <cell r="G2035">
            <v>7.86</v>
          </cell>
          <cell r="H2035">
            <v>8.4600000000000009</v>
          </cell>
          <cell r="I2035">
            <v>8.91</v>
          </cell>
        </row>
        <row r="2036">
          <cell r="A2036">
            <v>106060</v>
          </cell>
          <cell r="B2036">
            <v>0</v>
          </cell>
          <cell r="C2036">
            <v>7.5</v>
          </cell>
          <cell r="D2036">
            <v>0</v>
          </cell>
          <cell r="E2036">
            <v>7.5</v>
          </cell>
          <cell r="F2036">
            <v>7.65</v>
          </cell>
          <cell r="G2036">
            <v>7.86</v>
          </cell>
          <cell r="H2036">
            <v>8.4600000000000009</v>
          </cell>
          <cell r="I2036">
            <v>8.91</v>
          </cell>
        </row>
        <row r="2037">
          <cell r="A2037">
            <v>106070</v>
          </cell>
          <cell r="B2037">
            <v>0</v>
          </cell>
          <cell r="C2037">
            <v>7.5</v>
          </cell>
          <cell r="D2037">
            <v>0</v>
          </cell>
          <cell r="E2037">
            <v>7.5</v>
          </cell>
          <cell r="F2037">
            <v>7.65</v>
          </cell>
          <cell r="G2037">
            <v>7.86</v>
          </cell>
          <cell r="H2037">
            <v>8.4600000000000009</v>
          </cell>
          <cell r="I2037">
            <v>8.91</v>
          </cell>
        </row>
        <row r="2038">
          <cell r="A2038">
            <v>106074.12</v>
          </cell>
          <cell r="B2038" t="str">
            <v>BS</v>
          </cell>
          <cell r="C2038">
            <v>7.5</v>
          </cell>
          <cell r="D2038">
            <v>0</v>
          </cell>
          <cell r="E2038">
            <v>7.5</v>
          </cell>
          <cell r="F2038">
            <v>7.65</v>
          </cell>
          <cell r="G2038">
            <v>7.86</v>
          </cell>
          <cell r="H2038">
            <v>8.4600000000000009</v>
          </cell>
          <cell r="I2038">
            <v>8.91</v>
          </cell>
        </row>
        <row r="2039">
          <cell r="A2039">
            <v>106080</v>
          </cell>
          <cell r="B2039">
            <v>0</v>
          </cell>
          <cell r="C2039">
            <v>7.5</v>
          </cell>
          <cell r="D2039">
            <v>0</v>
          </cell>
          <cell r="E2039">
            <v>7.5</v>
          </cell>
          <cell r="F2039">
            <v>7.65</v>
          </cell>
          <cell r="G2039">
            <v>7.86</v>
          </cell>
          <cell r="H2039">
            <v>8.4600000000000009</v>
          </cell>
          <cell r="I2039">
            <v>8.91</v>
          </cell>
        </row>
        <row r="2040">
          <cell r="A2040">
            <v>106090</v>
          </cell>
          <cell r="B2040">
            <v>0</v>
          </cell>
          <cell r="C2040">
            <v>7.5</v>
          </cell>
          <cell r="D2040">
            <v>0</v>
          </cell>
          <cell r="E2040">
            <v>7.5</v>
          </cell>
          <cell r="F2040">
            <v>7.65</v>
          </cell>
          <cell r="G2040">
            <v>7.86</v>
          </cell>
          <cell r="H2040">
            <v>8.4600000000000009</v>
          </cell>
          <cell r="I2040">
            <v>8.91</v>
          </cell>
        </row>
        <row r="2041">
          <cell r="A2041">
            <v>106100</v>
          </cell>
          <cell r="B2041">
            <v>0</v>
          </cell>
          <cell r="C2041">
            <v>7.5</v>
          </cell>
          <cell r="D2041">
            <v>0</v>
          </cell>
          <cell r="E2041">
            <v>7.5</v>
          </cell>
          <cell r="F2041">
            <v>7.65</v>
          </cell>
          <cell r="G2041">
            <v>7.86</v>
          </cell>
          <cell r="H2041">
            <v>8.4600000000000009</v>
          </cell>
          <cell r="I2041">
            <v>8.91</v>
          </cell>
        </row>
        <row r="2042">
          <cell r="A2042">
            <v>106110</v>
          </cell>
          <cell r="B2042">
            <v>0</v>
          </cell>
          <cell r="C2042">
            <v>7.5</v>
          </cell>
          <cell r="D2042">
            <v>0</v>
          </cell>
          <cell r="E2042">
            <v>7.5</v>
          </cell>
          <cell r="F2042">
            <v>7.65</v>
          </cell>
          <cell r="G2042">
            <v>7.86</v>
          </cell>
          <cell r="H2042">
            <v>8.4600000000000009</v>
          </cell>
          <cell r="I2042">
            <v>8.91</v>
          </cell>
        </row>
        <row r="2043">
          <cell r="A2043">
            <v>106120</v>
          </cell>
          <cell r="B2043">
            <v>0</v>
          </cell>
          <cell r="C2043">
            <v>7.5</v>
          </cell>
          <cell r="D2043">
            <v>0</v>
          </cell>
          <cell r="E2043">
            <v>7.5</v>
          </cell>
          <cell r="F2043">
            <v>7.65</v>
          </cell>
          <cell r="G2043">
            <v>7.86</v>
          </cell>
          <cell r="H2043">
            <v>8.4600000000000009</v>
          </cell>
          <cell r="I2043">
            <v>8.91</v>
          </cell>
        </row>
        <row r="2044">
          <cell r="A2044">
            <v>106130</v>
          </cell>
          <cell r="B2044">
            <v>0</v>
          </cell>
          <cell r="C2044">
            <v>7.5</v>
          </cell>
          <cell r="D2044">
            <v>0</v>
          </cell>
          <cell r="E2044">
            <v>7.5</v>
          </cell>
          <cell r="F2044">
            <v>7.65</v>
          </cell>
          <cell r="G2044">
            <v>7.86</v>
          </cell>
          <cell r="H2044">
            <v>8.4600000000000009</v>
          </cell>
          <cell r="I2044">
            <v>8.91</v>
          </cell>
        </row>
        <row r="2045">
          <cell r="A2045">
            <v>106140</v>
          </cell>
          <cell r="B2045">
            <v>0</v>
          </cell>
          <cell r="C2045">
            <v>7.5</v>
          </cell>
          <cell r="D2045">
            <v>0</v>
          </cell>
          <cell r="E2045">
            <v>7.5</v>
          </cell>
          <cell r="F2045">
            <v>7.65</v>
          </cell>
          <cell r="G2045">
            <v>7.86</v>
          </cell>
          <cell r="H2045">
            <v>8.4600000000000009</v>
          </cell>
          <cell r="I2045">
            <v>8.91</v>
          </cell>
        </row>
        <row r="2046">
          <cell r="A2046">
            <v>106150</v>
          </cell>
          <cell r="B2046">
            <v>0</v>
          </cell>
          <cell r="C2046">
            <v>7.5</v>
          </cell>
          <cell r="D2046">
            <v>0</v>
          </cell>
          <cell r="E2046">
            <v>7.5</v>
          </cell>
          <cell r="F2046">
            <v>7.65</v>
          </cell>
          <cell r="G2046">
            <v>7.86</v>
          </cell>
          <cell r="H2046">
            <v>8.4600000000000009</v>
          </cell>
          <cell r="I2046">
            <v>8.91</v>
          </cell>
        </row>
        <row r="2047">
          <cell r="A2047">
            <v>106160</v>
          </cell>
          <cell r="B2047">
            <v>0</v>
          </cell>
          <cell r="C2047">
            <v>7.5</v>
          </cell>
          <cell r="D2047">
            <v>0</v>
          </cell>
          <cell r="E2047">
            <v>7.5</v>
          </cell>
          <cell r="F2047">
            <v>7.65</v>
          </cell>
          <cell r="G2047">
            <v>7.86</v>
          </cell>
          <cell r="H2047">
            <v>8.4600000000000009</v>
          </cell>
          <cell r="I2047">
            <v>8.91</v>
          </cell>
        </row>
        <row r="2048">
          <cell r="A2048">
            <v>106170</v>
          </cell>
          <cell r="B2048">
            <v>0</v>
          </cell>
          <cell r="C2048">
            <v>7.5</v>
          </cell>
          <cell r="D2048">
            <v>0</v>
          </cell>
          <cell r="E2048">
            <v>7.5</v>
          </cell>
          <cell r="F2048">
            <v>7.65</v>
          </cell>
          <cell r="G2048">
            <v>7.86</v>
          </cell>
          <cell r="H2048">
            <v>8.4600000000000009</v>
          </cell>
          <cell r="I2048">
            <v>8.91</v>
          </cell>
        </row>
        <row r="2049">
          <cell r="A2049">
            <v>106180</v>
          </cell>
          <cell r="B2049">
            <v>0</v>
          </cell>
          <cell r="C2049">
            <v>7.5</v>
          </cell>
          <cell r="D2049">
            <v>0</v>
          </cell>
          <cell r="E2049">
            <v>7.5</v>
          </cell>
          <cell r="F2049">
            <v>7.65</v>
          </cell>
          <cell r="G2049">
            <v>7.86</v>
          </cell>
          <cell r="H2049">
            <v>8.4600000000000009</v>
          </cell>
          <cell r="I2049">
            <v>8.91</v>
          </cell>
        </row>
        <row r="2050">
          <cell r="A2050">
            <v>106190</v>
          </cell>
          <cell r="B2050">
            <v>0</v>
          </cell>
          <cell r="C2050">
            <v>7.5</v>
          </cell>
          <cell r="D2050">
            <v>0</v>
          </cell>
          <cell r="E2050">
            <v>7.5</v>
          </cell>
          <cell r="F2050">
            <v>7.65</v>
          </cell>
          <cell r="G2050">
            <v>7.86</v>
          </cell>
          <cell r="H2050">
            <v>8.4600000000000009</v>
          </cell>
          <cell r="I2050">
            <v>8.91</v>
          </cell>
        </row>
        <row r="2051">
          <cell r="A2051">
            <v>106200</v>
          </cell>
          <cell r="B2051">
            <v>0</v>
          </cell>
          <cell r="C2051">
            <v>7.5</v>
          </cell>
          <cell r="D2051">
            <v>0</v>
          </cell>
          <cell r="E2051">
            <v>7.5</v>
          </cell>
          <cell r="F2051">
            <v>7.65</v>
          </cell>
          <cell r="G2051">
            <v>7.86</v>
          </cell>
          <cell r="H2051">
            <v>8.4600000000000009</v>
          </cell>
          <cell r="I2051">
            <v>8.91</v>
          </cell>
        </row>
        <row r="2052">
          <cell r="A2052">
            <v>106210</v>
          </cell>
          <cell r="B2052">
            <v>0</v>
          </cell>
          <cell r="C2052">
            <v>7.5</v>
          </cell>
          <cell r="D2052">
            <v>0</v>
          </cell>
          <cell r="E2052">
            <v>7.5</v>
          </cell>
          <cell r="F2052">
            <v>7.65</v>
          </cell>
          <cell r="G2052">
            <v>7.86</v>
          </cell>
          <cell r="H2052">
            <v>8.4600000000000009</v>
          </cell>
          <cell r="I2052">
            <v>8.91</v>
          </cell>
        </row>
        <row r="2053">
          <cell r="A2053">
            <v>106220</v>
          </cell>
          <cell r="B2053">
            <v>0</v>
          </cell>
          <cell r="C2053">
            <v>7.5</v>
          </cell>
          <cell r="D2053">
            <v>0</v>
          </cell>
          <cell r="E2053">
            <v>7.5</v>
          </cell>
          <cell r="F2053">
            <v>7.65</v>
          </cell>
          <cell r="G2053">
            <v>7.86</v>
          </cell>
          <cell r="H2053">
            <v>8.4600000000000009</v>
          </cell>
          <cell r="I2053">
            <v>8.91</v>
          </cell>
        </row>
        <row r="2054">
          <cell r="A2054">
            <v>106220.51</v>
          </cell>
          <cell r="B2054" t="str">
            <v>BS</v>
          </cell>
          <cell r="C2054">
            <v>7.5</v>
          </cell>
          <cell r="D2054">
            <v>0</v>
          </cell>
          <cell r="E2054">
            <v>7.5</v>
          </cell>
          <cell r="F2054">
            <v>7.65</v>
          </cell>
          <cell r="G2054">
            <v>7.86</v>
          </cell>
          <cell r="H2054">
            <v>8.4600000000000009</v>
          </cell>
          <cell r="I2054">
            <v>8.91</v>
          </cell>
        </row>
        <row r="2055">
          <cell r="A2055">
            <v>106230</v>
          </cell>
          <cell r="B2055">
            <v>0</v>
          </cell>
          <cell r="C2055">
            <v>7.5</v>
          </cell>
          <cell r="D2055">
            <v>0</v>
          </cell>
          <cell r="E2055">
            <v>7.5</v>
          </cell>
          <cell r="F2055">
            <v>7.65</v>
          </cell>
          <cell r="G2055">
            <v>7.86</v>
          </cell>
          <cell r="H2055">
            <v>8.4600000000000009</v>
          </cell>
          <cell r="I2055">
            <v>8.91</v>
          </cell>
        </row>
        <row r="2056">
          <cell r="A2056">
            <v>106240</v>
          </cell>
          <cell r="B2056">
            <v>0</v>
          </cell>
          <cell r="C2056">
            <v>7.5</v>
          </cell>
          <cell r="D2056">
            <v>0</v>
          </cell>
          <cell r="E2056">
            <v>7.5</v>
          </cell>
          <cell r="F2056">
            <v>7.65</v>
          </cell>
          <cell r="G2056">
            <v>7.86</v>
          </cell>
          <cell r="H2056">
            <v>8.4600000000000009</v>
          </cell>
          <cell r="I2056">
            <v>8.91</v>
          </cell>
        </row>
        <row r="2057">
          <cell r="A2057">
            <v>106250</v>
          </cell>
          <cell r="B2057">
            <v>0</v>
          </cell>
          <cell r="C2057">
            <v>7.5</v>
          </cell>
          <cell r="D2057">
            <v>0</v>
          </cell>
          <cell r="E2057">
            <v>7.5</v>
          </cell>
          <cell r="F2057">
            <v>7.65</v>
          </cell>
          <cell r="G2057">
            <v>7.86</v>
          </cell>
          <cell r="H2057">
            <v>8.4600000000000009</v>
          </cell>
          <cell r="I2057">
            <v>8.91</v>
          </cell>
        </row>
        <row r="2058">
          <cell r="A2058">
            <v>106250.51</v>
          </cell>
          <cell r="B2058" t="str">
            <v>PX</v>
          </cell>
          <cell r="C2058">
            <v>7.5</v>
          </cell>
          <cell r="D2058">
            <v>0</v>
          </cell>
          <cell r="E2058">
            <v>7.5</v>
          </cell>
          <cell r="F2058">
            <v>7.65</v>
          </cell>
          <cell r="G2058">
            <v>7.86</v>
          </cell>
          <cell r="H2058">
            <v>8.4600000000000009</v>
          </cell>
          <cell r="I2058">
            <v>8.91</v>
          </cell>
        </row>
        <row r="2059">
          <cell r="A2059">
            <v>106260</v>
          </cell>
          <cell r="B2059">
            <v>0</v>
          </cell>
          <cell r="C2059">
            <v>7.5</v>
          </cell>
          <cell r="D2059">
            <v>0.18</v>
          </cell>
          <cell r="E2059">
            <v>7.68</v>
          </cell>
          <cell r="F2059">
            <v>7.83</v>
          </cell>
          <cell r="G2059">
            <v>8.0400000000000009</v>
          </cell>
          <cell r="H2059">
            <v>8.64</v>
          </cell>
          <cell r="I2059">
            <v>9.09</v>
          </cell>
        </row>
        <row r="2060">
          <cell r="A2060">
            <v>106265.51</v>
          </cell>
          <cell r="B2060" t="str">
            <v>PC</v>
          </cell>
          <cell r="C2060">
            <v>7.5</v>
          </cell>
          <cell r="D2060">
            <v>0.3</v>
          </cell>
          <cell r="E2060">
            <v>7.8</v>
          </cell>
          <cell r="F2060">
            <v>7.95</v>
          </cell>
          <cell r="G2060">
            <v>8.16</v>
          </cell>
          <cell r="H2060">
            <v>8.76</v>
          </cell>
          <cell r="I2060">
            <v>9.2099999999999991</v>
          </cell>
        </row>
        <row r="2061">
          <cell r="A2061">
            <v>106270</v>
          </cell>
          <cell r="B2061">
            <v>0</v>
          </cell>
          <cell r="C2061">
            <v>7.5</v>
          </cell>
          <cell r="D2061">
            <v>0.38</v>
          </cell>
          <cell r="E2061">
            <v>7.88</v>
          </cell>
          <cell r="F2061">
            <v>8.0299999999999994</v>
          </cell>
          <cell r="G2061">
            <v>8.24</v>
          </cell>
          <cell r="H2061">
            <v>8.84</v>
          </cell>
          <cell r="I2061">
            <v>9.2899999999999991</v>
          </cell>
        </row>
        <row r="2062">
          <cell r="A2062">
            <v>106280</v>
          </cell>
          <cell r="B2062">
            <v>0</v>
          </cell>
          <cell r="C2062">
            <v>7.5</v>
          </cell>
          <cell r="D2062">
            <v>0.57999999999999996</v>
          </cell>
          <cell r="E2062">
            <v>8.08</v>
          </cell>
          <cell r="F2062">
            <v>8.23</v>
          </cell>
          <cell r="G2062">
            <v>8.4400000000000013</v>
          </cell>
          <cell r="H2062">
            <v>9.0400000000000009</v>
          </cell>
          <cell r="I2062">
            <v>9.49</v>
          </cell>
        </row>
        <row r="2063">
          <cell r="A2063">
            <v>106280.51</v>
          </cell>
          <cell r="B2063" t="str">
            <v>PY - MSE</v>
          </cell>
          <cell r="C2063">
            <v>7.5</v>
          </cell>
          <cell r="D2063">
            <v>0.6</v>
          </cell>
          <cell r="E2063">
            <v>8.1</v>
          </cell>
          <cell r="F2063">
            <v>8.25</v>
          </cell>
          <cell r="G2063">
            <v>8.4600000000000009</v>
          </cell>
          <cell r="H2063">
            <v>9.06</v>
          </cell>
          <cell r="I2063">
            <v>9.51</v>
          </cell>
        </row>
        <row r="2064">
          <cell r="A2064">
            <v>106290</v>
          </cell>
          <cell r="B2064">
            <v>0</v>
          </cell>
          <cell r="C2064">
            <v>7.5</v>
          </cell>
          <cell r="D2064">
            <v>0.6</v>
          </cell>
          <cell r="E2064">
            <v>8.1</v>
          </cell>
          <cell r="F2064">
            <v>8.25</v>
          </cell>
          <cell r="G2064">
            <v>8.4600000000000009</v>
          </cell>
          <cell r="H2064">
            <v>9.06</v>
          </cell>
          <cell r="I2064">
            <v>9.51</v>
          </cell>
        </row>
        <row r="2065">
          <cell r="A2065">
            <v>106300</v>
          </cell>
          <cell r="B2065">
            <v>0</v>
          </cell>
          <cell r="C2065">
            <v>7.5</v>
          </cell>
          <cell r="D2065">
            <v>0.6</v>
          </cell>
          <cell r="E2065">
            <v>8.1</v>
          </cell>
          <cell r="F2065">
            <v>8.25</v>
          </cell>
          <cell r="G2065">
            <v>8.4600000000000009</v>
          </cell>
          <cell r="H2065">
            <v>9.06</v>
          </cell>
          <cell r="I2065">
            <v>9.51</v>
          </cell>
        </row>
        <row r="2066">
          <cell r="A2066">
            <v>106310</v>
          </cell>
          <cell r="B2066">
            <v>0</v>
          </cell>
          <cell r="C2066">
            <v>7.5</v>
          </cell>
          <cell r="D2066">
            <v>0.6</v>
          </cell>
          <cell r="E2066">
            <v>8.1</v>
          </cell>
          <cell r="F2066">
            <v>8.25</v>
          </cell>
          <cell r="G2066">
            <v>8.4600000000000009</v>
          </cell>
          <cell r="H2066">
            <v>9.06</v>
          </cell>
          <cell r="I2066">
            <v>9.51</v>
          </cell>
        </row>
        <row r="2067">
          <cell r="A2067">
            <v>106320</v>
          </cell>
          <cell r="B2067">
            <v>0</v>
          </cell>
          <cell r="C2067">
            <v>7.5</v>
          </cell>
          <cell r="D2067">
            <v>0.6</v>
          </cell>
          <cell r="E2067">
            <v>8.1</v>
          </cell>
          <cell r="F2067">
            <v>8.25</v>
          </cell>
          <cell r="G2067">
            <v>8.4600000000000009</v>
          </cell>
          <cell r="H2067">
            <v>9.06</v>
          </cell>
          <cell r="I2067">
            <v>9.51</v>
          </cell>
        </row>
        <row r="2068">
          <cell r="A2068">
            <v>106330</v>
          </cell>
          <cell r="B2068">
            <v>0</v>
          </cell>
          <cell r="C2068">
            <v>7.5</v>
          </cell>
          <cell r="D2068">
            <v>0.6</v>
          </cell>
          <cell r="E2068">
            <v>8.1</v>
          </cell>
          <cell r="F2068">
            <v>8.25</v>
          </cell>
          <cell r="G2068">
            <v>8.4600000000000009</v>
          </cell>
          <cell r="H2068">
            <v>9.06</v>
          </cell>
          <cell r="I2068">
            <v>9.51</v>
          </cell>
        </row>
        <row r="2069">
          <cell r="A2069">
            <v>106340</v>
          </cell>
          <cell r="B2069">
            <v>0</v>
          </cell>
          <cell r="C2069">
            <v>7.5</v>
          </cell>
          <cell r="D2069">
            <v>0.6</v>
          </cell>
          <cell r="E2069">
            <v>8.1</v>
          </cell>
          <cell r="F2069">
            <v>8.25</v>
          </cell>
          <cell r="G2069">
            <v>8.4600000000000009</v>
          </cell>
          <cell r="H2069">
            <v>9.06</v>
          </cell>
          <cell r="I2069">
            <v>9.51</v>
          </cell>
        </row>
        <row r="2070">
          <cell r="A2070">
            <v>106350</v>
          </cell>
          <cell r="B2070">
            <v>0</v>
          </cell>
          <cell r="C2070">
            <v>7.5</v>
          </cell>
          <cell r="D2070">
            <v>0.6</v>
          </cell>
          <cell r="E2070">
            <v>8.1</v>
          </cell>
          <cell r="F2070">
            <v>8.25</v>
          </cell>
          <cell r="G2070">
            <v>8.4600000000000009</v>
          </cell>
          <cell r="H2070">
            <v>9.06</v>
          </cell>
          <cell r="I2070">
            <v>9.51</v>
          </cell>
        </row>
        <row r="2071">
          <cell r="A2071">
            <v>106360</v>
          </cell>
          <cell r="B2071">
            <v>0</v>
          </cell>
          <cell r="C2071">
            <v>7.5</v>
          </cell>
          <cell r="D2071">
            <v>0.6</v>
          </cell>
          <cell r="E2071">
            <v>8.1</v>
          </cell>
          <cell r="F2071">
            <v>8.25</v>
          </cell>
          <cell r="G2071">
            <v>8.4600000000000009</v>
          </cell>
          <cell r="H2071">
            <v>9.06</v>
          </cell>
          <cell r="I2071">
            <v>9.51</v>
          </cell>
        </row>
        <row r="2072">
          <cell r="A2072">
            <v>106370</v>
          </cell>
          <cell r="B2072">
            <v>0</v>
          </cell>
          <cell r="C2072">
            <v>7.5</v>
          </cell>
          <cell r="D2072">
            <v>0.6</v>
          </cell>
          <cell r="E2072">
            <v>8.1</v>
          </cell>
          <cell r="F2072">
            <v>8.25</v>
          </cell>
          <cell r="G2072">
            <v>8.4600000000000009</v>
          </cell>
          <cell r="H2072">
            <v>9.06</v>
          </cell>
          <cell r="I2072">
            <v>9.51</v>
          </cell>
        </row>
        <row r="2073">
          <cell r="A2073">
            <v>106380</v>
          </cell>
          <cell r="B2073">
            <v>0</v>
          </cell>
          <cell r="C2073">
            <v>7.5</v>
          </cell>
          <cell r="D2073">
            <v>0.6</v>
          </cell>
          <cell r="E2073">
            <v>8.1</v>
          </cell>
          <cell r="F2073">
            <v>8.25</v>
          </cell>
          <cell r="G2073">
            <v>8.4600000000000009</v>
          </cell>
          <cell r="H2073">
            <v>9.06</v>
          </cell>
          <cell r="I2073">
            <v>9.51</v>
          </cell>
        </row>
        <row r="2074">
          <cell r="A2074">
            <v>106390</v>
          </cell>
          <cell r="B2074">
            <v>0</v>
          </cell>
          <cell r="C2074">
            <v>7.5</v>
          </cell>
          <cell r="D2074">
            <v>0.6</v>
          </cell>
          <cell r="E2074">
            <v>8.1</v>
          </cell>
          <cell r="F2074">
            <v>8.25</v>
          </cell>
          <cell r="G2074">
            <v>8.4600000000000009</v>
          </cell>
          <cell r="H2074">
            <v>9.06</v>
          </cell>
          <cell r="I2074">
            <v>9.51</v>
          </cell>
        </row>
        <row r="2075">
          <cell r="A2075">
            <v>106400</v>
          </cell>
          <cell r="B2075">
            <v>0</v>
          </cell>
          <cell r="C2075">
            <v>7.5</v>
          </cell>
          <cell r="D2075">
            <v>0.6</v>
          </cell>
          <cell r="E2075">
            <v>8.1</v>
          </cell>
          <cell r="F2075">
            <v>8.25</v>
          </cell>
          <cell r="G2075">
            <v>8.4600000000000009</v>
          </cell>
          <cell r="H2075">
            <v>9.06</v>
          </cell>
          <cell r="I2075">
            <v>9.51</v>
          </cell>
        </row>
        <row r="2076">
          <cell r="A2076">
            <v>106407.19</v>
          </cell>
          <cell r="B2076" t="str">
            <v>PY - MSE</v>
          </cell>
          <cell r="C2076">
            <v>7.5</v>
          </cell>
          <cell r="D2076">
            <v>0.6</v>
          </cell>
          <cell r="E2076">
            <v>8.1</v>
          </cell>
          <cell r="F2076">
            <v>8.25</v>
          </cell>
          <cell r="G2076">
            <v>8.4600000000000009</v>
          </cell>
          <cell r="H2076">
            <v>9.06</v>
          </cell>
          <cell r="I2076">
            <v>9.51</v>
          </cell>
        </row>
        <row r="2077">
          <cell r="A2077">
            <v>106410</v>
          </cell>
          <cell r="B2077">
            <v>0</v>
          </cell>
          <cell r="C2077">
            <v>7.5</v>
          </cell>
          <cell r="D2077">
            <v>0.54</v>
          </cell>
          <cell r="E2077">
            <v>8.0399999999999991</v>
          </cell>
          <cell r="F2077">
            <v>8.19</v>
          </cell>
          <cell r="G2077">
            <v>8.4</v>
          </cell>
          <cell r="H2077">
            <v>9</v>
          </cell>
          <cell r="I2077">
            <v>9.4499999999999993</v>
          </cell>
        </row>
        <row r="2078">
          <cell r="A2078">
            <v>106420</v>
          </cell>
          <cell r="B2078">
            <v>0</v>
          </cell>
          <cell r="C2078">
            <v>7.5</v>
          </cell>
          <cell r="D2078">
            <v>0.34</v>
          </cell>
          <cell r="E2078">
            <v>7.84</v>
          </cell>
          <cell r="F2078">
            <v>7.99</v>
          </cell>
          <cell r="G2078">
            <v>8.2000000000000011</v>
          </cell>
          <cell r="H2078">
            <v>8.8000000000000007</v>
          </cell>
          <cell r="I2078">
            <v>9.25</v>
          </cell>
        </row>
        <row r="2079">
          <cell r="A2079">
            <v>106422.19</v>
          </cell>
          <cell r="B2079" t="str">
            <v>PT</v>
          </cell>
          <cell r="C2079">
            <v>7.5</v>
          </cell>
          <cell r="D2079">
            <v>0.3</v>
          </cell>
          <cell r="E2079">
            <v>7.8</v>
          </cell>
          <cell r="F2079">
            <v>7.95</v>
          </cell>
          <cell r="G2079">
            <v>8.16</v>
          </cell>
          <cell r="H2079">
            <v>8.76</v>
          </cell>
          <cell r="I2079">
            <v>9.2099999999999991</v>
          </cell>
        </row>
        <row r="2080">
          <cell r="A2080">
            <v>106430</v>
          </cell>
          <cell r="B2080">
            <v>0</v>
          </cell>
          <cell r="C2080">
            <v>7.5</v>
          </cell>
          <cell r="D2080">
            <v>0.14000000000000001</v>
          </cell>
          <cell r="E2080">
            <v>7.64</v>
          </cell>
          <cell r="F2080">
            <v>7.79</v>
          </cell>
          <cell r="G2080">
            <v>8</v>
          </cell>
          <cell r="H2080">
            <v>8.6</v>
          </cell>
          <cell r="I2080">
            <v>9.0499999999999989</v>
          </cell>
        </row>
        <row r="2081">
          <cell r="A2081">
            <v>106437.19</v>
          </cell>
          <cell r="B2081" t="str">
            <v>PX</v>
          </cell>
          <cell r="C2081">
            <v>7.5</v>
          </cell>
          <cell r="D2081">
            <v>0</v>
          </cell>
          <cell r="E2081">
            <v>7.5</v>
          </cell>
          <cell r="F2081">
            <v>7.65</v>
          </cell>
          <cell r="G2081">
            <v>7.86</v>
          </cell>
          <cell r="H2081">
            <v>8.4600000000000009</v>
          </cell>
          <cell r="I2081">
            <v>8.91</v>
          </cell>
        </row>
        <row r="2082">
          <cell r="A2082">
            <v>106440</v>
          </cell>
          <cell r="B2082">
            <v>0</v>
          </cell>
          <cell r="C2082">
            <v>7.5</v>
          </cell>
          <cell r="D2082">
            <v>0</v>
          </cell>
          <cell r="E2082">
            <v>7.5</v>
          </cell>
          <cell r="F2082">
            <v>7.65</v>
          </cell>
          <cell r="G2082">
            <v>7.86</v>
          </cell>
          <cell r="H2082">
            <v>8.4600000000000009</v>
          </cell>
          <cell r="I2082">
            <v>8.91</v>
          </cell>
        </row>
        <row r="2083">
          <cell r="A2083">
            <v>106450</v>
          </cell>
          <cell r="B2083">
            <v>0</v>
          </cell>
          <cell r="C2083">
            <v>7.5</v>
          </cell>
          <cell r="D2083">
            <v>0</v>
          </cell>
          <cell r="E2083">
            <v>7.5</v>
          </cell>
          <cell r="F2083">
            <v>7.65</v>
          </cell>
          <cell r="G2083">
            <v>7.86</v>
          </cell>
          <cell r="H2083">
            <v>8.4600000000000009</v>
          </cell>
          <cell r="I2083">
            <v>8.91</v>
          </cell>
        </row>
        <row r="2084">
          <cell r="A2084">
            <v>106460</v>
          </cell>
          <cell r="B2084">
            <v>0</v>
          </cell>
          <cell r="C2084">
            <v>7.5</v>
          </cell>
          <cell r="D2084">
            <v>0</v>
          </cell>
          <cell r="E2084">
            <v>7.5</v>
          </cell>
          <cell r="F2084">
            <v>7.65</v>
          </cell>
          <cell r="G2084">
            <v>7.86</v>
          </cell>
          <cell r="H2084">
            <v>8.4600000000000009</v>
          </cell>
          <cell r="I2084">
            <v>8.91</v>
          </cell>
        </row>
        <row r="2085">
          <cell r="A2085">
            <v>106467.19</v>
          </cell>
          <cell r="B2085" t="str">
            <v>BS</v>
          </cell>
          <cell r="C2085">
            <v>7.5</v>
          </cell>
          <cell r="D2085">
            <v>0</v>
          </cell>
          <cell r="E2085">
            <v>7.5</v>
          </cell>
          <cell r="F2085">
            <v>7.65</v>
          </cell>
          <cell r="G2085">
            <v>7.86</v>
          </cell>
          <cell r="H2085">
            <v>8.4600000000000009</v>
          </cell>
          <cell r="I2085">
            <v>8.91</v>
          </cell>
        </row>
        <row r="2086">
          <cell r="A2086">
            <v>106470</v>
          </cell>
          <cell r="B2086">
            <v>0</v>
          </cell>
          <cell r="C2086">
            <v>7.5</v>
          </cell>
          <cell r="D2086">
            <v>0</v>
          </cell>
          <cell r="E2086">
            <v>7.5</v>
          </cell>
          <cell r="F2086">
            <v>7.65</v>
          </cell>
          <cell r="G2086">
            <v>7.86</v>
          </cell>
          <cell r="H2086">
            <v>8.4600000000000009</v>
          </cell>
          <cell r="I2086">
            <v>8.91</v>
          </cell>
        </row>
        <row r="2087">
          <cell r="A2087">
            <v>106480</v>
          </cell>
          <cell r="B2087">
            <v>0</v>
          </cell>
          <cell r="C2087">
            <v>7.5</v>
          </cell>
          <cell r="D2087">
            <v>0</v>
          </cell>
          <cell r="E2087">
            <v>7.5</v>
          </cell>
          <cell r="F2087">
            <v>7.65</v>
          </cell>
          <cell r="G2087">
            <v>7.86</v>
          </cell>
          <cell r="H2087">
            <v>8.4600000000000009</v>
          </cell>
          <cell r="I2087">
            <v>8.91</v>
          </cell>
        </row>
        <row r="2088">
          <cell r="A2088">
            <v>106490</v>
          </cell>
          <cell r="B2088">
            <v>0</v>
          </cell>
          <cell r="C2088">
            <v>7.5</v>
          </cell>
          <cell r="D2088">
            <v>0</v>
          </cell>
          <cell r="E2088">
            <v>7.5</v>
          </cell>
          <cell r="F2088">
            <v>7.65</v>
          </cell>
          <cell r="G2088">
            <v>7.86</v>
          </cell>
          <cell r="H2088">
            <v>8.4600000000000009</v>
          </cell>
          <cell r="I2088">
            <v>8.91</v>
          </cell>
        </row>
        <row r="2089">
          <cell r="A2089">
            <v>106500</v>
          </cell>
          <cell r="B2089">
            <v>0</v>
          </cell>
          <cell r="C2089">
            <v>7.5</v>
          </cell>
          <cell r="D2089">
            <v>0</v>
          </cell>
          <cell r="E2089">
            <v>7.5</v>
          </cell>
          <cell r="F2089">
            <v>7.65</v>
          </cell>
          <cell r="G2089">
            <v>7.86</v>
          </cell>
          <cell r="H2089">
            <v>8.4600000000000009</v>
          </cell>
          <cell r="I2089">
            <v>8.91</v>
          </cell>
        </row>
        <row r="2090">
          <cell r="A2090">
            <v>106510</v>
          </cell>
          <cell r="B2090">
            <v>0</v>
          </cell>
          <cell r="C2090">
            <v>7.5</v>
          </cell>
          <cell r="D2090">
            <v>0</v>
          </cell>
          <cell r="E2090">
            <v>7.5</v>
          </cell>
          <cell r="F2090">
            <v>7.65</v>
          </cell>
          <cell r="G2090">
            <v>7.86</v>
          </cell>
          <cell r="H2090">
            <v>8.4600000000000009</v>
          </cell>
          <cell r="I2090">
            <v>8.91</v>
          </cell>
        </row>
        <row r="2091">
          <cell r="A2091">
            <v>106520</v>
          </cell>
          <cell r="B2091">
            <v>0</v>
          </cell>
          <cell r="C2091">
            <v>7.5</v>
          </cell>
          <cell r="D2091">
            <v>0</v>
          </cell>
          <cell r="E2091">
            <v>7.5</v>
          </cell>
          <cell r="F2091">
            <v>7.65</v>
          </cell>
          <cell r="G2091">
            <v>7.86</v>
          </cell>
          <cell r="H2091">
            <v>8.4600000000000009</v>
          </cell>
          <cell r="I2091">
            <v>8.91</v>
          </cell>
        </row>
        <row r="2092">
          <cell r="A2092">
            <v>106530</v>
          </cell>
          <cell r="B2092">
            <v>0</v>
          </cell>
          <cell r="C2092">
            <v>7.5</v>
          </cell>
          <cell r="D2092">
            <v>0</v>
          </cell>
          <cell r="E2092">
            <v>7.5</v>
          </cell>
          <cell r="F2092">
            <v>7.65</v>
          </cell>
          <cell r="G2092">
            <v>7.86</v>
          </cell>
          <cell r="H2092">
            <v>8.4600000000000009</v>
          </cell>
          <cell r="I2092">
            <v>8.91</v>
          </cell>
        </row>
        <row r="2093">
          <cell r="A2093">
            <v>106540</v>
          </cell>
          <cell r="B2093">
            <v>0</v>
          </cell>
          <cell r="C2093">
            <v>7.5</v>
          </cell>
          <cell r="D2093">
            <v>0</v>
          </cell>
          <cell r="E2093">
            <v>7.5</v>
          </cell>
          <cell r="F2093">
            <v>7.65</v>
          </cell>
          <cell r="G2093">
            <v>7.86</v>
          </cell>
          <cell r="H2093">
            <v>8.4600000000000009</v>
          </cell>
          <cell r="I2093">
            <v>8.91</v>
          </cell>
        </row>
        <row r="2094">
          <cell r="A2094">
            <v>106550</v>
          </cell>
          <cell r="B2094">
            <v>0</v>
          </cell>
          <cell r="C2094">
            <v>7.5</v>
          </cell>
          <cell r="D2094">
            <v>0</v>
          </cell>
          <cell r="E2094">
            <v>7.5</v>
          </cell>
          <cell r="F2094">
            <v>7.65</v>
          </cell>
          <cell r="G2094">
            <v>7.86</v>
          </cell>
          <cell r="H2094">
            <v>8.4600000000000009</v>
          </cell>
          <cell r="I2094">
            <v>8.91</v>
          </cell>
        </row>
        <row r="2095">
          <cell r="A2095">
            <v>106560</v>
          </cell>
          <cell r="B2095">
            <v>0</v>
          </cell>
          <cell r="C2095">
            <v>7.5</v>
          </cell>
          <cell r="D2095">
            <v>0</v>
          </cell>
          <cell r="E2095">
            <v>7.5</v>
          </cell>
          <cell r="F2095">
            <v>7.65</v>
          </cell>
          <cell r="G2095">
            <v>7.86</v>
          </cell>
          <cell r="H2095">
            <v>8.4600000000000009</v>
          </cell>
          <cell r="I2095">
            <v>8.91</v>
          </cell>
        </row>
        <row r="2096">
          <cell r="A2096">
            <v>106570</v>
          </cell>
          <cell r="B2096">
            <v>0</v>
          </cell>
          <cell r="C2096">
            <v>7.5</v>
          </cell>
          <cell r="D2096">
            <v>0</v>
          </cell>
          <cell r="E2096">
            <v>7.5</v>
          </cell>
          <cell r="F2096">
            <v>7.65</v>
          </cell>
          <cell r="G2096">
            <v>7.86</v>
          </cell>
          <cell r="H2096">
            <v>8.4600000000000009</v>
          </cell>
          <cell r="I2096">
            <v>8.91</v>
          </cell>
        </row>
        <row r="2097">
          <cell r="A2097">
            <v>106580</v>
          </cell>
          <cell r="B2097">
            <v>0</v>
          </cell>
          <cell r="C2097">
            <v>7.5</v>
          </cell>
          <cell r="D2097">
            <v>0</v>
          </cell>
          <cell r="E2097">
            <v>7.5</v>
          </cell>
          <cell r="F2097">
            <v>7.65</v>
          </cell>
          <cell r="G2097">
            <v>7.86</v>
          </cell>
          <cell r="H2097">
            <v>8.4600000000000009</v>
          </cell>
          <cell r="I2097">
            <v>8.91</v>
          </cell>
        </row>
        <row r="2098">
          <cell r="A2098">
            <v>106590</v>
          </cell>
          <cell r="B2098">
            <v>0</v>
          </cell>
          <cell r="C2098">
            <v>7.5</v>
          </cell>
          <cell r="D2098">
            <v>0</v>
          </cell>
          <cell r="E2098">
            <v>7.5</v>
          </cell>
          <cell r="F2098">
            <v>7.65</v>
          </cell>
          <cell r="G2098">
            <v>7.86</v>
          </cell>
          <cell r="H2098">
            <v>8.4600000000000009</v>
          </cell>
          <cell r="I2098">
            <v>8.91</v>
          </cell>
        </row>
        <row r="2099">
          <cell r="A2099">
            <v>106600</v>
          </cell>
          <cell r="B2099">
            <v>0</v>
          </cell>
          <cell r="C2099">
            <v>7.5</v>
          </cell>
          <cell r="D2099">
            <v>0</v>
          </cell>
          <cell r="E2099">
            <v>7.5</v>
          </cell>
          <cell r="F2099">
            <v>7.65</v>
          </cell>
          <cell r="G2099">
            <v>7.86</v>
          </cell>
          <cell r="H2099">
            <v>8.4600000000000009</v>
          </cell>
          <cell r="I2099">
            <v>8.91</v>
          </cell>
        </row>
        <row r="2100">
          <cell r="A2100">
            <v>106610</v>
          </cell>
          <cell r="B2100">
            <v>0</v>
          </cell>
          <cell r="C2100">
            <v>7.5</v>
          </cell>
          <cell r="D2100">
            <v>0</v>
          </cell>
          <cell r="E2100">
            <v>7.5</v>
          </cell>
          <cell r="F2100">
            <v>7.65</v>
          </cell>
          <cell r="G2100">
            <v>7.86</v>
          </cell>
          <cell r="H2100">
            <v>8.4600000000000009</v>
          </cell>
          <cell r="I2100">
            <v>8.91</v>
          </cell>
        </row>
        <row r="2101">
          <cell r="A2101">
            <v>106620</v>
          </cell>
          <cell r="B2101">
            <v>0</v>
          </cell>
          <cell r="C2101">
            <v>7.5</v>
          </cell>
          <cell r="D2101">
            <v>0</v>
          </cell>
          <cell r="E2101">
            <v>7.5</v>
          </cell>
          <cell r="F2101">
            <v>7.65</v>
          </cell>
          <cell r="G2101">
            <v>7.86</v>
          </cell>
          <cell r="H2101">
            <v>8.4600000000000009</v>
          </cell>
          <cell r="I2101">
            <v>8.91</v>
          </cell>
        </row>
        <row r="2102">
          <cell r="A2102">
            <v>106630</v>
          </cell>
          <cell r="B2102">
            <v>0</v>
          </cell>
          <cell r="C2102">
            <v>7.5</v>
          </cell>
          <cell r="D2102">
            <v>0</v>
          </cell>
          <cell r="E2102">
            <v>7.5</v>
          </cell>
          <cell r="F2102">
            <v>7.65</v>
          </cell>
          <cell r="G2102">
            <v>7.86</v>
          </cell>
          <cell r="H2102">
            <v>8.4600000000000009</v>
          </cell>
          <cell r="I2102">
            <v>8.91</v>
          </cell>
        </row>
        <row r="2103">
          <cell r="A2103">
            <v>106640</v>
          </cell>
          <cell r="B2103">
            <v>0</v>
          </cell>
          <cell r="C2103">
            <v>7.5</v>
          </cell>
          <cell r="D2103">
            <v>0</v>
          </cell>
          <cell r="E2103">
            <v>7.5</v>
          </cell>
          <cell r="F2103">
            <v>7.65</v>
          </cell>
          <cell r="G2103">
            <v>7.86</v>
          </cell>
          <cell r="H2103">
            <v>8.4600000000000009</v>
          </cell>
          <cell r="I2103">
            <v>8.91</v>
          </cell>
        </row>
        <row r="2104">
          <cell r="A2104">
            <v>106650</v>
          </cell>
          <cell r="B2104">
            <v>0</v>
          </cell>
          <cell r="C2104">
            <v>7.5</v>
          </cell>
          <cell r="D2104">
            <v>0</v>
          </cell>
          <cell r="E2104">
            <v>7.5</v>
          </cell>
          <cell r="F2104">
            <v>7.65</v>
          </cell>
          <cell r="G2104">
            <v>7.86</v>
          </cell>
          <cell r="H2104">
            <v>8.4600000000000009</v>
          </cell>
          <cell r="I2104">
            <v>8.91</v>
          </cell>
        </row>
        <row r="2105">
          <cell r="A2105">
            <v>106660</v>
          </cell>
          <cell r="B2105">
            <v>0</v>
          </cell>
          <cell r="C2105">
            <v>7.5</v>
          </cell>
          <cell r="D2105">
            <v>0</v>
          </cell>
          <cell r="E2105">
            <v>7.5</v>
          </cell>
          <cell r="F2105">
            <v>7.65</v>
          </cell>
          <cell r="G2105">
            <v>7.86</v>
          </cell>
          <cell r="H2105">
            <v>8.4600000000000009</v>
          </cell>
          <cell r="I2105">
            <v>8.91</v>
          </cell>
        </row>
        <row r="2106">
          <cell r="A2106">
            <v>106670</v>
          </cell>
          <cell r="B2106">
            <v>0</v>
          </cell>
          <cell r="C2106">
            <v>7.5</v>
          </cell>
          <cell r="D2106">
            <v>0</v>
          </cell>
          <cell r="E2106">
            <v>7.5</v>
          </cell>
          <cell r="F2106">
            <v>7.65</v>
          </cell>
          <cell r="G2106">
            <v>7.86</v>
          </cell>
          <cell r="H2106">
            <v>8.4600000000000009</v>
          </cell>
          <cell r="I2106">
            <v>8.91</v>
          </cell>
        </row>
        <row r="2107">
          <cell r="A2107">
            <v>106680</v>
          </cell>
          <cell r="B2107">
            <v>0</v>
          </cell>
          <cell r="C2107">
            <v>7.5</v>
          </cell>
          <cell r="D2107">
            <v>0</v>
          </cell>
          <cell r="E2107">
            <v>7.5</v>
          </cell>
          <cell r="F2107">
            <v>7.65</v>
          </cell>
          <cell r="G2107">
            <v>7.86</v>
          </cell>
          <cell r="H2107">
            <v>8.4600000000000009</v>
          </cell>
          <cell r="I2107">
            <v>8.91</v>
          </cell>
        </row>
        <row r="2108">
          <cell r="A2108">
            <v>106690</v>
          </cell>
          <cell r="B2108">
            <v>0</v>
          </cell>
          <cell r="C2108">
            <v>7.5</v>
          </cell>
          <cell r="D2108">
            <v>0</v>
          </cell>
          <cell r="E2108">
            <v>7.5</v>
          </cell>
          <cell r="F2108">
            <v>7.65</v>
          </cell>
          <cell r="G2108">
            <v>7.86</v>
          </cell>
          <cell r="H2108">
            <v>8.4600000000000009</v>
          </cell>
          <cell r="I2108">
            <v>8.91</v>
          </cell>
        </row>
        <row r="2109">
          <cell r="A2109">
            <v>106700</v>
          </cell>
          <cell r="B2109">
            <v>0</v>
          </cell>
          <cell r="C2109">
            <v>7.5</v>
          </cell>
          <cell r="D2109">
            <v>0</v>
          </cell>
          <cell r="E2109">
            <v>7.5</v>
          </cell>
          <cell r="F2109">
            <v>7.65</v>
          </cell>
          <cell r="G2109">
            <v>7.86</v>
          </cell>
          <cell r="H2109">
            <v>8.4600000000000009</v>
          </cell>
          <cell r="I2109">
            <v>8.91</v>
          </cell>
        </row>
        <row r="2110">
          <cell r="A2110">
            <v>106710</v>
          </cell>
          <cell r="B2110">
            <v>0</v>
          </cell>
          <cell r="C2110">
            <v>7.5</v>
          </cell>
          <cell r="D2110">
            <v>0</v>
          </cell>
          <cell r="E2110">
            <v>7.5</v>
          </cell>
          <cell r="F2110">
            <v>7.65</v>
          </cell>
          <cell r="G2110">
            <v>7.86</v>
          </cell>
          <cell r="H2110">
            <v>8.4600000000000009</v>
          </cell>
          <cell r="I2110">
            <v>8.91</v>
          </cell>
        </row>
        <row r="2111">
          <cell r="A2111">
            <v>106720</v>
          </cell>
          <cell r="B2111">
            <v>0</v>
          </cell>
          <cell r="C2111">
            <v>7.5</v>
          </cell>
          <cell r="D2111">
            <v>0</v>
          </cell>
          <cell r="E2111">
            <v>7.5</v>
          </cell>
          <cell r="F2111">
            <v>7.65</v>
          </cell>
          <cell r="G2111">
            <v>7.86</v>
          </cell>
          <cell r="H2111">
            <v>8.4600000000000009</v>
          </cell>
          <cell r="I2111">
            <v>8.91</v>
          </cell>
        </row>
        <row r="2112">
          <cell r="A2112">
            <v>106730</v>
          </cell>
          <cell r="B2112">
            <v>0</v>
          </cell>
          <cell r="C2112">
            <v>7.5</v>
          </cell>
          <cell r="D2112">
            <v>0</v>
          </cell>
          <cell r="E2112">
            <v>7.5</v>
          </cell>
          <cell r="F2112">
            <v>7.65</v>
          </cell>
          <cell r="G2112">
            <v>7.86</v>
          </cell>
          <cell r="H2112">
            <v>8.4600000000000009</v>
          </cell>
          <cell r="I2112">
            <v>8.91</v>
          </cell>
        </row>
        <row r="2113">
          <cell r="A2113">
            <v>106740</v>
          </cell>
          <cell r="B2113">
            <v>0</v>
          </cell>
          <cell r="C2113">
            <v>7.5</v>
          </cell>
          <cell r="D2113">
            <v>0</v>
          </cell>
          <cell r="E2113">
            <v>7.5</v>
          </cell>
          <cell r="F2113">
            <v>7.65</v>
          </cell>
          <cell r="G2113">
            <v>7.86</v>
          </cell>
          <cell r="H2113">
            <v>8.4600000000000009</v>
          </cell>
          <cell r="I2113">
            <v>8.91</v>
          </cell>
        </row>
        <row r="2114">
          <cell r="A2114">
            <v>106750</v>
          </cell>
          <cell r="B2114">
            <v>0</v>
          </cell>
          <cell r="C2114">
            <v>7.5</v>
          </cell>
          <cell r="D2114">
            <v>0</v>
          </cell>
          <cell r="E2114">
            <v>7.5</v>
          </cell>
          <cell r="F2114">
            <v>7.65</v>
          </cell>
          <cell r="G2114">
            <v>7.86</v>
          </cell>
          <cell r="H2114">
            <v>8.4600000000000009</v>
          </cell>
          <cell r="I2114">
            <v>8.91</v>
          </cell>
        </row>
        <row r="2115">
          <cell r="A2115">
            <v>106760</v>
          </cell>
          <cell r="B2115">
            <v>0</v>
          </cell>
          <cell r="C2115">
            <v>7.5</v>
          </cell>
          <cell r="D2115">
            <v>0</v>
          </cell>
          <cell r="E2115">
            <v>7.5</v>
          </cell>
          <cell r="F2115">
            <v>7.65</v>
          </cell>
          <cell r="G2115">
            <v>7.86</v>
          </cell>
          <cell r="H2115">
            <v>8.4600000000000009</v>
          </cell>
          <cell r="I2115">
            <v>8.91</v>
          </cell>
        </row>
        <row r="2116">
          <cell r="A2116">
            <v>106770</v>
          </cell>
          <cell r="B2116">
            <v>0</v>
          </cell>
          <cell r="C2116">
            <v>7.5</v>
          </cell>
          <cell r="D2116">
            <v>0</v>
          </cell>
          <cell r="E2116">
            <v>7.5</v>
          </cell>
          <cell r="F2116">
            <v>7.65</v>
          </cell>
          <cell r="G2116">
            <v>7.86</v>
          </cell>
          <cell r="H2116">
            <v>8.4600000000000009</v>
          </cell>
          <cell r="I2116">
            <v>8.91</v>
          </cell>
        </row>
        <row r="2117">
          <cell r="A2117">
            <v>106780</v>
          </cell>
          <cell r="B2117">
            <v>0</v>
          </cell>
          <cell r="C2117">
            <v>7.5</v>
          </cell>
          <cell r="D2117">
            <v>0</v>
          </cell>
          <cell r="E2117">
            <v>7.5</v>
          </cell>
          <cell r="F2117">
            <v>7.65</v>
          </cell>
          <cell r="G2117">
            <v>7.86</v>
          </cell>
          <cell r="H2117">
            <v>8.4600000000000009</v>
          </cell>
          <cell r="I2117">
            <v>8.91</v>
          </cell>
        </row>
        <row r="2118">
          <cell r="A2118">
            <v>106790</v>
          </cell>
          <cell r="B2118">
            <v>0</v>
          </cell>
          <cell r="C2118">
            <v>7.5</v>
          </cell>
          <cell r="D2118">
            <v>0</v>
          </cell>
          <cell r="E2118">
            <v>7.5</v>
          </cell>
          <cell r="F2118">
            <v>7.65</v>
          </cell>
          <cell r="G2118">
            <v>7.86</v>
          </cell>
          <cell r="H2118">
            <v>8.4600000000000009</v>
          </cell>
          <cell r="I2118">
            <v>8.91</v>
          </cell>
        </row>
        <row r="2119">
          <cell r="A2119">
            <v>106800</v>
          </cell>
          <cell r="B2119">
            <v>0</v>
          </cell>
          <cell r="C2119">
            <v>7.5</v>
          </cell>
          <cell r="D2119">
            <v>0</v>
          </cell>
          <cell r="E2119">
            <v>7.5</v>
          </cell>
          <cell r="F2119">
            <v>7.65</v>
          </cell>
          <cell r="G2119">
            <v>7.86</v>
          </cell>
          <cell r="H2119">
            <v>8.4600000000000009</v>
          </cell>
          <cell r="I2119">
            <v>8.91</v>
          </cell>
        </row>
        <row r="2120">
          <cell r="A2120">
            <v>106810</v>
          </cell>
          <cell r="B2120">
            <v>0</v>
          </cell>
          <cell r="C2120">
            <v>7.5</v>
          </cell>
          <cell r="D2120">
            <v>0</v>
          </cell>
          <cell r="E2120">
            <v>7.5</v>
          </cell>
          <cell r="F2120">
            <v>7.65</v>
          </cell>
          <cell r="G2120">
            <v>7.86</v>
          </cell>
          <cell r="H2120">
            <v>8.4600000000000009</v>
          </cell>
          <cell r="I2120">
            <v>8.91</v>
          </cell>
        </row>
        <row r="2121">
          <cell r="A2121">
            <v>106820</v>
          </cell>
          <cell r="B2121">
            <v>0</v>
          </cell>
          <cell r="C2121">
            <v>7.5</v>
          </cell>
          <cell r="D2121">
            <v>0</v>
          </cell>
          <cell r="E2121">
            <v>7.5</v>
          </cell>
          <cell r="F2121">
            <v>7.65</v>
          </cell>
          <cell r="G2121">
            <v>7.86</v>
          </cell>
          <cell r="H2121">
            <v>8.4600000000000009</v>
          </cell>
          <cell r="I2121">
            <v>8.91</v>
          </cell>
        </row>
        <row r="2122">
          <cell r="A2122">
            <v>106830</v>
          </cell>
          <cell r="B2122">
            <v>0</v>
          </cell>
          <cell r="C2122">
            <v>7.5</v>
          </cell>
          <cell r="D2122">
            <v>0</v>
          </cell>
          <cell r="E2122">
            <v>7.5</v>
          </cell>
          <cell r="F2122">
            <v>7.65</v>
          </cell>
          <cell r="G2122">
            <v>7.86</v>
          </cell>
          <cell r="H2122">
            <v>8.4600000000000009</v>
          </cell>
          <cell r="I2122">
            <v>8.91</v>
          </cell>
        </row>
        <row r="2123">
          <cell r="A2123">
            <v>106840</v>
          </cell>
          <cell r="B2123">
            <v>0</v>
          </cell>
          <cell r="C2123">
            <v>7.5</v>
          </cell>
          <cell r="D2123">
            <v>0</v>
          </cell>
          <cell r="E2123">
            <v>7.5</v>
          </cell>
          <cell r="F2123">
            <v>7.65</v>
          </cell>
          <cell r="G2123">
            <v>7.86</v>
          </cell>
          <cell r="H2123">
            <v>8.4600000000000009</v>
          </cell>
          <cell r="I2123">
            <v>8.91</v>
          </cell>
        </row>
        <row r="2124">
          <cell r="A2124">
            <v>106850</v>
          </cell>
          <cell r="B2124">
            <v>0</v>
          </cell>
          <cell r="C2124">
            <v>7.5</v>
          </cell>
          <cell r="D2124">
            <v>0</v>
          </cell>
          <cell r="E2124">
            <v>7.5</v>
          </cell>
          <cell r="F2124">
            <v>7.65</v>
          </cell>
          <cell r="G2124">
            <v>7.86</v>
          </cell>
          <cell r="H2124">
            <v>8.4600000000000009</v>
          </cell>
          <cell r="I2124">
            <v>8.91</v>
          </cell>
        </row>
        <row r="2125">
          <cell r="A2125">
            <v>106860</v>
          </cell>
          <cell r="B2125">
            <v>0</v>
          </cell>
          <cell r="C2125">
            <v>7.5</v>
          </cell>
          <cell r="D2125">
            <v>0</v>
          </cell>
          <cell r="E2125">
            <v>7.5</v>
          </cell>
          <cell r="F2125">
            <v>7.65</v>
          </cell>
          <cell r="G2125">
            <v>7.86</v>
          </cell>
          <cell r="H2125">
            <v>8.4600000000000009</v>
          </cell>
          <cell r="I2125">
            <v>8.91</v>
          </cell>
        </row>
        <row r="2126">
          <cell r="A2126">
            <v>106870</v>
          </cell>
          <cell r="B2126">
            <v>0</v>
          </cell>
          <cell r="C2126">
            <v>7.5</v>
          </cell>
          <cell r="D2126">
            <v>0</v>
          </cell>
          <cell r="E2126">
            <v>7.5</v>
          </cell>
          <cell r="F2126">
            <v>7.65</v>
          </cell>
          <cell r="G2126">
            <v>7.86</v>
          </cell>
          <cell r="H2126">
            <v>8.4600000000000009</v>
          </cell>
          <cell r="I2126">
            <v>8.91</v>
          </cell>
        </row>
        <row r="2127">
          <cell r="A2127">
            <v>106880</v>
          </cell>
          <cell r="B2127">
            <v>0</v>
          </cell>
          <cell r="C2127">
            <v>7.5</v>
          </cell>
          <cell r="D2127">
            <v>0</v>
          </cell>
          <cell r="E2127">
            <v>7.5</v>
          </cell>
          <cell r="F2127">
            <v>7.65</v>
          </cell>
          <cell r="G2127">
            <v>7.86</v>
          </cell>
          <cell r="H2127">
            <v>8.4600000000000009</v>
          </cell>
          <cell r="I2127">
            <v>8.91</v>
          </cell>
        </row>
        <row r="2128">
          <cell r="A2128">
            <v>106890</v>
          </cell>
          <cell r="B2128">
            <v>0</v>
          </cell>
          <cell r="C2128">
            <v>7.5</v>
          </cell>
          <cell r="D2128">
            <v>0</v>
          </cell>
          <cell r="E2128">
            <v>7.5</v>
          </cell>
          <cell r="F2128">
            <v>7.65</v>
          </cell>
          <cell r="G2128">
            <v>7.86</v>
          </cell>
          <cell r="H2128">
            <v>8.4600000000000009</v>
          </cell>
          <cell r="I2128">
            <v>8.91</v>
          </cell>
        </row>
        <row r="2129">
          <cell r="A2129">
            <v>106900</v>
          </cell>
          <cell r="B2129">
            <v>0</v>
          </cell>
          <cell r="C2129">
            <v>7.5</v>
          </cell>
          <cell r="D2129">
            <v>0</v>
          </cell>
          <cell r="E2129">
            <v>7.5</v>
          </cell>
          <cell r="F2129">
            <v>7.65</v>
          </cell>
          <cell r="G2129">
            <v>7.86</v>
          </cell>
          <cell r="H2129">
            <v>8.4600000000000009</v>
          </cell>
          <cell r="I2129">
            <v>8.91</v>
          </cell>
        </row>
        <row r="2130">
          <cell r="A2130">
            <v>106910</v>
          </cell>
          <cell r="B2130">
            <v>0</v>
          </cell>
          <cell r="C2130">
            <v>7.5</v>
          </cell>
          <cell r="D2130">
            <v>0</v>
          </cell>
          <cell r="E2130">
            <v>7.5</v>
          </cell>
          <cell r="F2130">
            <v>7.65</v>
          </cell>
          <cell r="G2130">
            <v>7.86</v>
          </cell>
          <cell r="H2130">
            <v>8.4600000000000009</v>
          </cell>
          <cell r="I2130">
            <v>8.91</v>
          </cell>
        </row>
        <row r="2131">
          <cell r="A2131">
            <v>106920</v>
          </cell>
          <cell r="B2131">
            <v>0</v>
          </cell>
          <cell r="C2131">
            <v>7.5</v>
          </cell>
          <cell r="D2131">
            <v>0</v>
          </cell>
          <cell r="E2131">
            <v>7.5</v>
          </cell>
          <cell r="F2131">
            <v>7.65</v>
          </cell>
          <cell r="G2131">
            <v>7.86</v>
          </cell>
          <cell r="H2131">
            <v>8.4600000000000009</v>
          </cell>
          <cell r="I2131">
            <v>8.91</v>
          </cell>
        </row>
        <row r="2132">
          <cell r="A2132">
            <v>106930</v>
          </cell>
          <cell r="B2132">
            <v>0</v>
          </cell>
          <cell r="C2132">
            <v>7.5</v>
          </cell>
          <cell r="D2132">
            <v>0</v>
          </cell>
          <cell r="E2132">
            <v>7.5</v>
          </cell>
          <cell r="F2132">
            <v>7.65</v>
          </cell>
          <cell r="G2132">
            <v>7.86</v>
          </cell>
          <cell r="H2132">
            <v>8.4600000000000009</v>
          </cell>
          <cell r="I2132">
            <v>8.91</v>
          </cell>
        </row>
        <row r="2133">
          <cell r="A2133">
            <v>106940</v>
          </cell>
          <cell r="B2133">
            <v>0</v>
          </cell>
          <cell r="C2133">
            <v>7.5</v>
          </cell>
          <cell r="D2133">
            <v>0</v>
          </cell>
          <cell r="E2133">
            <v>7.5</v>
          </cell>
          <cell r="F2133">
            <v>7.65</v>
          </cell>
          <cell r="G2133">
            <v>7.86</v>
          </cell>
          <cell r="H2133">
            <v>8.4600000000000009</v>
          </cell>
          <cell r="I2133">
            <v>8.91</v>
          </cell>
        </row>
        <row r="2134">
          <cell r="A2134">
            <v>106950</v>
          </cell>
          <cell r="B2134">
            <v>0</v>
          </cell>
          <cell r="C2134">
            <v>7.5</v>
          </cell>
          <cell r="D2134">
            <v>0</v>
          </cell>
          <cell r="E2134">
            <v>7.5</v>
          </cell>
          <cell r="F2134">
            <v>7.65</v>
          </cell>
          <cell r="G2134">
            <v>7.86</v>
          </cell>
          <cell r="H2134">
            <v>8.4600000000000009</v>
          </cell>
          <cell r="I2134">
            <v>8.91</v>
          </cell>
        </row>
        <row r="2135">
          <cell r="A2135">
            <v>106960</v>
          </cell>
          <cell r="B2135">
            <v>0</v>
          </cell>
          <cell r="C2135">
            <v>7.5</v>
          </cell>
          <cell r="D2135">
            <v>0</v>
          </cell>
          <cell r="E2135">
            <v>7.5</v>
          </cell>
          <cell r="F2135">
            <v>7.65</v>
          </cell>
          <cell r="G2135">
            <v>7.86</v>
          </cell>
          <cell r="H2135">
            <v>8.4600000000000009</v>
          </cell>
          <cell r="I2135">
            <v>8.91</v>
          </cell>
        </row>
        <row r="2136">
          <cell r="A2136">
            <v>106970</v>
          </cell>
          <cell r="B2136">
            <v>0</v>
          </cell>
          <cell r="C2136">
            <v>7.5</v>
          </cell>
          <cell r="D2136">
            <v>0</v>
          </cell>
          <cell r="E2136">
            <v>7.5</v>
          </cell>
          <cell r="F2136">
            <v>7.65</v>
          </cell>
          <cell r="G2136">
            <v>7.86</v>
          </cell>
          <cell r="H2136">
            <v>8.4600000000000009</v>
          </cell>
          <cell r="I2136">
            <v>8.91</v>
          </cell>
        </row>
        <row r="2137">
          <cell r="A2137">
            <v>106980</v>
          </cell>
          <cell r="B2137">
            <v>0</v>
          </cell>
          <cell r="C2137">
            <v>7.5</v>
          </cell>
          <cell r="D2137">
            <v>0</v>
          </cell>
          <cell r="E2137">
            <v>7.5</v>
          </cell>
          <cell r="F2137">
            <v>7.65</v>
          </cell>
          <cell r="G2137">
            <v>7.86</v>
          </cell>
          <cell r="H2137">
            <v>8.4600000000000009</v>
          </cell>
          <cell r="I2137">
            <v>8.91</v>
          </cell>
        </row>
        <row r="2138">
          <cell r="A2138">
            <v>106990</v>
          </cell>
          <cell r="B2138">
            <v>0</v>
          </cell>
          <cell r="C2138">
            <v>7.5</v>
          </cell>
          <cell r="D2138">
            <v>0</v>
          </cell>
          <cell r="E2138">
            <v>7.5</v>
          </cell>
          <cell r="F2138">
            <v>7.65</v>
          </cell>
          <cell r="G2138">
            <v>7.86</v>
          </cell>
          <cell r="H2138">
            <v>8.4600000000000009</v>
          </cell>
          <cell r="I2138">
            <v>8.91</v>
          </cell>
        </row>
        <row r="2139">
          <cell r="A2139">
            <v>107000</v>
          </cell>
          <cell r="B2139">
            <v>0</v>
          </cell>
          <cell r="C2139">
            <v>7.5</v>
          </cell>
          <cell r="D2139">
            <v>0</v>
          </cell>
          <cell r="E2139">
            <v>7.5</v>
          </cell>
          <cell r="F2139">
            <v>7.65</v>
          </cell>
          <cell r="G2139">
            <v>7.86</v>
          </cell>
          <cell r="H2139">
            <v>8.4600000000000009</v>
          </cell>
          <cell r="I2139">
            <v>8.91</v>
          </cell>
        </row>
        <row r="2158">
          <cell r="A2158">
            <v>107000</v>
          </cell>
          <cell r="B2158">
            <v>0</v>
          </cell>
          <cell r="C2158">
            <v>7.5</v>
          </cell>
          <cell r="D2158">
            <v>0</v>
          </cell>
          <cell r="E2158">
            <v>7.5</v>
          </cell>
          <cell r="F2158">
            <v>7.65</v>
          </cell>
          <cell r="G2158">
            <v>7.86</v>
          </cell>
          <cell r="H2158">
            <v>8.4600000000000009</v>
          </cell>
          <cell r="I2158">
            <v>8.91</v>
          </cell>
        </row>
        <row r="2159">
          <cell r="A2159">
            <v>107010</v>
          </cell>
          <cell r="B2159">
            <v>0</v>
          </cell>
          <cell r="C2159">
            <v>7.5</v>
          </cell>
          <cell r="D2159">
            <v>0</v>
          </cell>
          <cell r="E2159">
            <v>7.5</v>
          </cell>
          <cell r="F2159">
            <v>7.65</v>
          </cell>
          <cell r="G2159">
            <v>7.86</v>
          </cell>
          <cell r="H2159">
            <v>8.4600000000000009</v>
          </cell>
          <cell r="I2159">
            <v>8.91</v>
          </cell>
        </row>
        <row r="2160">
          <cell r="A2160">
            <v>107020</v>
          </cell>
          <cell r="B2160">
            <v>0</v>
          </cell>
          <cell r="C2160">
            <v>7.5</v>
          </cell>
          <cell r="D2160">
            <v>0</v>
          </cell>
          <cell r="E2160">
            <v>7.5</v>
          </cell>
          <cell r="F2160">
            <v>7.65</v>
          </cell>
          <cell r="G2160">
            <v>7.86</v>
          </cell>
          <cell r="H2160">
            <v>8.4600000000000009</v>
          </cell>
          <cell r="I2160">
            <v>8.91</v>
          </cell>
        </row>
        <row r="2161">
          <cell r="A2161">
            <v>107030</v>
          </cell>
          <cell r="B2161">
            <v>0</v>
          </cell>
          <cell r="C2161">
            <v>7.5</v>
          </cell>
          <cell r="D2161">
            <v>0</v>
          </cell>
          <cell r="E2161">
            <v>7.5</v>
          </cell>
          <cell r="F2161">
            <v>7.65</v>
          </cell>
          <cell r="G2161">
            <v>7.86</v>
          </cell>
          <cell r="H2161">
            <v>8.4600000000000009</v>
          </cell>
          <cell r="I2161">
            <v>8.91</v>
          </cell>
        </row>
        <row r="2162">
          <cell r="A2162">
            <v>107040</v>
          </cell>
          <cell r="B2162">
            <v>0</v>
          </cell>
          <cell r="C2162">
            <v>7.5</v>
          </cell>
          <cell r="D2162">
            <v>0</v>
          </cell>
          <cell r="E2162">
            <v>7.5</v>
          </cell>
          <cell r="F2162">
            <v>7.65</v>
          </cell>
          <cell r="G2162">
            <v>7.86</v>
          </cell>
          <cell r="H2162">
            <v>8.4600000000000009</v>
          </cell>
          <cell r="I2162">
            <v>8.91</v>
          </cell>
        </row>
        <row r="2163">
          <cell r="A2163">
            <v>107050</v>
          </cell>
          <cell r="B2163">
            <v>0</v>
          </cell>
          <cell r="C2163">
            <v>7.5</v>
          </cell>
          <cell r="D2163">
            <v>0</v>
          </cell>
          <cell r="E2163">
            <v>7.5</v>
          </cell>
          <cell r="F2163">
            <v>7.65</v>
          </cell>
          <cell r="G2163">
            <v>7.86</v>
          </cell>
          <cell r="H2163">
            <v>8.4600000000000009</v>
          </cell>
          <cell r="I2163">
            <v>8.91</v>
          </cell>
        </row>
        <row r="2164">
          <cell r="A2164">
            <v>107060</v>
          </cell>
          <cell r="B2164">
            <v>0</v>
          </cell>
          <cell r="C2164">
            <v>7.5</v>
          </cell>
          <cell r="D2164">
            <v>0</v>
          </cell>
          <cell r="E2164">
            <v>7.5</v>
          </cell>
          <cell r="F2164">
            <v>7.65</v>
          </cell>
          <cell r="G2164">
            <v>7.86</v>
          </cell>
          <cell r="H2164">
            <v>8.4600000000000009</v>
          </cell>
          <cell r="I2164">
            <v>8.91</v>
          </cell>
        </row>
        <row r="2165">
          <cell r="A2165">
            <v>107070</v>
          </cell>
          <cell r="B2165">
            <v>0</v>
          </cell>
          <cell r="C2165">
            <v>7.5</v>
          </cell>
          <cell r="D2165">
            <v>0</v>
          </cell>
          <cell r="E2165">
            <v>7.5</v>
          </cell>
          <cell r="F2165">
            <v>7.65</v>
          </cell>
          <cell r="G2165">
            <v>7.86</v>
          </cell>
          <cell r="H2165">
            <v>8.4600000000000009</v>
          </cell>
          <cell r="I2165">
            <v>8.91</v>
          </cell>
        </row>
        <row r="2166">
          <cell r="A2166">
            <v>107080</v>
          </cell>
          <cell r="B2166">
            <v>0</v>
          </cell>
          <cell r="C2166">
            <v>7.5</v>
          </cell>
          <cell r="D2166">
            <v>0</v>
          </cell>
          <cell r="E2166">
            <v>7.5</v>
          </cell>
          <cell r="F2166">
            <v>7.65</v>
          </cell>
          <cell r="G2166">
            <v>7.86</v>
          </cell>
          <cell r="H2166">
            <v>8.4600000000000009</v>
          </cell>
          <cell r="I2166">
            <v>8.91</v>
          </cell>
        </row>
        <row r="2167">
          <cell r="A2167">
            <v>107090</v>
          </cell>
          <cell r="B2167">
            <v>0</v>
          </cell>
          <cell r="C2167">
            <v>7.5</v>
          </cell>
          <cell r="D2167">
            <v>0</v>
          </cell>
          <cell r="E2167">
            <v>7.5</v>
          </cell>
          <cell r="F2167">
            <v>7.65</v>
          </cell>
          <cell r="G2167">
            <v>7.86</v>
          </cell>
          <cell r="H2167">
            <v>8.4600000000000009</v>
          </cell>
          <cell r="I2167">
            <v>8.91</v>
          </cell>
        </row>
        <row r="2168">
          <cell r="A2168">
            <v>107100</v>
          </cell>
          <cell r="B2168">
            <v>0</v>
          </cell>
          <cell r="C2168">
            <v>7.5</v>
          </cell>
          <cell r="D2168">
            <v>0</v>
          </cell>
          <cell r="E2168">
            <v>7.5</v>
          </cell>
          <cell r="F2168">
            <v>7.65</v>
          </cell>
          <cell r="G2168">
            <v>7.86</v>
          </cell>
          <cell r="H2168">
            <v>8.4600000000000009</v>
          </cell>
          <cell r="I2168">
            <v>8.91</v>
          </cell>
        </row>
        <row r="2169">
          <cell r="A2169">
            <v>107110</v>
          </cell>
          <cell r="B2169">
            <v>0</v>
          </cell>
          <cell r="C2169">
            <v>7.5</v>
          </cell>
          <cell r="D2169">
            <v>0</v>
          </cell>
          <cell r="E2169">
            <v>7.5</v>
          </cell>
          <cell r="F2169">
            <v>7.65</v>
          </cell>
          <cell r="G2169">
            <v>7.86</v>
          </cell>
          <cell r="H2169">
            <v>8.4600000000000009</v>
          </cell>
          <cell r="I2169">
            <v>8.91</v>
          </cell>
        </row>
        <row r="2170">
          <cell r="A2170">
            <v>107120</v>
          </cell>
          <cell r="B2170">
            <v>0</v>
          </cell>
          <cell r="C2170">
            <v>7.5</v>
          </cell>
          <cell r="D2170">
            <v>0</v>
          </cell>
          <cell r="E2170">
            <v>7.5</v>
          </cell>
          <cell r="F2170">
            <v>7.65</v>
          </cell>
          <cell r="G2170">
            <v>7.86</v>
          </cell>
          <cell r="H2170">
            <v>8.4600000000000009</v>
          </cell>
          <cell r="I2170">
            <v>8.91</v>
          </cell>
        </row>
        <row r="2171">
          <cell r="A2171">
            <v>107130</v>
          </cell>
          <cell r="B2171">
            <v>0</v>
          </cell>
          <cell r="C2171">
            <v>7.5</v>
          </cell>
          <cell r="D2171">
            <v>0</v>
          </cell>
          <cell r="E2171">
            <v>7.5</v>
          </cell>
          <cell r="F2171">
            <v>7.65</v>
          </cell>
          <cell r="G2171">
            <v>7.86</v>
          </cell>
          <cell r="H2171">
            <v>8.4600000000000009</v>
          </cell>
          <cell r="I2171">
            <v>8.91</v>
          </cell>
        </row>
        <row r="2172">
          <cell r="A2172">
            <v>107140</v>
          </cell>
          <cell r="B2172">
            <v>0</v>
          </cell>
          <cell r="C2172">
            <v>7.5</v>
          </cell>
          <cell r="D2172">
            <v>0</v>
          </cell>
          <cell r="E2172">
            <v>7.5</v>
          </cell>
          <cell r="F2172">
            <v>7.65</v>
          </cell>
          <cell r="G2172">
            <v>7.86</v>
          </cell>
          <cell r="H2172">
            <v>8.4600000000000009</v>
          </cell>
          <cell r="I2172">
            <v>8.91</v>
          </cell>
        </row>
        <row r="2173">
          <cell r="A2173">
            <v>107150</v>
          </cell>
          <cell r="B2173">
            <v>0</v>
          </cell>
          <cell r="C2173">
            <v>7.5</v>
          </cell>
          <cell r="D2173">
            <v>0</v>
          </cell>
          <cell r="E2173">
            <v>7.5</v>
          </cell>
          <cell r="F2173">
            <v>7.65</v>
          </cell>
          <cell r="G2173">
            <v>7.86</v>
          </cell>
          <cell r="H2173">
            <v>8.4600000000000009</v>
          </cell>
          <cell r="I2173">
            <v>8.91</v>
          </cell>
        </row>
        <row r="2174">
          <cell r="A2174">
            <v>107160</v>
          </cell>
          <cell r="B2174">
            <v>0</v>
          </cell>
          <cell r="C2174">
            <v>7.5</v>
          </cell>
          <cell r="D2174">
            <v>0</v>
          </cell>
          <cell r="E2174">
            <v>7.5</v>
          </cell>
          <cell r="F2174">
            <v>7.65</v>
          </cell>
          <cell r="G2174">
            <v>7.86</v>
          </cell>
          <cell r="H2174">
            <v>8.4600000000000009</v>
          </cell>
          <cell r="I2174">
            <v>8.91</v>
          </cell>
        </row>
        <row r="2175">
          <cell r="A2175">
            <v>107170</v>
          </cell>
          <cell r="B2175">
            <v>0</v>
          </cell>
          <cell r="C2175">
            <v>7.5</v>
          </cell>
          <cell r="D2175">
            <v>0</v>
          </cell>
          <cell r="E2175">
            <v>7.5</v>
          </cell>
          <cell r="F2175">
            <v>7.65</v>
          </cell>
          <cell r="G2175">
            <v>7.86</v>
          </cell>
          <cell r="H2175">
            <v>8.4600000000000009</v>
          </cell>
          <cell r="I2175">
            <v>8.91</v>
          </cell>
        </row>
        <row r="2176">
          <cell r="A2176">
            <v>107180</v>
          </cell>
          <cell r="B2176">
            <v>0</v>
          </cell>
          <cell r="C2176">
            <v>7.5</v>
          </cell>
          <cell r="D2176">
            <v>0</v>
          </cell>
          <cell r="E2176">
            <v>7.5</v>
          </cell>
          <cell r="F2176">
            <v>7.65</v>
          </cell>
          <cell r="G2176">
            <v>7.86</v>
          </cell>
          <cell r="H2176">
            <v>8.4600000000000009</v>
          </cell>
          <cell r="I2176">
            <v>8.91</v>
          </cell>
        </row>
        <row r="2177">
          <cell r="A2177">
            <v>107190</v>
          </cell>
          <cell r="B2177">
            <v>0</v>
          </cell>
          <cell r="C2177">
            <v>7.5</v>
          </cell>
          <cell r="D2177">
            <v>0</v>
          </cell>
          <cell r="E2177">
            <v>7.5</v>
          </cell>
          <cell r="F2177">
            <v>7.65</v>
          </cell>
          <cell r="G2177">
            <v>7.86</v>
          </cell>
          <cell r="H2177">
            <v>8.4600000000000009</v>
          </cell>
          <cell r="I2177">
            <v>8.91</v>
          </cell>
        </row>
        <row r="2178">
          <cell r="A2178">
            <v>107200</v>
          </cell>
          <cell r="B2178">
            <v>0</v>
          </cell>
          <cell r="C2178">
            <v>7.5</v>
          </cell>
          <cell r="D2178">
            <v>0</v>
          </cell>
          <cell r="E2178">
            <v>7.5</v>
          </cell>
          <cell r="F2178">
            <v>7.65</v>
          </cell>
          <cell r="G2178">
            <v>7.86</v>
          </cell>
          <cell r="H2178">
            <v>8.4600000000000009</v>
          </cell>
          <cell r="I2178">
            <v>8.91</v>
          </cell>
        </row>
        <row r="2179">
          <cell r="A2179">
            <v>107210</v>
          </cell>
          <cell r="B2179">
            <v>0</v>
          </cell>
          <cell r="C2179">
            <v>7.5</v>
          </cell>
          <cell r="D2179">
            <v>0</v>
          </cell>
          <cell r="E2179">
            <v>7.5</v>
          </cell>
          <cell r="F2179">
            <v>7.65</v>
          </cell>
          <cell r="G2179">
            <v>7.86</v>
          </cell>
          <cell r="H2179">
            <v>8.4600000000000009</v>
          </cell>
          <cell r="I2179">
            <v>8.91</v>
          </cell>
        </row>
        <row r="2180">
          <cell r="A2180">
            <v>107220</v>
          </cell>
          <cell r="B2180">
            <v>0</v>
          </cell>
          <cell r="C2180">
            <v>7.5</v>
          </cell>
          <cell r="D2180">
            <v>0</v>
          </cell>
          <cell r="E2180">
            <v>7.5</v>
          </cell>
          <cell r="F2180">
            <v>7.65</v>
          </cell>
          <cell r="G2180">
            <v>7.86</v>
          </cell>
          <cell r="H2180">
            <v>8.4600000000000009</v>
          </cell>
          <cell r="I2180">
            <v>8.91</v>
          </cell>
        </row>
        <row r="2181">
          <cell r="A2181">
            <v>107230</v>
          </cell>
          <cell r="B2181">
            <v>0</v>
          </cell>
          <cell r="C2181">
            <v>7.5</v>
          </cell>
          <cell r="D2181">
            <v>0</v>
          </cell>
          <cell r="E2181">
            <v>7.5</v>
          </cell>
          <cell r="F2181">
            <v>7.65</v>
          </cell>
          <cell r="G2181">
            <v>7.86</v>
          </cell>
          <cell r="H2181">
            <v>8.4600000000000009</v>
          </cell>
          <cell r="I2181">
            <v>8.91</v>
          </cell>
        </row>
        <row r="2182">
          <cell r="A2182">
            <v>107240</v>
          </cell>
          <cell r="B2182">
            <v>0</v>
          </cell>
          <cell r="C2182">
            <v>7.5</v>
          </cell>
          <cell r="D2182">
            <v>0</v>
          </cell>
          <cell r="E2182">
            <v>7.5</v>
          </cell>
          <cell r="F2182">
            <v>7.65</v>
          </cell>
          <cell r="G2182">
            <v>7.86</v>
          </cell>
          <cell r="H2182">
            <v>8.4600000000000009</v>
          </cell>
          <cell r="I2182">
            <v>8.91</v>
          </cell>
        </row>
        <row r="2183">
          <cell r="A2183">
            <v>107250</v>
          </cell>
          <cell r="B2183">
            <v>0</v>
          </cell>
          <cell r="C2183">
            <v>7.5</v>
          </cell>
          <cell r="D2183">
            <v>0</v>
          </cell>
          <cell r="E2183">
            <v>7.5</v>
          </cell>
          <cell r="F2183">
            <v>7.65</v>
          </cell>
          <cell r="G2183">
            <v>7.86</v>
          </cell>
          <cell r="H2183">
            <v>8.4600000000000009</v>
          </cell>
          <cell r="I2183">
            <v>8.91</v>
          </cell>
        </row>
        <row r="2184">
          <cell r="A2184">
            <v>107260</v>
          </cell>
          <cell r="B2184">
            <v>0</v>
          </cell>
          <cell r="C2184">
            <v>7.5</v>
          </cell>
          <cell r="D2184">
            <v>0</v>
          </cell>
          <cell r="E2184">
            <v>7.5</v>
          </cell>
          <cell r="F2184">
            <v>7.65</v>
          </cell>
          <cell r="G2184">
            <v>7.86</v>
          </cell>
          <cell r="H2184">
            <v>8.4600000000000009</v>
          </cell>
          <cell r="I2184">
            <v>8.91</v>
          </cell>
        </row>
        <row r="2185">
          <cell r="A2185">
            <v>107270</v>
          </cell>
          <cell r="B2185">
            <v>0</v>
          </cell>
          <cell r="C2185">
            <v>7.5</v>
          </cell>
          <cell r="D2185">
            <v>0</v>
          </cell>
          <cell r="E2185">
            <v>7.5</v>
          </cell>
          <cell r="F2185">
            <v>7.65</v>
          </cell>
          <cell r="G2185">
            <v>7.86</v>
          </cell>
          <cell r="H2185">
            <v>8.4600000000000009</v>
          </cell>
          <cell r="I2185">
            <v>8.91</v>
          </cell>
        </row>
        <row r="2186">
          <cell r="A2186">
            <v>107280</v>
          </cell>
          <cell r="B2186">
            <v>0</v>
          </cell>
          <cell r="C2186">
            <v>7.5</v>
          </cell>
          <cell r="D2186">
            <v>0</v>
          </cell>
          <cell r="E2186">
            <v>7.5</v>
          </cell>
          <cell r="F2186">
            <v>7.65</v>
          </cell>
          <cell r="G2186">
            <v>7.86</v>
          </cell>
          <cell r="H2186">
            <v>8.4600000000000009</v>
          </cell>
          <cell r="I2186">
            <v>8.91</v>
          </cell>
        </row>
        <row r="2187">
          <cell r="A2187">
            <v>107290</v>
          </cell>
          <cell r="B2187">
            <v>0</v>
          </cell>
          <cell r="C2187">
            <v>7.5</v>
          </cell>
          <cell r="D2187">
            <v>0</v>
          </cell>
          <cell r="E2187">
            <v>7.5</v>
          </cell>
          <cell r="F2187">
            <v>7.65</v>
          </cell>
          <cell r="G2187">
            <v>7.86</v>
          </cell>
          <cell r="H2187">
            <v>8.4600000000000009</v>
          </cell>
          <cell r="I2187">
            <v>8.91</v>
          </cell>
        </row>
        <row r="2188">
          <cell r="A2188">
            <v>107300</v>
          </cell>
          <cell r="B2188">
            <v>0</v>
          </cell>
          <cell r="C2188">
            <v>7.5</v>
          </cell>
          <cell r="D2188">
            <v>0</v>
          </cell>
          <cell r="E2188">
            <v>7.5</v>
          </cell>
          <cell r="F2188">
            <v>7.65</v>
          </cell>
          <cell r="G2188">
            <v>7.86</v>
          </cell>
          <cell r="H2188">
            <v>8.4600000000000009</v>
          </cell>
          <cell r="I2188">
            <v>8.91</v>
          </cell>
        </row>
        <row r="2189">
          <cell r="A2189">
            <v>107310</v>
          </cell>
          <cell r="B2189">
            <v>0</v>
          </cell>
          <cell r="C2189">
            <v>7.5</v>
          </cell>
          <cell r="D2189">
            <v>0</v>
          </cell>
          <cell r="E2189">
            <v>7.5</v>
          </cell>
          <cell r="F2189">
            <v>7.65</v>
          </cell>
          <cell r="G2189">
            <v>7.86</v>
          </cell>
          <cell r="H2189">
            <v>8.4600000000000009</v>
          </cell>
          <cell r="I2189">
            <v>8.91</v>
          </cell>
        </row>
        <row r="2190">
          <cell r="A2190">
            <v>107320</v>
          </cell>
          <cell r="B2190">
            <v>0</v>
          </cell>
          <cell r="C2190">
            <v>7.5</v>
          </cell>
          <cell r="D2190">
            <v>0</v>
          </cell>
          <cell r="E2190">
            <v>7.5</v>
          </cell>
          <cell r="F2190">
            <v>7.65</v>
          </cell>
          <cell r="G2190">
            <v>7.86</v>
          </cell>
          <cell r="H2190">
            <v>8.4600000000000009</v>
          </cell>
          <cell r="I2190">
            <v>8.91</v>
          </cell>
        </row>
        <row r="2191">
          <cell r="A2191">
            <v>107330</v>
          </cell>
          <cell r="B2191">
            <v>0</v>
          </cell>
          <cell r="C2191">
            <v>7.5</v>
          </cell>
          <cell r="D2191">
            <v>0</v>
          </cell>
          <cell r="E2191">
            <v>7.5</v>
          </cell>
          <cell r="F2191">
            <v>7.65</v>
          </cell>
          <cell r="G2191">
            <v>7.86</v>
          </cell>
          <cell r="H2191">
            <v>8.4600000000000009</v>
          </cell>
          <cell r="I2191">
            <v>8.91</v>
          </cell>
        </row>
        <row r="2192">
          <cell r="A2192">
            <v>107340</v>
          </cell>
          <cell r="B2192">
            <v>0</v>
          </cell>
          <cell r="C2192">
            <v>7.5</v>
          </cell>
          <cell r="D2192">
            <v>0</v>
          </cell>
          <cell r="E2192">
            <v>7.5</v>
          </cell>
          <cell r="F2192">
            <v>7.65</v>
          </cell>
          <cell r="G2192">
            <v>7.86</v>
          </cell>
          <cell r="H2192">
            <v>8.4600000000000009</v>
          </cell>
          <cell r="I2192">
            <v>8.91</v>
          </cell>
        </row>
        <row r="2193">
          <cell r="A2193">
            <v>107350</v>
          </cell>
          <cell r="B2193">
            <v>0</v>
          </cell>
          <cell r="C2193">
            <v>7.5</v>
          </cell>
          <cell r="D2193">
            <v>0</v>
          </cell>
          <cell r="E2193">
            <v>7.5</v>
          </cell>
          <cell r="F2193">
            <v>7.65</v>
          </cell>
          <cell r="G2193">
            <v>7.86</v>
          </cell>
          <cell r="H2193">
            <v>8.4600000000000009</v>
          </cell>
          <cell r="I2193">
            <v>8.91</v>
          </cell>
        </row>
        <row r="2194">
          <cell r="A2194">
            <v>107360</v>
          </cell>
          <cell r="B2194">
            <v>0</v>
          </cell>
          <cell r="C2194">
            <v>7.5</v>
          </cell>
          <cell r="D2194">
            <v>0</v>
          </cell>
          <cell r="E2194">
            <v>7.5</v>
          </cell>
          <cell r="F2194">
            <v>7.65</v>
          </cell>
          <cell r="G2194">
            <v>7.86</v>
          </cell>
          <cell r="H2194">
            <v>8.4600000000000009</v>
          </cell>
          <cell r="I2194">
            <v>8.91</v>
          </cell>
        </row>
        <row r="2195">
          <cell r="A2195">
            <v>107370</v>
          </cell>
          <cell r="B2195">
            <v>0</v>
          </cell>
          <cell r="C2195">
            <v>7.5</v>
          </cell>
          <cell r="D2195">
            <v>0</v>
          </cell>
          <cell r="E2195">
            <v>7.5</v>
          </cell>
          <cell r="F2195">
            <v>7.65</v>
          </cell>
          <cell r="G2195">
            <v>7.86</v>
          </cell>
          <cell r="H2195">
            <v>8.4600000000000009</v>
          </cell>
          <cell r="I2195">
            <v>8.91</v>
          </cell>
        </row>
        <row r="2196">
          <cell r="A2196">
            <v>107380</v>
          </cell>
          <cell r="B2196">
            <v>0</v>
          </cell>
          <cell r="C2196">
            <v>7.5</v>
          </cell>
          <cell r="D2196">
            <v>0</v>
          </cell>
          <cell r="E2196">
            <v>7.5</v>
          </cell>
          <cell r="F2196">
            <v>7.65</v>
          </cell>
          <cell r="G2196">
            <v>7.86</v>
          </cell>
          <cell r="H2196">
            <v>8.4600000000000009</v>
          </cell>
          <cell r="I2196">
            <v>8.91</v>
          </cell>
        </row>
        <row r="2197">
          <cell r="A2197">
            <v>107390</v>
          </cell>
          <cell r="B2197">
            <v>0</v>
          </cell>
          <cell r="C2197">
            <v>7.5</v>
          </cell>
          <cell r="D2197">
            <v>0</v>
          </cell>
          <cell r="E2197">
            <v>7.5</v>
          </cell>
          <cell r="F2197">
            <v>7.65</v>
          </cell>
          <cell r="G2197">
            <v>7.86</v>
          </cell>
          <cell r="H2197">
            <v>8.4600000000000009</v>
          </cell>
          <cell r="I2197">
            <v>8.91</v>
          </cell>
        </row>
        <row r="2198">
          <cell r="A2198">
            <v>107400</v>
          </cell>
          <cell r="B2198">
            <v>0</v>
          </cell>
          <cell r="C2198">
            <v>7.5</v>
          </cell>
          <cell r="D2198">
            <v>0</v>
          </cell>
          <cell r="E2198">
            <v>7.5</v>
          </cell>
          <cell r="F2198">
            <v>7.65</v>
          </cell>
          <cell r="G2198">
            <v>7.86</v>
          </cell>
          <cell r="H2198">
            <v>8.4600000000000009</v>
          </cell>
          <cell r="I2198">
            <v>8.91</v>
          </cell>
        </row>
        <row r="2199">
          <cell r="A2199">
            <v>107410</v>
          </cell>
          <cell r="B2199">
            <v>0</v>
          </cell>
          <cell r="C2199">
            <v>7.5</v>
          </cell>
          <cell r="D2199">
            <v>0</v>
          </cell>
          <cell r="E2199">
            <v>7.5</v>
          </cell>
          <cell r="F2199">
            <v>7.65</v>
          </cell>
          <cell r="G2199">
            <v>7.86</v>
          </cell>
          <cell r="H2199">
            <v>8.4600000000000009</v>
          </cell>
          <cell r="I2199">
            <v>8.91</v>
          </cell>
        </row>
        <row r="2200">
          <cell r="A2200">
            <v>107420</v>
          </cell>
          <cell r="B2200">
            <v>0</v>
          </cell>
          <cell r="C2200">
            <v>7.5</v>
          </cell>
          <cell r="D2200">
            <v>0</v>
          </cell>
          <cell r="E2200">
            <v>7.5</v>
          </cell>
          <cell r="F2200">
            <v>7.65</v>
          </cell>
          <cell r="G2200">
            <v>7.86</v>
          </cell>
          <cell r="H2200">
            <v>8.4600000000000009</v>
          </cell>
          <cell r="I2200">
            <v>8.91</v>
          </cell>
        </row>
        <row r="2201">
          <cell r="A2201">
            <v>107430</v>
          </cell>
          <cell r="B2201">
            <v>0</v>
          </cell>
          <cell r="C2201">
            <v>7.5</v>
          </cell>
          <cell r="D2201">
            <v>0</v>
          </cell>
          <cell r="E2201">
            <v>7.5</v>
          </cell>
          <cell r="F2201">
            <v>7.65</v>
          </cell>
          <cell r="G2201">
            <v>7.86</v>
          </cell>
          <cell r="H2201">
            <v>8.4600000000000009</v>
          </cell>
          <cell r="I2201">
            <v>8.91</v>
          </cell>
        </row>
        <row r="2202">
          <cell r="A2202">
            <v>107440</v>
          </cell>
          <cell r="B2202">
            <v>0</v>
          </cell>
          <cell r="C2202">
            <v>7.5</v>
          </cell>
          <cell r="D2202">
            <v>0</v>
          </cell>
          <cell r="E2202">
            <v>7.5</v>
          </cell>
          <cell r="F2202">
            <v>7.65</v>
          </cell>
          <cell r="G2202">
            <v>7.86</v>
          </cell>
          <cell r="H2202">
            <v>8.4600000000000009</v>
          </cell>
          <cell r="I2202">
            <v>8.91</v>
          </cell>
        </row>
        <row r="2203">
          <cell r="A2203">
            <v>107450</v>
          </cell>
          <cell r="B2203">
            <v>0</v>
          </cell>
          <cell r="C2203">
            <v>7.5</v>
          </cell>
          <cell r="D2203">
            <v>0</v>
          </cell>
          <cell r="E2203">
            <v>7.5</v>
          </cell>
          <cell r="F2203">
            <v>7.65</v>
          </cell>
          <cell r="G2203">
            <v>7.86</v>
          </cell>
          <cell r="H2203">
            <v>8.4600000000000009</v>
          </cell>
          <cell r="I2203">
            <v>8.91</v>
          </cell>
        </row>
        <row r="2204">
          <cell r="A2204">
            <v>107460</v>
          </cell>
          <cell r="B2204">
            <v>0</v>
          </cell>
          <cell r="C2204">
            <v>7.5</v>
          </cell>
          <cell r="D2204">
            <v>0</v>
          </cell>
          <cell r="E2204">
            <v>7.5</v>
          </cell>
          <cell r="F2204">
            <v>7.65</v>
          </cell>
          <cell r="G2204">
            <v>7.86</v>
          </cell>
          <cell r="H2204">
            <v>8.4600000000000009</v>
          </cell>
          <cell r="I2204">
            <v>8.91</v>
          </cell>
        </row>
        <row r="2205">
          <cell r="A2205">
            <v>107470</v>
          </cell>
          <cell r="B2205">
            <v>0</v>
          </cell>
          <cell r="C2205">
            <v>7.5</v>
          </cell>
          <cell r="D2205">
            <v>0</v>
          </cell>
          <cell r="E2205">
            <v>7.5</v>
          </cell>
          <cell r="F2205">
            <v>7.65</v>
          </cell>
          <cell r="G2205">
            <v>7.86</v>
          </cell>
          <cell r="H2205">
            <v>8.4600000000000009</v>
          </cell>
          <cell r="I2205">
            <v>8.91</v>
          </cell>
        </row>
        <row r="2206">
          <cell r="A2206">
            <v>107480</v>
          </cell>
          <cell r="B2206">
            <v>0</v>
          </cell>
          <cell r="C2206">
            <v>7.5</v>
          </cell>
          <cell r="D2206">
            <v>0</v>
          </cell>
          <cell r="E2206">
            <v>7.5</v>
          </cell>
          <cell r="F2206">
            <v>7.65</v>
          </cell>
          <cell r="G2206">
            <v>7.86</v>
          </cell>
          <cell r="H2206">
            <v>8.4600000000000009</v>
          </cell>
          <cell r="I2206">
            <v>8.91</v>
          </cell>
        </row>
        <row r="2207">
          <cell r="A2207">
            <v>107490</v>
          </cell>
          <cell r="B2207">
            <v>0</v>
          </cell>
          <cell r="C2207">
            <v>7.5</v>
          </cell>
          <cell r="D2207">
            <v>0</v>
          </cell>
          <cell r="E2207">
            <v>7.5</v>
          </cell>
          <cell r="F2207">
            <v>7.65</v>
          </cell>
          <cell r="G2207">
            <v>7.86</v>
          </cell>
          <cell r="H2207">
            <v>8.4600000000000009</v>
          </cell>
          <cell r="I2207">
            <v>8.91</v>
          </cell>
        </row>
        <row r="2208">
          <cell r="A2208">
            <v>107500</v>
          </cell>
          <cell r="B2208">
            <v>0</v>
          </cell>
          <cell r="C2208">
            <v>7.5</v>
          </cell>
          <cell r="D2208">
            <v>0</v>
          </cell>
          <cell r="E2208">
            <v>7.5</v>
          </cell>
          <cell r="F2208">
            <v>7.65</v>
          </cell>
          <cell r="G2208">
            <v>7.86</v>
          </cell>
          <cell r="H2208">
            <v>8.4600000000000009</v>
          </cell>
          <cell r="I2208">
            <v>8.91</v>
          </cell>
        </row>
        <row r="2209">
          <cell r="A2209">
            <v>107510</v>
          </cell>
          <cell r="B2209">
            <v>0</v>
          </cell>
          <cell r="C2209">
            <v>7.5</v>
          </cell>
          <cell r="D2209">
            <v>0</v>
          </cell>
          <cell r="E2209">
            <v>7.5</v>
          </cell>
          <cell r="F2209">
            <v>7.65</v>
          </cell>
          <cell r="G2209">
            <v>7.86</v>
          </cell>
          <cell r="H2209">
            <v>8.4600000000000009</v>
          </cell>
          <cell r="I2209">
            <v>8.91</v>
          </cell>
        </row>
        <row r="2210">
          <cell r="A2210">
            <v>107520</v>
          </cell>
          <cell r="B2210">
            <v>0</v>
          </cell>
          <cell r="C2210">
            <v>7.5</v>
          </cell>
          <cell r="D2210">
            <v>0</v>
          </cell>
          <cell r="E2210">
            <v>7.5</v>
          </cell>
          <cell r="F2210">
            <v>7.65</v>
          </cell>
          <cell r="G2210">
            <v>7.86</v>
          </cell>
          <cell r="H2210">
            <v>8.4600000000000009</v>
          </cell>
          <cell r="I2210">
            <v>8.91</v>
          </cell>
        </row>
        <row r="2211">
          <cell r="A2211">
            <v>107530</v>
          </cell>
          <cell r="B2211">
            <v>0</v>
          </cell>
          <cell r="C2211">
            <v>7.5</v>
          </cell>
          <cell r="D2211">
            <v>0</v>
          </cell>
          <cell r="E2211">
            <v>7.5</v>
          </cell>
          <cell r="F2211">
            <v>7.65</v>
          </cell>
          <cell r="G2211">
            <v>7.86</v>
          </cell>
          <cell r="H2211">
            <v>8.4600000000000009</v>
          </cell>
          <cell r="I2211">
            <v>8.91</v>
          </cell>
        </row>
        <row r="2212">
          <cell r="A2212">
            <v>107540</v>
          </cell>
          <cell r="B2212">
            <v>0</v>
          </cell>
          <cell r="C2212">
            <v>7.5</v>
          </cell>
          <cell r="D2212">
            <v>0</v>
          </cell>
          <cell r="E2212">
            <v>7.5</v>
          </cell>
          <cell r="F2212">
            <v>7.65</v>
          </cell>
          <cell r="G2212">
            <v>7.86</v>
          </cell>
          <cell r="H2212">
            <v>8.4600000000000009</v>
          </cell>
          <cell r="I2212">
            <v>8.91</v>
          </cell>
        </row>
        <row r="2213">
          <cell r="A2213">
            <v>107550</v>
          </cell>
          <cell r="B2213">
            <v>0</v>
          </cell>
          <cell r="C2213">
            <v>7.5</v>
          </cell>
          <cell r="D2213">
            <v>0</v>
          </cell>
          <cell r="E2213">
            <v>7.5</v>
          </cell>
          <cell r="F2213">
            <v>7.65</v>
          </cell>
          <cell r="G2213">
            <v>7.86</v>
          </cell>
          <cell r="H2213">
            <v>8.4600000000000009</v>
          </cell>
          <cell r="I2213">
            <v>8.91</v>
          </cell>
        </row>
        <row r="2214">
          <cell r="A2214">
            <v>107560</v>
          </cell>
          <cell r="B2214">
            <v>0</v>
          </cell>
          <cell r="C2214">
            <v>7.5</v>
          </cell>
          <cell r="D2214">
            <v>0</v>
          </cell>
          <cell r="E2214">
            <v>7.5</v>
          </cell>
          <cell r="F2214">
            <v>7.65</v>
          </cell>
          <cell r="G2214">
            <v>7.86</v>
          </cell>
          <cell r="H2214">
            <v>8.4600000000000009</v>
          </cell>
          <cell r="I2214">
            <v>8.91</v>
          </cell>
        </row>
        <row r="2215">
          <cell r="A2215">
            <v>107570</v>
          </cell>
          <cell r="B2215">
            <v>0</v>
          </cell>
          <cell r="C2215">
            <v>7.5</v>
          </cell>
          <cell r="D2215">
            <v>0</v>
          </cell>
          <cell r="E2215">
            <v>7.5</v>
          </cell>
          <cell r="F2215">
            <v>7.65</v>
          </cell>
          <cell r="G2215">
            <v>7.86</v>
          </cell>
          <cell r="H2215">
            <v>8.4600000000000009</v>
          </cell>
          <cell r="I2215">
            <v>8.91</v>
          </cell>
        </row>
        <row r="2216">
          <cell r="A2216">
            <v>107580</v>
          </cell>
          <cell r="B2216">
            <v>0</v>
          </cell>
          <cell r="C2216">
            <v>7.5</v>
          </cell>
          <cell r="D2216">
            <v>0</v>
          </cell>
          <cell r="E2216">
            <v>7.5</v>
          </cell>
          <cell r="F2216">
            <v>7.65</v>
          </cell>
          <cell r="G2216">
            <v>7.86</v>
          </cell>
          <cell r="H2216">
            <v>8.4600000000000009</v>
          </cell>
          <cell r="I2216">
            <v>8.91</v>
          </cell>
        </row>
        <row r="2217">
          <cell r="A2217">
            <v>107590</v>
          </cell>
          <cell r="B2217">
            <v>0</v>
          </cell>
          <cell r="C2217">
            <v>7.5</v>
          </cell>
          <cell r="D2217">
            <v>0</v>
          </cell>
          <cell r="E2217">
            <v>7.5</v>
          </cell>
          <cell r="F2217">
            <v>7.65</v>
          </cell>
          <cell r="G2217">
            <v>7.86</v>
          </cell>
          <cell r="H2217">
            <v>8.4600000000000009</v>
          </cell>
          <cell r="I2217">
            <v>8.91</v>
          </cell>
        </row>
        <row r="2218">
          <cell r="A2218">
            <v>107600</v>
          </cell>
          <cell r="B2218">
            <v>0</v>
          </cell>
          <cell r="C2218">
            <v>7.5</v>
          </cell>
          <cell r="D2218">
            <v>0</v>
          </cell>
          <cell r="E2218">
            <v>7.5</v>
          </cell>
          <cell r="F2218">
            <v>7.65</v>
          </cell>
          <cell r="G2218">
            <v>7.86</v>
          </cell>
          <cell r="H2218">
            <v>8.4600000000000009</v>
          </cell>
          <cell r="I2218">
            <v>8.91</v>
          </cell>
        </row>
        <row r="2219">
          <cell r="A2219">
            <v>107610</v>
          </cell>
          <cell r="B2219">
            <v>0</v>
          </cell>
          <cell r="C2219">
            <v>7.5</v>
          </cell>
          <cell r="D2219">
            <v>0</v>
          </cell>
          <cell r="E2219">
            <v>7.5</v>
          </cell>
          <cell r="F2219">
            <v>7.65</v>
          </cell>
          <cell r="G2219">
            <v>7.86</v>
          </cell>
          <cell r="H2219">
            <v>8.4600000000000009</v>
          </cell>
          <cell r="I2219">
            <v>8.91</v>
          </cell>
        </row>
        <row r="2220">
          <cell r="A2220">
            <v>107620</v>
          </cell>
          <cell r="B2220">
            <v>0</v>
          </cell>
          <cell r="C2220">
            <v>7.5</v>
          </cell>
          <cell r="D2220">
            <v>0</v>
          </cell>
          <cell r="E2220">
            <v>7.5</v>
          </cell>
          <cell r="F2220">
            <v>7.65</v>
          </cell>
          <cell r="G2220">
            <v>7.86</v>
          </cell>
          <cell r="H2220">
            <v>8.4600000000000009</v>
          </cell>
          <cell r="I2220">
            <v>8.91</v>
          </cell>
        </row>
        <row r="2221">
          <cell r="A2221">
            <v>107630</v>
          </cell>
          <cell r="B2221">
            <v>0</v>
          </cell>
          <cell r="C2221">
            <v>7.5</v>
          </cell>
          <cell r="D2221">
            <v>0</v>
          </cell>
          <cell r="E2221">
            <v>7.5</v>
          </cell>
          <cell r="F2221">
            <v>7.65</v>
          </cell>
          <cell r="G2221">
            <v>7.86</v>
          </cell>
          <cell r="H2221">
            <v>8.4600000000000009</v>
          </cell>
          <cell r="I2221">
            <v>8.91</v>
          </cell>
        </row>
        <row r="2222">
          <cell r="A2222">
            <v>107640</v>
          </cell>
          <cell r="B2222">
            <v>0</v>
          </cell>
          <cell r="C2222">
            <v>7.5</v>
          </cell>
          <cell r="D2222">
            <v>0</v>
          </cell>
          <cell r="E2222">
            <v>7.5</v>
          </cell>
          <cell r="F2222">
            <v>7.65</v>
          </cell>
          <cell r="G2222">
            <v>7.86</v>
          </cell>
          <cell r="H2222">
            <v>8.4600000000000009</v>
          </cell>
          <cell r="I2222">
            <v>8.91</v>
          </cell>
        </row>
        <row r="2223">
          <cell r="A2223">
            <v>107650</v>
          </cell>
          <cell r="B2223">
            <v>0</v>
          </cell>
          <cell r="C2223">
            <v>7.5</v>
          </cell>
          <cell r="D2223">
            <v>0</v>
          </cell>
          <cell r="E2223">
            <v>7.5</v>
          </cell>
          <cell r="F2223">
            <v>7.65</v>
          </cell>
          <cell r="G2223">
            <v>7.86</v>
          </cell>
          <cell r="H2223">
            <v>8.4600000000000009</v>
          </cell>
          <cell r="I2223">
            <v>8.91</v>
          </cell>
        </row>
        <row r="2224">
          <cell r="A2224">
            <v>107660</v>
          </cell>
          <cell r="B2224">
            <v>0</v>
          </cell>
          <cell r="C2224">
            <v>7.5</v>
          </cell>
          <cell r="D2224">
            <v>0</v>
          </cell>
          <cell r="E2224">
            <v>7.5</v>
          </cell>
          <cell r="F2224">
            <v>7.65</v>
          </cell>
          <cell r="G2224">
            <v>7.86</v>
          </cell>
          <cell r="H2224">
            <v>8.4600000000000009</v>
          </cell>
          <cell r="I2224">
            <v>8.91</v>
          </cell>
        </row>
        <row r="2225">
          <cell r="A2225">
            <v>107670</v>
          </cell>
          <cell r="B2225">
            <v>0</v>
          </cell>
          <cell r="C2225">
            <v>7.5</v>
          </cell>
          <cell r="D2225">
            <v>0</v>
          </cell>
          <cell r="E2225">
            <v>7.5</v>
          </cell>
          <cell r="F2225">
            <v>7.65</v>
          </cell>
          <cell r="G2225">
            <v>7.86</v>
          </cell>
          <cell r="H2225">
            <v>8.4600000000000009</v>
          </cell>
          <cell r="I2225">
            <v>8.91</v>
          </cell>
        </row>
        <row r="2226">
          <cell r="A2226">
            <v>107680</v>
          </cell>
          <cell r="B2226">
            <v>0</v>
          </cell>
          <cell r="C2226">
            <v>7.5</v>
          </cell>
          <cell r="D2226">
            <v>0</v>
          </cell>
          <cell r="E2226">
            <v>7.5</v>
          </cell>
          <cell r="F2226">
            <v>7.65</v>
          </cell>
          <cell r="G2226">
            <v>7.86</v>
          </cell>
          <cell r="H2226">
            <v>8.4600000000000009</v>
          </cell>
          <cell r="I2226">
            <v>8.91</v>
          </cell>
        </row>
        <row r="2227">
          <cell r="A2227">
            <v>107690</v>
          </cell>
          <cell r="B2227">
            <v>0</v>
          </cell>
          <cell r="C2227">
            <v>7.5</v>
          </cell>
          <cell r="D2227">
            <v>0</v>
          </cell>
          <cell r="E2227">
            <v>7.5</v>
          </cell>
          <cell r="F2227">
            <v>7.65</v>
          </cell>
          <cell r="G2227">
            <v>7.86</v>
          </cell>
          <cell r="H2227">
            <v>8.4600000000000009</v>
          </cell>
          <cell r="I2227">
            <v>8.91</v>
          </cell>
        </row>
        <row r="2228">
          <cell r="A2228">
            <v>107700</v>
          </cell>
          <cell r="B2228">
            <v>0</v>
          </cell>
          <cell r="C2228">
            <v>7.5</v>
          </cell>
          <cell r="D2228">
            <v>0</v>
          </cell>
          <cell r="E2228">
            <v>7.5</v>
          </cell>
          <cell r="F2228">
            <v>7.65</v>
          </cell>
          <cell r="G2228">
            <v>7.86</v>
          </cell>
          <cell r="H2228">
            <v>8.4600000000000009</v>
          </cell>
          <cell r="I2228">
            <v>8.91</v>
          </cell>
        </row>
        <row r="2229">
          <cell r="A2229">
            <v>107710</v>
          </cell>
          <cell r="B2229">
            <v>0</v>
          </cell>
          <cell r="C2229">
            <v>7.5</v>
          </cell>
          <cell r="D2229">
            <v>0</v>
          </cell>
          <cell r="E2229">
            <v>7.5</v>
          </cell>
          <cell r="F2229">
            <v>7.65</v>
          </cell>
          <cell r="G2229">
            <v>7.86</v>
          </cell>
          <cell r="H2229">
            <v>8.4600000000000009</v>
          </cell>
          <cell r="I2229">
            <v>8.91</v>
          </cell>
        </row>
        <row r="2230">
          <cell r="A2230">
            <v>107720</v>
          </cell>
          <cell r="B2230">
            <v>0</v>
          </cell>
          <cell r="C2230">
            <v>7.5</v>
          </cell>
          <cell r="D2230">
            <v>0</v>
          </cell>
          <cell r="E2230">
            <v>7.5</v>
          </cell>
          <cell r="F2230">
            <v>7.65</v>
          </cell>
          <cell r="G2230">
            <v>7.86</v>
          </cell>
          <cell r="H2230">
            <v>8.4600000000000009</v>
          </cell>
          <cell r="I2230">
            <v>8.91</v>
          </cell>
        </row>
        <row r="2231">
          <cell r="A2231">
            <v>107730</v>
          </cell>
          <cell r="B2231">
            <v>0</v>
          </cell>
          <cell r="C2231">
            <v>7.5</v>
          </cell>
          <cell r="D2231">
            <v>0</v>
          </cell>
          <cell r="E2231">
            <v>7.5</v>
          </cell>
          <cell r="F2231">
            <v>7.65</v>
          </cell>
          <cell r="G2231">
            <v>7.86</v>
          </cell>
          <cell r="H2231">
            <v>8.4600000000000009</v>
          </cell>
          <cell r="I2231">
            <v>8.91</v>
          </cell>
        </row>
        <row r="2232">
          <cell r="A2232">
            <v>107740</v>
          </cell>
          <cell r="B2232">
            <v>0</v>
          </cell>
          <cell r="C2232">
            <v>7.5</v>
          </cell>
          <cell r="D2232">
            <v>0</v>
          </cell>
          <cell r="E2232">
            <v>7.5</v>
          </cell>
          <cell r="F2232">
            <v>7.65</v>
          </cell>
          <cell r="G2232">
            <v>7.86</v>
          </cell>
          <cell r="H2232">
            <v>8.4600000000000009</v>
          </cell>
          <cell r="I2232">
            <v>8.91</v>
          </cell>
        </row>
        <row r="2233">
          <cell r="A2233">
            <v>107750</v>
          </cell>
          <cell r="B2233">
            <v>0</v>
          </cell>
          <cell r="C2233">
            <v>7.5</v>
          </cell>
          <cell r="D2233">
            <v>0</v>
          </cell>
          <cell r="E2233">
            <v>7.5</v>
          </cell>
          <cell r="F2233">
            <v>7.65</v>
          </cell>
          <cell r="G2233">
            <v>7.86</v>
          </cell>
          <cell r="H2233">
            <v>8.4600000000000009</v>
          </cell>
          <cell r="I2233">
            <v>8.91</v>
          </cell>
        </row>
        <row r="2234">
          <cell r="A2234">
            <v>107760</v>
          </cell>
          <cell r="B2234">
            <v>0</v>
          </cell>
          <cell r="C2234">
            <v>7.5</v>
          </cell>
          <cell r="D2234">
            <v>0</v>
          </cell>
          <cell r="E2234">
            <v>7.5</v>
          </cell>
          <cell r="F2234">
            <v>7.65</v>
          </cell>
          <cell r="G2234">
            <v>7.86</v>
          </cell>
          <cell r="H2234">
            <v>8.4600000000000009</v>
          </cell>
          <cell r="I2234">
            <v>8.91</v>
          </cell>
        </row>
        <row r="2235">
          <cell r="A2235">
            <v>107770</v>
          </cell>
          <cell r="B2235">
            <v>0</v>
          </cell>
          <cell r="C2235">
            <v>7.5</v>
          </cell>
          <cell r="D2235">
            <v>0</v>
          </cell>
          <cell r="E2235">
            <v>7.5</v>
          </cell>
          <cell r="F2235">
            <v>7.65</v>
          </cell>
          <cell r="G2235">
            <v>7.86</v>
          </cell>
          <cell r="H2235">
            <v>8.4600000000000009</v>
          </cell>
          <cell r="I2235">
            <v>8.91</v>
          </cell>
        </row>
        <row r="2236">
          <cell r="A2236">
            <v>107780</v>
          </cell>
          <cell r="B2236">
            <v>0</v>
          </cell>
          <cell r="C2236">
            <v>7.5</v>
          </cell>
          <cell r="D2236">
            <v>0</v>
          </cell>
          <cell r="E2236">
            <v>7.5</v>
          </cell>
          <cell r="F2236">
            <v>7.65</v>
          </cell>
          <cell r="G2236">
            <v>7.86</v>
          </cell>
          <cell r="H2236">
            <v>8.4600000000000009</v>
          </cell>
          <cell r="I2236">
            <v>8.91</v>
          </cell>
        </row>
        <row r="2237">
          <cell r="A2237">
            <v>107790</v>
          </cell>
          <cell r="B2237">
            <v>0</v>
          </cell>
          <cell r="C2237">
            <v>7.5</v>
          </cell>
          <cell r="D2237">
            <v>0</v>
          </cell>
          <cell r="E2237">
            <v>7.5</v>
          </cell>
          <cell r="F2237">
            <v>7.65</v>
          </cell>
          <cell r="G2237">
            <v>7.86</v>
          </cell>
          <cell r="H2237">
            <v>8.4600000000000009</v>
          </cell>
          <cell r="I2237">
            <v>8.91</v>
          </cell>
        </row>
        <row r="2238">
          <cell r="A2238">
            <v>107800</v>
          </cell>
          <cell r="B2238">
            <v>0</v>
          </cell>
          <cell r="C2238">
            <v>7.5</v>
          </cell>
          <cell r="D2238">
            <v>0</v>
          </cell>
          <cell r="E2238">
            <v>7.5</v>
          </cell>
          <cell r="F2238">
            <v>7.65</v>
          </cell>
          <cell r="G2238">
            <v>7.86</v>
          </cell>
          <cell r="H2238">
            <v>8.4600000000000009</v>
          </cell>
          <cell r="I2238">
            <v>8.91</v>
          </cell>
        </row>
        <row r="2239">
          <cell r="A2239">
            <v>107810</v>
          </cell>
          <cell r="B2239">
            <v>0</v>
          </cell>
          <cell r="C2239">
            <v>7.5</v>
          </cell>
          <cell r="D2239">
            <v>0</v>
          </cell>
          <cell r="E2239">
            <v>7.5</v>
          </cell>
          <cell r="F2239">
            <v>7.65</v>
          </cell>
          <cell r="G2239">
            <v>7.86</v>
          </cell>
          <cell r="H2239">
            <v>8.4600000000000009</v>
          </cell>
          <cell r="I2239">
            <v>8.91</v>
          </cell>
        </row>
        <row r="2240">
          <cell r="A2240">
            <v>107820</v>
          </cell>
          <cell r="B2240">
            <v>0</v>
          </cell>
          <cell r="C2240">
            <v>7.5</v>
          </cell>
          <cell r="D2240">
            <v>0</v>
          </cell>
          <cell r="E2240">
            <v>7.5</v>
          </cell>
          <cell r="F2240">
            <v>7.65</v>
          </cell>
          <cell r="G2240">
            <v>7.86</v>
          </cell>
          <cell r="H2240">
            <v>8.4600000000000009</v>
          </cell>
          <cell r="I2240">
            <v>8.91</v>
          </cell>
        </row>
        <row r="2241">
          <cell r="A2241">
            <v>107830</v>
          </cell>
          <cell r="B2241">
            <v>0</v>
          </cell>
          <cell r="C2241">
            <v>7.5</v>
          </cell>
          <cell r="D2241">
            <v>0</v>
          </cell>
          <cell r="E2241">
            <v>7.5</v>
          </cell>
          <cell r="F2241">
            <v>7.65</v>
          </cell>
          <cell r="G2241">
            <v>7.86</v>
          </cell>
          <cell r="H2241">
            <v>8.4600000000000009</v>
          </cell>
          <cell r="I2241">
            <v>8.91</v>
          </cell>
        </row>
        <row r="2242">
          <cell r="A2242">
            <v>107840</v>
          </cell>
          <cell r="B2242">
            <v>0</v>
          </cell>
          <cell r="C2242">
            <v>7.5</v>
          </cell>
          <cell r="D2242">
            <v>0</v>
          </cell>
          <cell r="E2242">
            <v>7.5</v>
          </cell>
          <cell r="F2242">
            <v>7.65</v>
          </cell>
          <cell r="G2242">
            <v>7.86</v>
          </cell>
          <cell r="H2242">
            <v>8.4600000000000009</v>
          </cell>
          <cell r="I2242">
            <v>8.91</v>
          </cell>
        </row>
        <row r="2243">
          <cell r="A2243">
            <v>107850</v>
          </cell>
          <cell r="B2243">
            <v>0</v>
          </cell>
          <cell r="C2243">
            <v>7.5</v>
          </cell>
          <cell r="D2243">
            <v>0</v>
          </cell>
          <cell r="E2243">
            <v>7.5</v>
          </cell>
          <cell r="F2243">
            <v>7.65</v>
          </cell>
          <cell r="G2243">
            <v>7.86</v>
          </cell>
          <cell r="H2243">
            <v>8.4600000000000009</v>
          </cell>
          <cell r="I2243">
            <v>8.91</v>
          </cell>
        </row>
        <row r="2244">
          <cell r="A2244">
            <v>107860</v>
          </cell>
          <cell r="B2244">
            <v>0</v>
          </cell>
          <cell r="C2244">
            <v>7.5</v>
          </cell>
          <cell r="D2244">
            <v>0</v>
          </cell>
          <cell r="E2244">
            <v>7.5</v>
          </cell>
          <cell r="F2244">
            <v>7.65</v>
          </cell>
          <cell r="G2244">
            <v>7.86</v>
          </cell>
          <cell r="H2244">
            <v>8.4600000000000009</v>
          </cell>
          <cell r="I2244">
            <v>8.91</v>
          </cell>
        </row>
        <row r="2245">
          <cell r="A2245">
            <v>107870</v>
          </cell>
          <cell r="B2245">
            <v>0</v>
          </cell>
          <cell r="C2245">
            <v>7.5</v>
          </cell>
          <cell r="D2245">
            <v>0</v>
          </cell>
          <cell r="E2245">
            <v>7.5</v>
          </cell>
          <cell r="F2245">
            <v>7.65</v>
          </cell>
          <cell r="G2245">
            <v>7.86</v>
          </cell>
          <cell r="H2245">
            <v>8.4600000000000009</v>
          </cell>
          <cell r="I2245">
            <v>8.91</v>
          </cell>
        </row>
        <row r="2246">
          <cell r="A2246">
            <v>107880</v>
          </cell>
          <cell r="B2246">
            <v>0</v>
          </cell>
          <cell r="C2246">
            <v>7.5</v>
          </cell>
          <cell r="D2246">
            <v>0</v>
          </cell>
          <cell r="E2246">
            <v>7.5</v>
          </cell>
          <cell r="F2246">
            <v>7.65</v>
          </cell>
          <cell r="G2246">
            <v>7.86</v>
          </cell>
          <cell r="H2246">
            <v>8.4600000000000009</v>
          </cell>
          <cell r="I2246">
            <v>8.91</v>
          </cell>
        </row>
        <row r="2247">
          <cell r="A2247">
            <v>107890</v>
          </cell>
          <cell r="B2247">
            <v>0</v>
          </cell>
          <cell r="C2247">
            <v>7.5</v>
          </cell>
          <cell r="D2247">
            <v>0</v>
          </cell>
          <cell r="E2247">
            <v>7.5</v>
          </cell>
          <cell r="F2247">
            <v>7.65</v>
          </cell>
          <cell r="G2247">
            <v>7.86</v>
          </cell>
          <cell r="H2247">
            <v>8.4600000000000009</v>
          </cell>
          <cell r="I2247">
            <v>8.91</v>
          </cell>
        </row>
        <row r="2248">
          <cell r="A2248">
            <v>107900</v>
          </cell>
          <cell r="B2248">
            <v>0</v>
          </cell>
          <cell r="C2248">
            <v>7.5</v>
          </cell>
          <cell r="D2248">
            <v>0</v>
          </cell>
          <cell r="E2248">
            <v>7.5</v>
          </cell>
          <cell r="F2248">
            <v>7.65</v>
          </cell>
          <cell r="G2248">
            <v>7.86</v>
          </cell>
          <cell r="H2248">
            <v>8.4600000000000009</v>
          </cell>
          <cell r="I2248">
            <v>8.91</v>
          </cell>
        </row>
        <row r="2249">
          <cell r="A2249">
            <v>107910</v>
          </cell>
          <cell r="B2249">
            <v>0</v>
          </cell>
          <cell r="C2249">
            <v>7.5</v>
          </cell>
          <cell r="D2249">
            <v>0</v>
          </cell>
          <cell r="E2249">
            <v>7.5</v>
          </cell>
          <cell r="F2249">
            <v>7.65</v>
          </cell>
          <cell r="G2249">
            <v>7.86</v>
          </cell>
          <cell r="H2249">
            <v>8.4600000000000009</v>
          </cell>
          <cell r="I2249">
            <v>8.91</v>
          </cell>
        </row>
        <row r="2250">
          <cell r="A2250">
            <v>107920</v>
          </cell>
          <cell r="B2250">
            <v>0</v>
          </cell>
          <cell r="C2250">
            <v>7.5</v>
          </cell>
          <cell r="D2250">
            <v>0</v>
          </cell>
          <cell r="E2250">
            <v>7.5</v>
          </cell>
          <cell r="F2250">
            <v>7.65</v>
          </cell>
          <cell r="G2250">
            <v>7.86</v>
          </cell>
          <cell r="H2250">
            <v>8.4600000000000009</v>
          </cell>
          <cell r="I2250">
            <v>8.91</v>
          </cell>
        </row>
        <row r="2251">
          <cell r="A2251">
            <v>107930</v>
          </cell>
          <cell r="B2251">
            <v>0</v>
          </cell>
          <cell r="C2251">
            <v>7.5</v>
          </cell>
          <cell r="D2251">
            <v>0</v>
          </cell>
          <cell r="E2251">
            <v>7.5</v>
          </cell>
          <cell r="F2251">
            <v>7.65</v>
          </cell>
          <cell r="G2251">
            <v>7.86</v>
          </cell>
          <cell r="H2251">
            <v>8.4600000000000009</v>
          </cell>
          <cell r="I2251">
            <v>8.91</v>
          </cell>
        </row>
        <row r="2252">
          <cell r="A2252">
            <v>107940</v>
          </cell>
          <cell r="B2252">
            <v>0</v>
          </cell>
          <cell r="C2252">
            <v>7.5</v>
          </cell>
          <cell r="D2252">
            <v>0</v>
          </cell>
          <cell r="E2252">
            <v>7.5</v>
          </cell>
          <cell r="F2252">
            <v>7.65</v>
          </cell>
          <cell r="G2252">
            <v>7.86</v>
          </cell>
          <cell r="H2252">
            <v>8.4600000000000009</v>
          </cell>
          <cell r="I2252">
            <v>8.91</v>
          </cell>
        </row>
        <row r="2253">
          <cell r="A2253">
            <v>107950</v>
          </cell>
          <cell r="B2253">
            <v>0</v>
          </cell>
          <cell r="C2253">
            <v>7.5</v>
          </cell>
          <cell r="D2253">
            <v>0</v>
          </cell>
          <cell r="E2253">
            <v>7.5</v>
          </cell>
          <cell r="F2253">
            <v>7.65</v>
          </cell>
          <cell r="G2253">
            <v>7.86</v>
          </cell>
          <cell r="H2253">
            <v>8.4600000000000009</v>
          </cell>
          <cell r="I2253">
            <v>8.91</v>
          </cell>
        </row>
        <row r="2254">
          <cell r="A2254">
            <v>107960</v>
          </cell>
          <cell r="B2254">
            <v>0</v>
          </cell>
          <cell r="C2254">
            <v>7.5</v>
          </cell>
          <cell r="D2254">
            <v>0</v>
          </cell>
          <cell r="E2254">
            <v>7.5</v>
          </cell>
          <cell r="F2254">
            <v>7.65</v>
          </cell>
          <cell r="G2254">
            <v>7.86</v>
          </cell>
          <cell r="H2254">
            <v>8.4600000000000009</v>
          </cell>
          <cell r="I2254">
            <v>8.91</v>
          </cell>
        </row>
        <row r="2255">
          <cell r="A2255">
            <v>107970</v>
          </cell>
          <cell r="B2255">
            <v>0</v>
          </cell>
          <cell r="C2255">
            <v>7.5</v>
          </cell>
          <cell r="D2255">
            <v>0</v>
          </cell>
          <cell r="E2255">
            <v>7.5</v>
          </cell>
          <cell r="F2255">
            <v>7.65</v>
          </cell>
          <cell r="G2255">
            <v>7.86</v>
          </cell>
          <cell r="H2255">
            <v>8.4600000000000009</v>
          </cell>
          <cell r="I2255">
            <v>8.91</v>
          </cell>
        </row>
        <row r="2256">
          <cell r="A2256">
            <v>107980</v>
          </cell>
          <cell r="B2256">
            <v>0</v>
          </cell>
          <cell r="C2256">
            <v>7.5</v>
          </cell>
          <cell r="D2256">
            <v>0</v>
          </cell>
          <cell r="E2256">
            <v>7.5</v>
          </cell>
          <cell r="F2256">
            <v>7.65</v>
          </cell>
          <cell r="G2256">
            <v>7.86</v>
          </cell>
          <cell r="H2256">
            <v>8.4600000000000009</v>
          </cell>
          <cell r="I2256">
            <v>8.91</v>
          </cell>
        </row>
        <row r="2257">
          <cell r="A2257">
            <v>107990</v>
          </cell>
          <cell r="B2257">
            <v>0</v>
          </cell>
          <cell r="C2257">
            <v>7.5</v>
          </cell>
          <cell r="D2257">
            <v>0</v>
          </cell>
          <cell r="E2257">
            <v>7.5</v>
          </cell>
          <cell r="F2257">
            <v>7.65</v>
          </cell>
          <cell r="G2257">
            <v>7.86</v>
          </cell>
          <cell r="H2257">
            <v>8.4600000000000009</v>
          </cell>
          <cell r="I2257">
            <v>8.91</v>
          </cell>
        </row>
        <row r="2258">
          <cell r="A2258">
            <v>108000</v>
          </cell>
          <cell r="B2258">
            <v>0</v>
          </cell>
          <cell r="C2258">
            <v>7.5</v>
          </cell>
          <cell r="D2258">
            <v>0</v>
          </cell>
          <cell r="E2258">
            <v>7.5</v>
          </cell>
          <cell r="F2258">
            <v>7.65</v>
          </cell>
          <cell r="G2258">
            <v>7.86</v>
          </cell>
          <cell r="H2258">
            <v>8.4600000000000009</v>
          </cell>
          <cell r="I2258">
            <v>8.91</v>
          </cell>
        </row>
        <row r="2277">
          <cell r="A2277">
            <v>108000</v>
          </cell>
          <cell r="B2277">
            <v>0</v>
          </cell>
          <cell r="C2277">
            <v>7.5</v>
          </cell>
          <cell r="D2277">
            <v>0</v>
          </cell>
          <cell r="E2277">
            <v>7.5</v>
          </cell>
          <cell r="F2277">
            <v>7.65</v>
          </cell>
          <cell r="G2277">
            <v>7.86</v>
          </cell>
          <cell r="H2277">
            <v>8.4600000000000009</v>
          </cell>
          <cell r="I2277">
            <v>8.91</v>
          </cell>
        </row>
        <row r="2278">
          <cell r="A2278">
            <v>108010</v>
          </cell>
          <cell r="B2278">
            <v>0</v>
          </cell>
          <cell r="C2278">
            <v>7.5</v>
          </cell>
          <cell r="D2278">
            <v>0</v>
          </cell>
          <cell r="E2278">
            <v>7.5</v>
          </cell>
          <cell r="F2278">
            <v>7.65</v>
          </cell>
          <cell r="G2278">
            <v>7.86</v>
          </cell>
          <cell r="H2278">
            <v>8.4600000000000009</v>
          </cell>
          <cell r="I2278">
            <v>8.91</v>
          </cell>
        </row>
        <row r="2279">
          <cell r="A2279">
            <v>108020</v>
          </cell>
          <cell r="B2279">
            <v>0</v>
          </cell>
          <cell r="C2279">
            <v>7.5</v>
          </cell>
          <cell r="D2279">
            <v>0</v>
          </cell>
          <cell r="E2279">
            <v>7.5</v>
          </cell>
          <cell r="F2279">
            <v>7.65</v>
          </cell>
          <cell r="G2279">
            <v>7.86</v>
          </cell>
          <cell r="H2279">
            <v>8.4600000000000009</v>
          </cell>
          <cell r="I2279">
            <v>8.91</v>
          </cell>
        </row>
        <row r="2280">
          <cell r="A2280">
            <v>108030</v>
          </cell>
          <cell r="B2280">
            <v>0</v>
          </cell>
          <cell r="C2280">
            <v>7.5</v>
          </cell>
          <cell r="D2280">
            <v>0</v>
          </cell>
          <cell r="E2280">
            <v>7.5</v>
          </cell>
          <cell r="F2280">
            <v>7.65</v>
          </cell>
          <cell r="G2280">
            <v>7.86</v>
          </cell>
          <cell r="H2280">
            <v>8.4600000000000009</v>
          </cell>
          <cell r="I2280">
            <v>8.91</v>
          </cell>
        </row>
        <row r="2281">
          <cell r="A2281">
            <v>108040</v>
          </cell>
          <cell r="B2281">
            <v>0</v>
          </cell>
          <cell r="C2281">
            <v>7.5</v>
          </cell>
          <cell r="D2281">
            <v>0</v>
          </cell>
          <cell r="E2281">
            <v>7.5</v>
          </cell>
          <cell r="F2281">
            <v>7.65</v>
          </cell>
          <cell r="G2281">
            <v>7.86</v>
          </cell>
          <cell r="H2281">
            <v>8.4600000000000009</v>
          </cell>
          <cell r="I2281">
            <v>8.91</v>
          </cell>
        </row>
        <row r="2282">
          <cell r="A2282">
            <v>108050</v>
          </cell>
          <cell r="B2282">
            <v>0</v>
          </cell>
          <cell r="C2282">
            <v>7.5</v>
          </cell>
          <cell r="D2282">
            <v>0</v>
          </cell>
          <cell r="E2282">
            <v>7.5</v>
          </cell>
          <cell r="F2282">
            <v>7.65</v>
          </cell>
          <cell r="G2282">
            <v>7.86</v>
          </cell>
          <cell r="H2282">
            <v>8.4600000000000009</v>
          </cell>
          <cell r="I2282">
            <v>8.91</v>
          </cell>
        </row>
        <row r="2283">
          <cell r="A2283">
            <v>108060</v>
          </cell>
          <cell r="B2283">
            <v>0</v>
          </cell>
          <cell r="C2283">
            <v>7.5</v>
          </cell>
          <cell r="D2283">
            <v>0</v>
          </cell>
          <cell r="E2283">
            <v>7.5</v>
          </cell>
          <cell r="F2283">
            <v>7.65</v>
          </cell>
          <cell r="G2283">
            <v>7.86</v>
          </cell>
          <cell r="H2283">
            <v>8.4600000000000009</v>
          </cell>
          <cell r="I2283">
            <v>8.91</v>
          </cell>
        </row>
        <row r="2284">
          <cell r="A2284">
            <v>108070</v>
          </cell>
          <cell r="B2284">
            <v>0</v>
          </cell>
          <cell r="C2284">
            <v>7.5</v>
          </cell>
          <cell r="D2284">
            <v>0</v>
          </cell>
          <cell r="E2284">
            <v>7.5</v>
          </cell>
          <cell r="F2284">
            <v>7.65</v>
          </cell>
          <cell r="G2284">
            <v>7.86</v>
          </cell>
          <cell r="H2284">
            <v>8.4600000000000009</v>
          </cell>
          <cell r="I2284">
            <v>8.91</v>
          </cell>
        </row>
        <row r="2285">
          <cell r="A2285">
            <v>108080</v>
          </cell>
          <cell r="B2285">
            <v>0</v>
          </cell>
          <cell r="C2285">
            <v>7.5</v>
          </cell>
          <cell r="D2285">
            <v>0</v>
          </cell>
          <cell r="E2285">
            <v>7.5</v>
          </cell>
          <cell r="F2285">
            <v>7.65</v>
          </cell>
          <cell r="G2285">
            <v>7.86</v>
          </cell>
          <cell r="H2285">
            <v>8.4600000000000009</v>
          </cell>
          <cell r="I2285">
            <v>8.91</v>
          </cell>
        </row>
        <row r="2286">
          <cell r="A2286">
            <v>108090</v>
          </cell>
          <cell r="B2286">
            <v>0</v>
          </cell>
          <cell r="C2286">
            <v>7.5</v>
          </cell>
          <cell r="D2286">
            <v>0</v>
          </cell>
          <cell r="E2286">
            <v>7.5</v>
          </cell>
          <cell r="F2286">
            <v>7.65</v>
          </cell>
          <cell r="G2286">
            <v>7.86</v>
          </cell>
          <cell r="H2286">
            <v>8.4600000000000009</v>
          </cell>
          <cell r="I2286">
            <v>8.91</v>
          </cell>
        </row>
        <row r="2287">
          <cell r="A2287">
            <v>108100</v>
          </cell>
          <cell r="B2287">
            <v>0</v>
          </cell>
          <cell r="C2287">
            <v>7.5</v>
          </cell>
          <cell r="D2287">
            <v>0</v>
          </cell>
          <cell r="E2287">
            <v>7.5</v>
          </cell>
          <cell r="F2287">
            <v>7.65</v>
          </cell>
          <cell r="G2287">
            <v>7.86</v>
          </cell>
          <cell r="H2287">
            <v>8.4600000000000009</v>
          </cell>
          <cell r="I2287">
            <v>8.91</v>
          </cell>
        </row>
        <row r="2288">
          <cell r="A2288">
            <v>108110</v>
          </cell>
          <cell r="B2288">
            <v>0</v>
          </cell>
          <cell r="C2288">
            <v>7.5</v>
          </cell>
          <cell r="D2288">
            <v>0</v>
          </cell>
          <cell r="E2288">
            <v>7.5</v>
          </cell>
          <cell r="F2288">
            <v>7.65</v>
          </cell>
          <cell r="G2288">
            <v>7.86</v>
          </cell>
          <cell r="H2288">
            <v>8.4600000000000009</v>
          </cell>
          <cell r="I2288">
            <v>8.91</v>
          </cell>
        </row>
        <row r="2289">
          <cell r="A2289">
            <v>108120</v>
          </cell>
          <cell r="B2289">
            <v>0</v>
          </cell>
          <cell r="C2289">
            <v>7.5</v>
          </cell>
          <cell r="D2289">
            <v>0</v>
          </cell>
          <cell r="E2289">
            <v>7.5</v>
          </cell>
          <cell r="F2289">
            <v>7.65</v>
          </cell>
          <cell r="G2289">
            <v>7.86</v>
          </cell>
          <cell r="H2289">
            <v>8.4600000000000009</v>
          </cell>
          <cell r="I2289">
            <v>8.91</v>
          </cell>
        </row>
        <row r="2290">
          <cell r="A2290">
            <v>108130</v>
          </cell>
          <cell r="B2290">
            <v>0</v>
          </cell>
          <cell r="C2290">
            <v>7.5</v>
          </cell>
          <cell r="D2290">
            <v>0</v>
          </cell>
          <cell r="E2290">
            <v>7.5</v>
          </cell>
          <cell r="F2290">
            <v>7.65</v>
          </cell>
          <cell r="G2290">
            <v>7.86</v>
          </cell>
          <cell r="H2290">
            <v>8.4600000000000009</v>
          </cell>
          <cell r="I2290">
            <v>8.91</v>
          </cell>
        </row>
        <row r="2291">
          <cell r="A2291">
            <v>108140</v>
          </cell>
          <cell r="B2291">
            <v>0</v>
          </cell>
          <cell r="C2291">
            <v>7.5</v>
          </cell>
          <cell r="D2291">
            <v>0</v>
          </cell>
          <cell r="E2291">
            <v>7.5</v>
          </cell>
          <cell r="F2291">
            <v>7.65</v>
          </cell>
          <cell r="G2291">
            <v>7.86</v>
          </cell>
          <cell r="H2291">
            <v>8.4600000000000009</v>
          </cell>
          <cell r="I2291">
            <v>8.91</v>
          </cell>
        </row>
        <row r="2292">
          <cell r="A2292">
            <v>108150</v>
          </cell>
          <cell r="B2292">
            <v>0</v>
          </cell>
          <cell r="C2292">
            <v>7.5</v>
          </cell>
          <cell r="D2292">
            <v>0</v>
          </cell>
          <cell r="E2292">
            <v>7.5</v>
          </cell>
          <cell r="F2292">
            <v>7.65</v>
          </cell>
          <cell r="G2292">
            <v>7.86</v>
          </cell>
          <cell r="H2292">
            <v>8.4600000000000009</v>
          </cell>
          <cell r="I2292">
            <v>8.91</v>
          </cell>
        </row>
        <row r="2293">
          <cell r="A2293">
            <v>108160</v>
          </cell>
          <cell r="B2293">
            <v>0</v>
          </cell>
          <cell r="C2293">
            <v>7.5</v>
          </cell>
          <cell r="D2293">
            <v>0</v>
          </cell>
          <cell r="E2293">
            <v>7.5</v>
          </cell>
          <cell r="F2293">
            <v>7.65</v>
          </cell>
          <cell r="G2293">
            <v>7.86</v>
          </cell>
          <cell r="H2293">
            <v>8.4600000000000009</v>
          </cell>
          <cell r="I2293">
            <v>8.91</v>
          </cell>
        </row>
        <row r="2294">
          <cell r="A2294">
            <v>108170</v>
          </cell>
          <cell r="B2294">
            <v>0</v>
          </cell>
          <cell r="C2294">
            <v>7.5</v>
          </cell>
          <cell r="D2294">
            <v>0</v>
          </cell>
          <cell r="E2294">
            <v>7.5</v>
          </cell>
          <cell r="F2294">
            <v>7.65</v>
          </cell>
          <cell r="G2294">
            <v>7.86</v>
          </cell>
          <cell r="H2294">
            <v>8.4600000000000009</v>
          </cell>
          <cell r="I2294">
            <v>8.91</v>
          </cell>
        </row>
        <row r="2295">
          <cell r="A2295">
            <v>108180</v>
          </cell>
          <cell r="B2295">
            <v>0</v>
          </cell>
          <cell r="C2295">
            <v>7.5</v>
          </cell>
          <cell r="D2295">
            <v>0</v>
          </cell>
          <cell r="E2295">
            <v>7.5</v>
          </cell>
          <cell r="F2295">
            <v>7.65</v>
          </cell>
          <cell r="G2295">
            <v>7.86</v>
          </cell>
          <cell r="H2295">
            <v>8.4600000000000009</v>
          </cell>
          <cell r="I2295">
            <v>8.91</v>
          </cell>
        </row>
        <row r="2296">
          <cell r="A2296">
            <v>108190</v>
          </cell>
          <cell r="B2296">
            <v>0</v>
          </cell>
          <cell r="C2296">
            <v>7.5</v>
          </cell>
          <cell r="D2296">
            <v>0</v>
          </cell>
          <cell r="E2296">
            <v>7.5</v>
          </cell>
          <cell r="F2296">
            <v>7.65</v>
          </cell>
          <cell r="G2296">
            <v>7.86</v>
          </cell>
          <cell r="H2296">
            <v>8.4600000000000009</v>
          </cell>
          <cell r="I2296">
            <v>8.91</v>
          </cell>
        </row>
        <row r="2297">
          <cell r="A2297">
            <v>108200</v>
          </cell>
          <cell r="B2297">
            <v>0</v>
          </cell>
          <cell r="C2297">
            <v>7.5</v>
          </cell>
          <cell r="D2297">
            <v>0</v>
          </cell>
          <cell r="E2297">
            <v>7.5</v>
          </cell>
          <cell r="F2297">
            <v>7.65</v>
          </cell>
          <cell r="G2297">
            <v>7.86</v>
          </cell>
          <cell r="H2297">
            <v>8.4600000000000009</v>
          </cell>
          <cell r="I2297">
            <v>8.91</v>
          </cell>
        </row>
        <row r="2298">
          <cell r="A2298">
            <v>108210</v>
          </cell>
          <cell r="B2298">
            <v>0</v>
          </cell>
          <cell r="C2298">
            <v>7.5</v>
          </cell>
          <cell r="D2298">
            <v>0</v>
          </cell>
          <cell r="E2298">
            <v>7.5</v>
          </cell>
          <cell r="F2298">
            <v>7.65</v>
          </cell>
          <cell r="G2298">
            <v>7.86</v>
          </cell>
          <cell r="H2298">
            <v>8.4600000000000009</v>
          </cell>
          <cell r="I2298">
            <v>8.91</v>
          </cell>
        </row>
        <row r="2299">
          <cell r="A2299">
            <v>108220</v>
          </cell>
          <cell r="B2299">
            <v>0</v>
          </cell>
          <cell r="C2299">
            <v>7.5</v>
          </cell>
          <cell r="D2299">
            <v>0</v>
          </cell>
          <cell r="E2299">
            <v>7.5</v>
          </cell>
          <cell r="F2299">
            <v>7.65</v>
          </cell>
          <cell r="G2299">
            <v>7.86</v>
          </cell>
          <cell r="H2299">
            <v>8.4600000000000009</v>
          </cell>
          <cell r="I2299">
            <v>8.91</v>
          </cell>
        </row>
        <row r="2300">
          <cell r="A2300">
            <v>108230</v>
          </cell>
          <cell r="B2300">
            <v>0</v>
          </cell>
          <cell r="C2300">
            <v>7.5</v>
          </cell>
          <cell r="D2300">
            <v>0</v>
          </cell>
          <cell r="E2300">
            <v>7.5</v>
          </cell>
          <cell r="F2300">
            <v>7.65</v>
          </cell>
          <cell r="G2300">
            <v>7.86</v>
          </cell>
          <cell r="H2300">
            <v>8.4600000000000009</v>
          </cell>
          <cell r="I2300">
            <v>8.91</v>
          </cell>
        </row>
        <row r="2301">
          <cell r="A2301">
            <v>108240</v>
          </cell>
          <cell r="B2301">
            <v>0</v>
          </cell>
          <cell r="C2301">
            <v>7.5</v>
          </cell>
          <cell r="D2301">
            <v>0</v>
          </cell>
          <cell r="E2301">
            <v>7.5</v>
          </cell>
          <cell r="F2301">
            <v>7.65</v>
          </cell>
          <cell r="G2301">
            <v>7.86</v>
          </cell>
          <cell r="H2301">
            <v>8.4600000000000009</v>
          </cell>
          <cell r="I2301">
            <v>8.91</v>
          </cell>
        </row>
        <row r="2302">
          <cell r="A2302">
            <v>108250</v>
          </cell>
          <cell r="B2302">
            <v>0</v>
          </cell>
          <cell r="C2302">
            <v>7.5</v>
          </cell>
          <cell r="D2302">
            <v>0</v>
          </cell>
          <cell r="E2302">
            <v>7.5</v>
          </cell>
          <cell r="F2302">
            <v>7.65</v>
          </cell>
          <cell r="G2302">
            <v>7.86</v>
          </cell>
          <cell r="H2302">
            <v>8.4600000000000009</v>
          </cell>
          <cell r="I2302">
            <v>8.91</v>
          </cell>
        </row>
        <row r="2303">
          <cell r="A2303">
            <v>108260</v>
          </cell>
          <cell r="B2303">
            <v>0</v>
          </cell>
          <cell r="C2303">
            <v>7.5</v>
          </cell>
          <cell r="D2303">
            <v>0</v>
          </cell>
          <cell r="E2303">
            <v>7.5</v>
          </cell>
          <cell r="F2303">
            <v>7.65</v>
          </cell>
          <cell r="G2303">
            <v>7.86</v>
          </cell>
          <cell r="H2303">
            <v>8.4600000000000009</v>
          </cell>
          <cell r="I2303">
            <v>8.91</v>
          </cell>
        </row>
        <row r="2304">
          <cell r="A2304">
            <v>108270</v>
          </cell>
          <cell r="B2304">
            <v>0</v>
          </cell>
          <cell r="C2304">
            <v>7.5</v>
          </cell>
          <cell r="D2304">
            <v>0</v>
          </cell>
          <cell r="E2304">
            <v>7.5</v>
          </cell>
          <cell r="F2304">
            <v>7.65</v>
          </cell>
          <cell r="G2304">
            <v>7.86</v>
          </cell>
          <cell r="H2304">
            <v>8.4600000000000009</v>
          </cell>
          <cell r="I2304">
            <v>8.91</v>
          </cell>
        </row>
        <row r="2305">
          <cell r="A2305">
            <v>108280</v>
          </cell>
          <cell r="B2305">
            <v>0</v>
          </cell>
          <cell r="C2305">
            <v>7.5</v>
          </cell>
          <cell r="D2305">
            <v>0</v>
          </cell>
          <cell r="E2305">
            <v>7.5</v>
          </cell>
          <cell r="F2305">
            <v>7.65</v>
          </cell>
          <cell r="G2305">
            <v>7.86</v>
          </cell>
          <cell r="H2305">
            <v>8.4600000000000009</v>
          </cell>
          <cell r="I2305">
            <v>8.91</v>
          </cell>
        </row>
        <row r="2306">
          <cell r="A2306">
            <v>108290</v>
          </cell>
          <cell r="B2306">
            <v>0</v>
          </cell>
          <cell r="C2306">
            <v>7.5</v>
          </cell>
          <cell r="D2306">
            <v>0</v>
          </cell>
          <cell r="E2306">
            <v>7.5</v>
          </cell>
          <cell r="F2306">
            <v>7.65</v>
          </cell>
          <cell r="G2306">
            <v>7.86</v>
          </cell>
          <cell r="H2306">
            <v>8.4600000000000009</v>
          </cell>
          <cell r="I2306">
            <v>8.91</v>
          </cell>
        </row>
        <row r="2307">
          <cell r="A2307">
            <v>108300</v>
          </cell>
          <cell r="B2307">
            <v>0</v>
          </cell>
          <cell r="C2307">
            <v>7.5</v>
          </cell>
          <cell r="D2307">
            <v>0</v>
          </cell>
          <cell r="E2307">
            <v>7.5</v>
          </cell>
          <cell r="F2307">
            <v>7.65</v>
          </cell>
          <cell r="G2307">
            <v>7.86</v>
          </cell>
          <cell r="H2307">
            <v>8.4600000000000009</v>
          </cell>
          <cell r="I2307">
            <v>8.91</v>
          </cell>
        </row>
        <row r="2308">
          <cell r="A2308">
            <v>108310</v>
          </cell>
          <cell r="B2308">
            <v>0</v>
          </cell>
          <cell r="C2308">
            <v>7.5</v>
          </cell>
          <cell r="D2308">
            <v>0</v>
          </cell>
          <cell r="E2308">
            <v>7.5</v>
          </cell>
          <cell r="F2308">
            <v>7.65</v>
          </cell>
          <cell r="G2308">
            <v>7.86</v>
          </cell>
          <cell r="H2308">
            <v>8.4600000000000009</v>
          </cell>
          <cell r="I2308">
            <v>8.91</v>
          </cell>
        </row>
        <row r="2309">
          <cell r="A2309">
            <v>108320</v>
          </cell>
          <cell r="B2309">
            <v>0</v>
          </cell>
          <cell r="C2309">
            <v>7.5</v>
          </cell>
          <cell r="D2309">
            <v>0</v>
          </cell>
          <cell r="E2309">
            <v>7.5</v>
          </cell>
          <cell r="F2309">
            <v>7.65</v>
          </cell>
          <cell r="G2309">
            <v>7.86</v>
          </cell>
          <cell r="H2309">
            <v>8.4600000000000009</v>
          </cell>
          <cell r="I2309">
            <v>8.91</v>
          </cell>
        </row>
        <row r="2310">
          <cell r="A2310">
            <v>108330</v>
          </cell>
          <cell r="B2310">
            <v>0</v>
          </cell>
          <cell r="C2310">
            <v>7.5</v>
          </cell>
          <cell r="D2310">
            <v>0</v>
          </cell>
          <cell r="E2310">
            <v>7.5</v>
          </cell>
          <cell r="F2310">
            <v>7.65</v>
          </cell>
          <cell r="G2310">
            <v>7.86</v>
          </cell>
          <cell r="H2310">
            <v>8.4600000000000009</v>
          </cell>
          <cell r="I2310">
            <v>8.91</v>
          </cell>
        </row>
        <row r="2311">
          <cell r="A2311">
            <v>108340</v>
          </cell>
          <cell r="B2311">
            <v>0</v>
          </cell>
          <cell r="C2311">
            <v>7.5</v>
          </cell>
          <cell r="D2311">
            <v>0</v>
          </cell>
          <cell r="E2311">
            <v>7.5</v>
          </cell>
          <cell r="F2311">
            <v>7.65</v>
          </cell>
          <cell r="G2311">
            <v>7.86</v>
          </cell>
          <cell r="H2311">
            <v>8.4600000000000009</v>
          </cell>
          <cell r="I2311">
            <v>8.91</v>
          </cell>
        </row>
        <row r="2312">
          <cell r="A2312">
            <v>108350</v>
          </cell>
          <cell r="B2312">
            <v>0</v>
          </cell>
          <cell r="C2312">
            <v>7.5</v>
          </cell>
          <cell r="D2312">
            <v>0</v>
          </cell>
          <cell r="E2312">
            <v>7.5</v>
          </cell>
          <cell r="F2312">
            <v>7.65</v>
          </cell>
          <cell r="G2312">
            <v>7.86</v>
          </cell>
          <cell r="H2312">
            <v>8.4600000000000009</v>
          </cell>
          <cell r="I2312">
            <v>8.91</v>
          </cell>
        </row>
        <row r="2313">
          <cell r="A2313">
            <v>108360</v>
          </cell>
          <cell r="B2313">
            <v>0</v>
          </cell>
          <cell r="C2313">
            <v>7.5</v>
          </cell>
          <cell r="D2313">
            <v>0</v>
          </cell>
          <cell r="E2313">
            <v>7.5</v>
          </cell>
          <cell r="F2313">
            <v>7.65</v>
          </cell>
          <cell r="G2313">
            <v>7.86</v>
          </cell>
          <cell r="H2313">
            <v>8.4600000000000009</v>
          </cell>
          <cell r="I2313">
            <v>8.91</v>
          </cell>
        </row>
        <row r="2314">
          <cell r="A2314">
            <v>108370</v>
          </cell>
          <cell r="B2314">
            <v>0</v>
          </cell>
          <cell r="C2314">
            <v>7.5</v>
          </cell>
          <cell r="D2314">
            <v>0</v>
          </cell>
          <cell r="E2314">
            <v>7.5</v>
          </cell>
          <cell r="F2314">
            <v>7.65</v>
          </cell>
          <cell r="G2314">
            <v>7.86</v>
          </cell>
          <cell r="H2314">
            <v>8.4600000000000009</v>
          </cell>
          <cell r="I2314">
            <v>8.91</v>
          </cell>
        </row>
        <row r="2315">
          <cell r="A2315">
            <v>108380</v>
          </cell>
          <cell r="B2315">
            <v>0</v>
          </cell>
          <cell r="C2315">
            <v>7.5</v>
          </cell>
          <cell r="D2315">
            <v>0</v>
          </cell>
          <cell r="E2315">
            <v>7.5</v>
          </cell>
          <cell r="F2315">
            <v>7.65</v>
          </cell>
          <cell r="G2315">
            <v>7.86</v>
          </cell>
          <cell r="H2315">
            <v>8.4600000000000009</v>
          </cell>
          <cell r="I2315">
            <v>8.91</v>
          </cell>
        </row>
        <row r="2316">
          <cell r="A2316">
            <v>108390</v>
          </cell>
          <cell r="B2316">
            <v>0</v>
          </cell>
          <cell r="C2316">
            <v>7.5</v>
          </cell>
          <cell r="D2316">
            <v>0</v>
          </cell>
          <cell r="E2316">
            <v>7.5</v>
          </cell>
          <cell r="F2316">
            <v>7.65</v>
          </cell>
          <cell r="G2316">
            <v>7.86</v>
          </cell>
          <cell r="H2316">
            <v>8.4600000000000009</v>
          </cell>
          <cell r="I2316">
            <v>8.91</v>
          </cell>
        </row>
        <row r="2317">
          <cell r="A2317">
            <v>108400</v>
          </cell>
          <cell r="B2317">
            <v>0</v>
          </cell>
          <cell r="C2317">
            <v>7.5</v>
          </cell>
          <cell r="D2317">
            <v>0</v>
          </cell>
          <cell r="E2317">
            <v>7.5</v>
          </cell>
          <cell r="F2317">
            <v>7.65</v>
          </cell>
          <cell r="G2317">
            <v>7.86</v>
          </cell>
          <cell r="H2317">
            <v>8.4600000000000009</v>
          </cell>
          <cell r="I2317">
            <v>8.91</v>
          </cell>
        </row>
        <row r="2318">
          <cell r="A2318">
            <v>108410</v>
          </cell>
          <cell r="B2318">
            <v>0</v>
          </cell>
          <cell r="C2318">
            <v>7.5</v>
          </cell>
          <cell r="D2318">
            <v>0</v>
          </cell>
          <cell r="E2318">
            <v>7.5</v>
          </cell>
          <cell r="F2318">
            <v>7.65</v>
          </cell>
          <cell r="G2318">
            <v>7.86</v>
          </cell>
          <cell r="H2318">
            <v>8.4600000000000009</v>
          </cell>
          <cell r="I2318">
            <v>8.91</v>
          </cell>
        </row>
        <row r="2319">
          <cell r="A2319">
            <v>108420</v>
          </cell>
          <cell r="B2319">
            <v>0</v>
          </cell>
          <cell r="C2319">
            <v>7.5</v>
          </cell>
          <cell r="D2319">
            <v>0</v>
          </cell>
          <cell r="E2319">
            <v>7.5</v>
          </cell>
          <cell r="F2319">
            <v>7.65</v>
          </cell>
          <cell r="G2319">
            <v>7.86</v>
          </cell>
          <cell r="H2319">
            <v>8.4600000000000009</v>
          </cell>
          <cell r="I2319">
            <v>8.91</v>
          </cell>
        </row>
        <row r="2320">
          <cell r="A2320">
            <v>108430</v>
          </cell>
          <cell r="B2320">
            <v>0</v>
          </cell>
          <cell r="C2320">
            <v>7.5</v>
          </cell>
          <cell r="D2320">
            <v>0</v>
          </cell>
          <cell r="E2320">
            <v>7.5</v>
          </cell>
          <cell r="F2320">
            <v>7.65</v>
          </cell>
          <cell r="G2320">
            <v>7.86</v>
          </cell>
          <cell r="H2320">
            <v>8.4600000000000009</v>
          </cell>
          <cell r="I2320">
            <v>8.91</v>
          </cell>
        </row>
        <row r="2321">
          <cell r="A2321">
            <v>108440</v>
          </cell>
          <cell r="B2321">
            <v>0</v>
          </cell>
          <cell r="C2321">
            <v>7.5</v>
          </cell>
          <cell r="D2321">
            <v>0</v>
          </cell>
          <cell r="E2321">
            <v>7.5</v>
          </cell>
          <cell r="F2321">
            <v>7.65</v>
          </cell>
          <cell r="G2321">
            <v>7.86</v>
          </cell>
          <cell r="H2321">
            <v>8.4600000000000009</v>
          </cell>
          <cell r="I2321">
            <v>8.91</v>
          </cell>
        </row>
        <row r="2322">
          <cell r="A2322">
            <v>108450</v>
          </cell>
          <cell r="B2322">
            <v>0</v>
          </cell>
          <cell r="C2322">
            <v>7.5</v>
          </cell>
          <cell r="D2322">
            <v>0</v>
          </cell>
          <cell r="E2322">
            <v>7.5</v>
          </cell>
          <cell r="F2322">
            <v>7.65</v>
          </cell>
          <cell r="G2322">
            <v>7.86</v>
          </cell>
          <cell r="H2322">
            <v>8.4600000000000009</v>
          </cell>
          <cell r="I2322">
            <v>8.91</v>
          </cell>
        </row>
        <row r="2323">
          <cell r="A2323">
            <v>108460</v>
          </cell>
          <cell r="B2323">
            <v>0</v>
          </cell>
          <cell r="C2323">
            <v>7.5</v>
          </cell>
          <cell r="D2323">
            <v>0</v>
          </cell>
          <cell r="E2323">
            <v>7.5</v>
          </cell>
          <cell r="F2323">
            <v>7.65</v>
          </cell>
          <cell r="G2323">
            <v>7.86</v>
          </cell>
          <cell r="H2323">
            <v>8.4600000000000009</v>
          </cell>
          <cell r="I2323">
            <v>8.91</v>
          </cell>
        </row>
        <row r="2324">
          <cell r="A2324">
            <v>108470</v>
          </cell>
          <cell r="B2324">
            <v>0</v>
          </cell>
          <cell r="C2324">
            <v>7.5</v>
          </cell>
          <cell r="D2324">
            <v>0</v>
          </cell>
          <cell r="E2324">
            <v>7.5</v>
          </cell>
          <cell r="F2324">
            <v>7.65</v>
          </cell>
          <cell r="G2324">
            <v>7.86</v>
          </cell>
          <cell r="H2324">
            <v>8.4600000000000009</v>
          </cell>
          <cell r="I2324">
            <v>8.91</v>
          </cell>
        </row>
        <row r="2325">
          <cell r="A2325">
            <v>108480</v>
          </cell>
          <cell r="B2325">
            <v>0</v>
          </cell>
          <cell r="C2325">
            <v>7.5</v>
          </cell>
          <cell r="D2325">
            <v>0</v>
          </cell>
          <cell r="E2325">
            <v>7.5</v>
          </cell>
          <cell r="F2325">
            <v>7.65</v>
          </cell>
          <cell r="G2325">
            <v>7.86</v>
          </cell>
          <cell r="H2325">
            <v>8.4600000000000009</v>
          </cell>
          <cell r="I2325">
            <v>8.91</v>
          </cell>
        </row>
        <row r="2326">
          <cell r="A2326">
            <v>108490</v>
          </cell>
          <cell r="B2326">
            <v>0</v>
          </cell>
          <cell r="C2326">
            <v>7.5</v>
          </cell>
          <cell r="D2326">
            <v>0</v>
          </cell>
          <cell r="E2326">
            <v>7.5</v>
          </cell>
          <cell r="F2326">
            <v>7.65</v>
          </cell>
          <cell r="G2326">
            <v>7.86</v>
          </cell>
          <cell r="H2326">
            <v>8.4600000000000009</v>
          </cell>
          <cell r="I2326">
            <v>8.91</v>
          </cell>
        </row>
        <row r="2327">
          <cell r="A2327">
            <v>108500</v>
          </cell>
          <cell r="B2327">
            <v>0</v>
          </cell>
          <cell r="C2327">
            <v>7.5</v>
          </cell>
          <cell r="D2327">
            <v>0</v>
          </cell>
          <cell r="E2327">
            <v>7.5</v>
          </cell>
          <cell r="F2327">
            <v>7.65</v>
          </cell>
          <cell r="G2327">
            <v>7.86</v>
          </cell>
          <cell r="H2327">
            <v>8.4600000000000009</v>
          </cell>
          <cell r="I2327">
            <v>8.91</v>
          </cell>
        </row>
        <row r="2328">
          <cell r="A2328">
            <v>108510</v>
          </cell>
          <cell r="B2328">
            <v>0</v>
          </cell>
          <cell r="C2328">
            <v>7.5</v>
          </cell>
          <cell r="D2328">
            <v>0</v>
          </cell>
          <cell r="E2328">
            <v>7.5</v>
          </cell>
          <cell r="F2328">
            <v>7.65</v>
          </cell>
          <cell r="G2328">
            <v>7.86</v>
          </cell>
          <cell r="H2328">
            <v>8.4600000000000009</v>
          </cell>
          <cell r="I2328">
            <v>8.91</v>
          </cell>
        </row>
        <row r="2329">
          <cell r="A2329">
            <v>108520</v>
          </cell>
          <cell r="B2329">
            <v>0</v>
          </cell>
          <cell r="C2329">
            <v>7.5</v>
          </cell>
          <cell r="D2329">
            <v>0</v>
          </cell>
          <cell r="E2329">
            <v>7.5</v>
          </cell>
          <cell r="F2329">
            <v>7.65</v>
          </cell>
          <cell r="G2329">
            <v>7.86</v>
          </cell>
          <cell r="H2329">
            <v>8.4600000000000009</v>
          </cell>
          <cell r="I2329">
            <v>8.91</v>
          </cell>
        </row>
        <row r="2330">
          <cell r="A2330">
            <v>108530</v>
          </cell>
          <cell r="B2330">
            <v>0</v>
          </cell>
          <cell r="C2330">
            <v>7.5</v>
          </cell>
          <cell r="D2330">
            <v>0</v>
          </cell>
          <cell r="E2330">
            <v>7.5</v>
          </cell>
          <cell r="F2330">
            <v>7.65</v>
          </cell>
          <cell r="G2330">
            <v>7.86</v>
          </cell>
          <cell r="H2330">
            <v>8.4600000000000009</v>
          </cell>
          <cell r="I2330">
            <v>8.91</v>
          </cell>
        </row>
        <row r="2331">
          <cell r="A2331">
            <v>108540</v>
          </cell>
          <cell r="B2331">
            <v>0</v>
          </cell>
          <cell r="C2331">
            <v>7.5</v>
          </cell>
          <cell r="D2331">
            <v>0</v>
          </cell>
          <cell r="E2331">
            <v>7.5</v>
          </cell>
          <cell r="F2331">
            <v>7.65</v>
          </cell>
          <cell r="G2331">
            <v>7.86</v>
          </cell>
          <cell r="H2331">
            <v>8.4600000000000009</v>
          </cell>
          <cell r="I2331">
            <v>8.91</v>
          </cell>
        </row>
        <row r="2332">
          <cell r="A2332">
            <v>108550</v>
          </cell>
          <cell r="B2332">
            <v>0</v>
          </cell>
          <cell r="C2332">
            <v>7.5</v>
          </cell>
          <cell r="D2332">
            <v>0</v>
          </cell>
          <cell r="E2332">
            <v>7.5</v>
          </cell>
          <cell r="F2332">
            <v>7.65</v>
          </cell>
          <cell r="G2332">
            <v>7.86</v>
          </cell>
          <cell r="H2332">
            <v>8.4600000000000009</v>
          </cell>
          <cell r="I2332">
            <v>8.91</v>
          </cell>
        </row>
        <row r="2333">
          <cell r="A2333">
            <v>108560</v>
          </cell>
          <cell r="B2333">
            <v>0</v>
          </cell>
          <cell r="C2333">
            <v>7.5</v>
          </cell>
          <cell r="D2333">
            <v>0</v>
          </cell>
          <cell r="E2333">
            <v>7.5</v>
          </cell>
          <cell r="F2333">
            <v>7.65</v>
          </cell>
          <cell r="G2333">
            <v>7.86</v>
          </cell>
          <cell r="H2333">
            <v>8.4600000000000009</v>
          </cell>
          <cell r="I2333">
            <v>8.91</v>
          </cell>
        </row>
        <row r="2334">
          <cell r="A2334">
            <v>108570</v>
          </cell>
          <cell r="B2334">
            <v>0</v>
          </cell>
          <cell r="C2334">
            <v>7.5</v>
          </cell>
          <cell r="D2334">
            <v>0</v>
          </cell>
          <cell r="E2334">
            <v>7.5</v>
          </cell>
          <cell r="F2334">
            <v>7.65</v>
          </cell>
          <cell r="G2334">
            <v>7.86</v>
          </cell>
          <cell r="H2334">
            <v>8.4600000000000009</v>
          </cell>
          <cell r="I2334">
            <v>8.91</v>
          </cell>
        </row>
        <row r="2335">
          <cell r="A2335">
            <v>108580</v>
          </cell>
          <cell r="B2335">
            <v>0</v>
          </cell>
          <cell r="C2335">
            <v>7.5</v>
          </cell>
          <cell r="D2335">
            <v>0</v>
          </cell>
          <cell r="E2335">
            <v>7.5</v>
          </cell>
          <cell r="F2335">
            <v>7.65</v>
          </cell>
          <cell r="G2335">
            <v>7.86</v>
          </cell>
          <cell r="H2335">
            <v>8.4600000000000009</v>
          </cell>
          <cell r="I2335">
            <v>8.91</v>
          </cell>
        </row>
        <row r="2336">
          <cell r="A2336">
            <v>108590</v>
          </cell>
          <cell r="B2336">
            <v>0</v>
          </cell>
          <cell r="C2336">
            <v>7.5</v>
          </cell>
          <cell r="D2336">
            <v>0</v>
          </cell>
          <cell r="E2336">
            <v>7.5</v>
          </cell>
          <cell r="F2336">
            <v>7.65</v>
          </cell>
          <cell r="G2336">
            <v>7.86</v>
          </cell>
          <cell r="H2336">
            <v>8.4600000000000009</v>
          </cell>
          <cell r="I2336">
            <v>8.91</v>
          </cell>
        </row>
        <row r="2337">
          <cell r="A2337">
            <v>108600</v>
          </cell>
          <cell r="B2337">
            <v>0</v>
          </cell>
          <cell r="C2337">
            <v>7.5</v>
          </cell>
          <cell r="D2337">
            <v>0</v>
          </cell>
          <cell r="E2337">
            <v>7.5</v>
          </cell>
          <cell r="F2337">
            <v>7.65</v>
          </cell>
          <cell r="G2337">
            <v>7.86</v>
          </cell>
          <cell r="H2337">
            <v>8.4600000000000009</v>
          </cell>
          <cell r="I2337">
            <v>8.91</v>
          </cell>
        </row>
        <row r="2338">
          <cell r="A2338">
            <v>108610</v>
          </cell>
          <cell r="B2338">
            <v>0</v>
          </cell>
          <cell r="C2338">
            <v>7.5</v>
          </cell>
          <cell r="D2338">
            <v>0</v>
          </cell>
          <cell r="E2338">
            <v>7.5</v>
          </cell>
          <cell r="F2338">
            <v>7.65</v>
          </cell>
          <cell r="G2338">
            <v>7.86</v>
          </cell>
          <cell r="H2338">
            <v>8.4600000000000009</v>
          </cell>
          <cell r="I2338">
            <v>8.91</v>
          </cell>
        </row>
        <row r="2339">
          <cell r="A2339">
            <v>108620</v>
          </cell>
          <cell r="B2339">
            <v>0</v>
          </cell>
          <cell r="C2339">
            <v>7.5</v>
          </cell>
          <cell r="D2339">
            <v>0</v>
          </cell>
          <cell r="E2339">
            <v>7.5</v>
          </cell>
          <cell r="F2339">
            <v>7.65</v>
          </cell>
          <cell r="G2339">
            <v>7.86</v>
          </cell>
          <cell r="H2339">
            <v>8.4600000000000009</v>
          </cell>
          <cell r="I2339">
            <v>8.91</v>
          </cell>
        </row>
        <row r="2340">
          <cell r="A2340">
            <v>108630</v>
          </cell>
          <cell r="B2340">
            <v>0</v>
          </cell>
          <cell r="C2340">
            <v>7.5</v>
          </cell>
          <cell r="D2340">
            <v>0</v>
          </cell>
          <cell r="E2340">
            <v>7.5</v>
          </cell>
          <cell r="F2340">
            <v>7.65</v>
          </cell>
          <cell r="G2340">
            <v>7.86</v>
          </cell>
          <cell r="H2340">
            <v>8.4600000000000009</v>
          </cell>
          <cell r="I2340">
            <v>8.91</v>
          </cell>
        </row>
        <row r="2341">
          <cell r="A2341">
            <v>108640</v>
          </cell>
          <cell r="B2341">
            <v>0</v>
          </cell>
          <cell r="C2341">
            <v>7.5</v>
          </cell>
          <cell r="D2341">
            <v>0</v>
          </cell>
          <cell r="E2341">
            <v>7.5</v>
          </cell>
          <cell r="F2341">
            <v>7.65</v>
          </cell>
          <cell r="G2341">
            <v>7.86</v>
          </cell>
          <cell r="H2341">
            <v>8.4600000000000009</v>
          </cell>
          <cell r="I2341">
            <v>8.91</v>
          </cell>
        </row>
        <row r="2342">
          <cell r="A2342">
            <v>108650</v>
          </cell>
          <cell r="B2342">
            <v>0</v>
          </cell>
          <cell r="C2342">
            <v>7.5</v>
          </cell>
          <cell r="D2342">
            <v>0</v>
          </cell>
          <cell r="E2342">
            <v>7.5</v>
          </cell>
          <cell r="F2342">
            <v>7.65</v>
          </cell>
          <cell r="G2342">
            <v>7.86</v>
          </cell>
          <cell r="H2342">
            <v>8.4600000000000009</v>
          </cell>
          <cell r="I2342">
            <v>8.91</v>
          </cell>
        </row>
        <row r="2343">
          <cell r="A2343">
            <v>108660</v>
          </cell>
          <cell r="B2343">
            <v>0</v>
          </cell>
          <cell r="C2343">
            <v>7.5</v>
          </cell>
          <cell r="D2343">
            <v>0</v>
          </cell>
          <cell r="E2343">
            <v>7.5</v>
          </cell>
          <cell r="F2343">
            <v>7.65</v>
          </cell>
          <cell r="G2343">
            <v>7.86</v>
          </cell>
          <cell r="H2343">
            <v>8.4600000000000009</v>
          </cell>
          <cell r="I2343">
            <v>8.91</v>
          </cell>
        </row>
        <row r="2344">
          <cell r="A2344">
            <v>108670</v>
          </cell>
          <cell r="B2344">
            <v>0</v>
          </cell>
          <cell r="C2344">
            <v>7.5</v>
          </cell>
          <cell r="D2344">
            <v>0</v>
          </cell>
          <cell r="E2344">
            <v>7.5</v>
          </cell>
          <cell r="F2344">
            <v>7.65</v>
          </cell>
          <cell r="G2344">
            <v>7.86</v>
          </cell>
          <cell r="H2344">
            <v>8.4600000000000009</v>
          </cell>
          <cell r="I2344">
            <v>8.91</v>
          </cell>
        </row>
        <row r="2345">
          <cell r="A2345">
            <v>108680</v>
          </cell>
          <cell r="B2345">
            <v>0</v>
          </cell>
          <cell r="C2345">
            <v>7.5</v>
          </cell>
          <cell r="D2345">
            <v>0</v>
          </cell>
          <cell r="E2345">
            <v>7.5</v>
          </cell>
          <cell r="F2345">
            <v>7.65</v>
          </cell>
          <cell r="G2345">
            <v>7.86</v>
          </cell>
          <cell r="H2345">
            <v>8.4600000000000009</v>
          </cell>
          <cell r="I2345">
            <v>8.91</v>
          </cell>
        </row>
        <row r="2346">
          <cell r="A2346">
            <v>108690</v>
          </cell>
          <cell r="B2346">
            <v>0</v>
          </cell>
          <cell r="C2346">
            <v>7.5</v>
          </cell>
          <cell r="D2346">
            <v>0</v>
          </cell>
          <cell r="E2346">
            <v>7.5</v>
          </cell>
          <cell r="F2346">
            <v>7.65</v>
          </cell>
          <cell r="G2346">
            <v>7.86</v>
          </cell>
          <cell r="H2346">
            <v>8.4600000000000009</v>
          </cell>
          <cell r="I2346">
            <v>8.91</v>
          </cell>
        </row>
        <row r="2347">
          <cell r="A2347">
            <v>108700</v>
          </cell>
          <cell r="B2347">
            <v>0</v>
          </cell>
          <cell r="C2347">
            <v>7.5</v>
          </cell>
          <cell r="D2347">
            <v>0</v>
          </cell>
          <cell r="E2347">
            <v>7.5</v>
          </cell>
          <cell r="F2347">
            <v>7.65</v>
          </cell>
          <cell r="G2347">
            <v>7.86</v>
          </cell>
          <cell r="H2347">
            <v>8.4600000000000009</v>
          </cell>
          <cell r="I2347">
            <v>8.91</v>
          </cell>
        </row>
        <row r="2348">
          <cell r="A2348">
            <v>108710</v>
          </cell>
          <cell r="B2348">
            <v>0</v>
          </cell>
          <cell r="C2348">
            <v>7.5</v>
          </cell>
          <cell r="D2348">
            <v>0</v>
          </cell>
          <cell r="E2348">
            <v>7.5</v>
          </cell>
          <cell r="F2348">
            <v>7.65</v>
          </cell>
          <cell r="G2348">
            <v>7.86</v>
          </cell>
          <cell r="H2348">
            <v>8.4600000000000009</v>
          </cell>
          <cell r="I2348">
            <v>8.91</v>
          </cell>
        </row>
        <row r="2349">
          <cell r="A2349">
            <v>108720</v>
          </cell>
          <cell r="B2349">
            <v>0</v>
          </cell>
          <cell r="C2349">
            <v>7.5</v>
          </cell>
          <cell r="D2349">
            <v>0</v>
          </cell>
          <cell r="E2349">
            <v>7.5</v>
          </cell>
          <cell r="F2349">
            <v>7.65</v>
          </cell>
          <cell r="G2349">
            <v>7.86</v>
          </cell>
          <cell r="H2349">
            <v>8.4600000000000009</v>
          </cell>
          <cell r="I2349">
            <v>8.91</v>
          </cell>
        </row>
        <row r="2350">
          <cell r="A2350">
            <v>108730</v>
          </cell>
          <cell r="B2350">
            <v>0</v>
          </cell>
          <cell r="C2350">
            <v>7.5</v>
          </cell>
          <cell r="D2350">
            <v>0</v>
          </cell>
          <cell r="E2350">
            <v>7.5</v>
          </cell>
          <cell r="F2350">
            <v>7.65</v>
          </cell>
          <cell r="G2350">
            <v>7.86</v>
          </cell>
          <cell r="H2350">
            <v>8.4600000000000009</v>
          </cell>
          <cell r="I2350">
            <v>8.91</v>
          </cell>
        </row>
        <row r="2351">
          <cell r="A2351">
            <v>108740</v>
          </cell>
          <cell r="B2351">
            <v>0</v>
          </cell>
          <cell r="C2351">
            <v>7.5</v>
          </cell>
          <cell r="D2351">
            <v>0</v>
          </cell>
          <cell r="E2351">
            <v>7.5</v>
          </cell>
          <cell r="F2351">
            <v>7.65</v>
          </cell>
          <cell r="G2351">
            <v>7.86</v>
          </cell>
          <cell r="H2351">
            <v>8.4600000000000009</v>
          </cell>
          <cell r="I2351">
            <v>8.91</v>
          </cell>
        </row>
        <row r="2352">
          <cell r="A2352">
            <v>108750</v>
          </cell>
          <cell r="B2352">
            <v>0</v>
          </cell>
          <cell r="C2352">
            <v>7.5</v>
          </cell>
          <cell r="D2352">
            <v>0</v>
          </cell>
          <cell r="E2352">
            <v>7.5</v>
          </cell>
          <cell r="F2352">
            <v>7.65</v>
          </cell>
          <cell r="G2352">
            <v>7.86</v>
          </cell>
          <cell r="H2352">
            <v>8.4600000000000009</v>
          </cell>
          <cell r="I2352">
            <v>8.91</v>
          </cell>
        </row>
        <row r="2353">
          <cell r="A2353">
            <v>108760</v>
          </cell>
          <cell r="B2353">
            <v>0</v>
          </cell>
          <cell r="C2353">
            <v>7.5</v>
          </cell>
          <cell r="D2353">
            <v>0</v>
          </cell>
          <cell r="E2353">
            <v>7.5</v>
          </cell>
          <cell r="F2353">
            <v>7.65</v>
          </cell>
          <cell r="G2353">
            <v>7.86</v>
          </cell>
          <cell r="H2353">
            <v>8.4600000000000009</v>
          </cell>
          <cell r="I2353">
            <v>8.91</v>
          </cell>
        </row>
        <row r="2354">
          <cell r="A2354">
            <v>108770</v>
          </cell>
          <cell r="B2354">
            <v>0</v>
          </cell>
          <cell r="C2354">
            <v>7.5</v>
          </cell>
          <cell r="D2354">
            <v>0</v>
          </cell>
          <cell r="E2354">
            <v>7.5</v>
          </cell>
          <cell r="F2354">
            <v>7.65</v>
          </cell>
          <cell r="G2354">
            <v>7.86</v>
          </cell>
          <cell r="H2354">
            <v>8.4600000000000009</v>
          </cell>
          <cell r="I2354">
            <v>8.91</v>
          </cell>
        </row>
        <row r="2355">
          <cell r="A2355">
            <v>108780</v>
          </cell>
          <cell r="B2355">
            <v>0</v>
          </cell>
          <cell r="C2355">
            <v>7.5</v>
          </cell>
          <cell r="D2355">
            <v>0</v>
          </cell>
          <cell r="E2355">
            <v>7.5</v>
          </cell>
          <cell r="F2355">
            <v>7.65</v>
          </cell>
          <cell r="G2355">
            <v>7.86</v>
          </cell>
          <cell r="H2355">
            <v>8.4600000000000009</v>
          </cell>
          <cell r="I2355">
            <v>8.91</v>
          </cell>
        </row>
        <row r="2356">
          <cell r="A2356">
            <v>108790</v>
          </cell>
          <cell r="B2356">
            <v>0</v>
          </cell>
          <cell r="C2356">
            <v>7.5</v>
          </cell>
          <cell r="D2356">
            <v>0</v>
          </cell>
          <cell r="E2356">
            <v>7.5</v>
          </cell>
          <cell r="F2356">
            <v>7.65</v>
          </cell>
          <cell r="G2356">
            <v>7.86</v>
          </cell>
          <cell r="H2356">
            <v>8.4600000000000009</v>
          </cell>
          <cell r="I2356">
            <v>8.91</v>
          </cell>
        </row>
        <row r="2357">
          <cell r="A2357">
            <v>108800</v>
          </cell>
          <cell r="B2357">
            <v>0</v>
          </cell>
          <cell r="C2357">
            <v>7.5</v>
          </cell>
          <cell r="D2357">
            <v>0</v>
          </cell>
          <cell r="E2357">
            <v>7.5</v>
          </cell>
          <cell r="F2357">
            <v>7.65</v>
          </cell>
          <cell r="G2357">
            <v>7.86</v>
          </cell>
          <cell r="H2357">
            <v>8.4600000000000009</v>
          </cell>
          <cell r="I2357">
            <v>8.91</v>
          </cell>
        </row>
        <row r="2358">
          <cell r="A2358">
            <v>108810</v>
          </cell>
          <cell r="B2358">
            <v>0</v>
          </cell>
          <cell r="C2358">
            <v>7.5</v>
          </cell>
          <cell r="D2358">
            <v>0</v>
          </cell>
          <cell r="E2358">
            <v>7.5</v>
          </cell>
          <cell r="F2358">
            <v>7.65</v>
          </cell>
          <cell r="G2358">
            <v>7.86</v>
          </cell>
          <cell r="H2358">
            <v>8.4600000000000009</v>
          </cell>
          <cell r="I2358">
            <v>8.91</v>
          </cell>
        </row>
        <row r="2359">
          <cell r="A2359">
            <v>108820</v>
          </cell>
          <cell r="B2359">
            <v>0</v>
          </cell>
          <cell r="C2359">
            <v>7.5</v>
          </cell>
          <cell r="D2359">
            <v>0</v>
          </cell>
          <cell r="E2359">
            <v>7.5</v>
          </cell>
          <cell r="F2359">
            <v>7.65</v>
          </cell>
          <cell r="G2359">
            <v>7.86</v>
          </cell>
          <cell r="H2359">
            <v>8.4600000000000009</v>
          </cell>
          <cell r="I2359">
            <v>8.91</v>
          </cell>
        </row>
        <row r="2360">
          <cell r="A2360">
            <v>108828.48</v>
          </cell>
          <cell r="B2360" t="str">
            <v>BS</v>
          </cell>
          <cell r="C2360">
            <v>7.5</v>
          </cell>
          <cell r="D2360">
            <v>0</v>
          </cell>
          <cell r="E2360">
            <v>7.5</v>
          </cell>
          <cell r="F2360">
            <v>7.65</v>
          </cell>
          <cell r="G2360">
            <v>7.86</v>
          </cell>
          <cell r="H2360">
            <v>8.4600000000000009</v>
          </cell>
          <cell r="I2360">
            <v>8.91</v>
          </cell>
        </row>
        <row r="2361">
          <cell r="A2361">
            <v>108830</v>
          </cell>
          <cell r="B2361">
            <v>0</v>
          </cell>
          <cell r="C2361">
            <v>7.5</v>
          </cell>
          <cell r="D2361">
            <v>0</v>
          </cell>
          <cell r="E2361">
            <v>7.5</v>
          </cell>
          <cell r="F2361">
            <v>7.65</v>
          </cell>
          <cell r="G2361">
            <v>7.86</v>
          </cell>
          <cell r="H2361">
            <v>8.4600000000000009</v>
          </cell>
          <cell r="I2361">
            <v>8.91</v>
          </cell>
        </row>
        <row r="2362">
          <cell r="A2362">
            <v>108840</v>
          </cell>
          <cell r="B2362">
            <v>0</v>
          </cell>
          <cell r="C2362">
            <v>7.5</v>
          </cell>
          <cell r="D2362">
            <v>0</v>
          </cell>
          <cell r="E2362">
            <v>7.5</v>
          </cell>
          <cell r="F2362">
            <v>7.65</v>
          </cell>
          <cell r="G2362">
            <v>7.86</v>
          </cell>
          <cell r="H2362">
            <v>8.4600000000000009</v>
          </cell>
          <cell r="I2362">
            <v>8.91</v>
          </cell>
        </row>
        <row r="2363">
          <cell r="A2363">
            <v>108850</v>
          </cell>
          <cell r="B2363">
            <v>0</v>
          </cell>
          <cell r="C2363">
            <v>7.5</v>
          </cell>
          <cell r="D2363">
            <v>0</v>
          </cell>
          <cell r="E2363">
            <v>7.5</v>
          </cell>
          <cell r="F2363">
            <v>7.65</v>
          </cell>
          <cell r="G2363">
            <v>7.86</v>
          </cell>
          <cell r="H2363">
            <v>8.4600000000000009</v>
          </cell>
          <cell r="I2363">
            <v>8.91</v>
          </cell>
        </row>
        <row r="2364">
          <cell r="A2364">
            <v>108858.48</v>
          </cell>
          <cell r="B2364" t="str">
            <v>PX</v>
          </cell>
          <cell r="C2364">
            <v>7.5</v>
          </cell>
          <cell r="D2364">
            <v>0</v>
          </cell>
          <cell r="E2364">
            <v>7.5</v>
          </cell>
          <cell r="F2364">
            <v>7.65</v>
          </cell>
          <cell r="G2364">
            <v>7.86</v>
          </cell>
          <cell r="H2364">
            <v>8.4600000000000009</v>
          </cell>
          <cell r="I2364">
            <v>8.91</v>
          </cell>
        </row>
        <row r="2365">
          <cell r="A2365">
            <v>108860</v>
          </cell>
          <cell r="B2365">
            <v>0</v>
          </cell>
          <cell r="C2365">
            <v>7.5</v>
          </cell>
          <cell r="D2365">
            <v>0</v>
          </cell>
          <cell r="E2365">
            <v>7.5</v>
          </cell>
          <cell r="F2365">
            <v>7.65</v>
          </cell>
          <cell r="G2365">
            <v>7.86</v>
          </cell>
          <cell r="H2365">
            <v>8.4600000000000009</v>
          </cell>
          <cell r="I2365">
            <v>8.91</v>
          </cell>
        </row>
        <row r="2366">
          <cell r="A2366">
            <v>108870</v>
          </cell>
          <cell r="B2366">
            <v>0</v>
          </cell>
          <cell r="C2366">
            <v>7.5</v>
          </cell>
          <cell r="D2366">
            <v>0.23</v>
          </cell>
          <cell r="E2366">
            <v>7.73</v>
          </cell>
          <cell r="F2366">
            <v>7.8800000000000008</v>
          </cell>
          <cell r="G2366">
            <v>8.0900000000000016</v>
          </cell>
          <cell r="H2366">
            <v>8.6900000000000013</v>
          </cell>
          <cell r="I2366">
            <v>9.14</v>
          </cell>
        </row>
        <row r="2367">
          <cell r="A2367">
            <v>108873.48</v>
          </cell>
          <cell r="B2367" t="str">
            <v>PC</v>
          </cell>
          <cell r="C2367">
            <v>7.5</v>
          </cell>
          <cell r="D2367">
            <v>0.3</v>
          </cell>
          <cell r="E2367">
            <v>7.8</v>
          </cell>
          <cell r="F2367">
            <v>7.95</v>
          </cell>
          <cell r="G2367">
            <v>8.16</v>
          </cell>
          <cell r="H2367">
            <v>8.76</v>
          </cell>
          <cell r="I2367">
            <v>9.2099999999999991</v>
          </cell>
        </row>
        <row r="2368">
          <cell r="A2368">
            <v>108880</v>
          </cell>
          <cell r="B2368">
            <v>0</v>
          </cell>
          <cell r="C2368">
            <v>7.5</v>
          </cell>
          <cell r="D2368">
            <v>0.43</v>
          </cell>
          <cell r="E2368">
            <v>7.93</v>
          </cell>
          <cell r="F2368">
            <v>8.08</v>
          </cell>
          <cell r="G2368">
            <v>8.2900000000000009</v>
          </cell>
          <cell r="H2368">
            <v>8.89</v>
          </cell>
          <cell r="I2368">
            <v>9.34</v>
          </cell>
        </row>
        <row r="2369">
          <cell r="A2369">
            <v>108888.48</v>
          </cell>
          <cell r="B2369" t="str">
            <v>PY - MSE</v>
          </cell>
          <cell r="C2369">
            <v>7.5</v>
          </cell>
          <cell r="D2369">
            <v>0.6</v>
          </cell>
          <cell r="E2369">
            <v>8.1</v>
          </cell>
          <cell r="F2369">
            <v>8.25</v>
          </cell>
          <cell r="G2369">
            <v>8.4600000000000009</v>
          </cell>
          <cell r="H2369">
            <v>9.06</v>
          </cell>
          <cell r="I2369">
            <v>9.51</v>
          </cell>
        </row>
        <row r="2370">
          <cell r="A2370">
            <v>108890</v>
          </cell>
          <cell r="B2370">
            <v>0</v>
          </cell>
          <cell r="C2370">
            <v>7.5</v>
          </cell>
          <cell r="D2370">
            <v>0.6</v>
          </cell>
          <cell r="E2370">
            <v>8.1</v>
          </cell>
          <cell r="F2370">
            <v>8.25</v>
          </cell>
          <cell r="G2370">
            <v>8.4600000000000009</v>
          </cell>
          <cell r="H2370">
            <v>9.06</v>
          </cell>
          <cell r="I2370">
            <v>9.51</v>
          </cell>
        </row>
        <row r="2371">
          <cell r="A2371">
            <v>108900</v>
          </cell>
          <cell r="B2371">
            <v>0</v>
          </cell>
          <cell r="C2371">
            <v>7.5</v>
          </cell>
          <cell r="D2371">
            <v>0.6</v>
          </cell>
          <cell r="E2371">
            <v>8.1</v>
          </cell>
          <cell r="F2371">
            <v>8.25</v>
          </cell>
          <cell r="G2371">
            <v>8.4600000000000009</v>
          </cell>
          <cell r="H2371">
            <v>9.06</v>
          </cell>
          <cell r="I2371">
            <v>9.51</v>
          </cell>
        </row>
        <row r="2372">
          <cell r="A2372">
            <v>108910</v>
          </cell>
          <cell r="B2372">
            <v>0</v>
          </cell>
          <cell r="C2372">
            <v>7.5</v>
          </cell>
          <cell r="D2372">
            <v>0.6</v>
          </cell>
          <cell r="E2372">
            <v>8.1</v>
          </cell>
          <cell r="F2372">
            <v>8.25</v>
          </cell>
          <cell r="G2372">
            <v>8.4600000000000009</v>
          </cell>
          <cell r="H2372">
            <v>9.06</v>
          </cell>
          <cell r="I2372">
            <v>9.51</v>
          </cell>
        </row>
        <row r="2373">
          <cell r="A2373">
            <v>108920</v>
          </cell>
          <cell r="B2373">
            <v>0</v>
          </cell>
          <cell r="C2373">
            <v>7.5</v>
          </cell>
          <cell r="D2373">
            <v>0.6</v>
          </cell>
          <cell r="E2373">
            <v>8.1</v>
          </cell>
          <cell r="F2373">
            <v>8.25</v>
          </cell>
          <cell r="G2373">
            <v>8.4600000000000009</v>
          </cell>
          <cell r="H2373">
            <v>9.06</v>
          </cell>
          <cell r="I2373">
            <v>9.51</v>
          </cell>
        </row>
        <row r="2374">
          <cell r="A2374">
            <v>108930</v>
          </cell>
          <cell r="B2374">
            <v>0</v>
          </cell>
          <cell r="C2374">
            <v>7.5</v>
          </cell>
          <cell r="D2374">
            <v>0.6</v>
          </cell>
          <cell r="E2374">
            <v>8.1</v>
          </cell>
          <cell r="F2374">
            <v>8.25</v>
          </cell>
          <cell r="G2374">
            <v>8.4600000000000009</v>
          </cell>
          <cell r="H2374">
            <v>9.06</v>
          </cell>
          <cell r="I2374">
            <v>9.51</v>
          </cell>
        </row>
        <row r="2375">
          <cell r="A2375">
            <v>108940</v>
          </cell>
          <cell r="B2375">
            <v>0</v>
          </cell>
          <cell r="C2375">
            <v>7.5</v>
          </cell>
          <cell r="D2375">
            <v>0.6</v>
          </cell>
          <cell r="E2375">
            <v>8.1</v>
          </cell>
          <cell r="F2375">
            <v>8.25</v>
          </cell>
          <cell r="G2375">
            <v>8.4600000000000009</v>
          </cell>
          <cell r="H2375">
            <v>9.06</v>
          </cell>
          <cell r="I2375">
            <v>9.51</v>
          </cell>
        </row>
        <row r="2376">
          <cell r="A2376">
            <v>108950</v>
          </cell>
          <cell r="B2376">
            <v>0</v>
          </cell>
          <cell r="C2376">
            <v>7.5</v>
          </cell>
          <cell r="D2376">
            <v>0.6</v>
          </cell>
          <cell r="E2376">
            <v>8.1</v>
          </cell>
          <cell r="F2376">
            <v>8.25</v>
          </cell>
          <cell r="G2376">
            <v>8.4600000000000009</v>
          </cell>
          <cell r="H2376">
            <v>9.06</v>
          </cell>
          <cell r="I2376">
            <v>9.51</v>
          </cell>
        </row>
        <row r="2377">
          <cell r="A2377">
            <v>108960</v>
          </cell>
          <cell r="B2377">
            <v>0</v>
          </cell>
          <cell r="C2377">
            <v>7.5</v>
          </cell>
          <cell r="D2377">
            <v>0.6</v>
          </cell>
          <cell r="E2377">
            <v>8.1</v>
          </cell>
          <cell r="F2377">
            <v>8.25</v>
          </cell>
          <cell r="G2377">
            <v>8.4600000000000009</v>
          </cell>
          <cell r="H2377">
            <v>9.06</v>
          </cell>
          <cell r="I2377">
            <v>9.51</v>
          </cell>
        </row>
        <row r="2378">
          <cell r="A2378">
            <v>108970</v>
          </cell>
          <cell r="B2378">
            <v>0</v>
          </cell>
          <cell r="C2378">
            <v>7.5</v>
          </cell>
          <cell r="D2378">
            <v>0.6</v>
          </cell>
          <cell r="E2378">
            <v>8.1</v>
          </cell>
          <cell r="F2378">
            <v>8.25</v>
          </cell>
          <cell r="G2378">
            <v>8.4600000000000009</v>
          </cell>
          <cell r="H2378">
            <v>9.06</v>
          </cell>
          <cell r="I2378">
            <v>9.51</v>
          </cell>
        </row>
        <row r="2379">
          <cell r="A2379">
            <v>108980</v>
          </cell>
          <cell r="B2379">
            <v>0</v>
          </cell>
          <cell r="C2379">
            <v>7.5</v>
          </cell>
          <cell r="D2379">
            <v>0.6</v>
          </cell>
          <cell r="E2379">
            <v>8.1</v>
          </cell>
          <cell r="F2379">
            <v>8.25</v>
          </cell>
          <cell r="G2379">
            <v>8.4600000000000009</v>
          </cell>
          <cell r="H2379">
            <v>9.06</v>
          </cell>
          <cell r="I2379">
            <v>9.51</v>
          </cell>
        </row>
        <row r="2380">
          <cell r="A2380">
            <v>108990</v>
          </cell>
          <cell r="B2380">
            <v>0</v>
          </cell>
          <cell r="C2380">
            <v>7.5</v>
          </cell>
          <cell r="D2380">
            <v>0.6</v>
          </cell>
          <cell r="E2380">
            <v>8.1</v>
          </cell>
          <cell r="F2380">
            <v>8.25</v>
          </cell>
          <cell r="G2380">
            <v>8.4600000000000009</v>
          </cell>
          <cell r="H2380">
            <v>9.06</v>
          </cell>
          <cell r="I2380">
            <v>9.51</v>
          </cell>
        </row>
        <row r="2381">
          <cell r="A2381">
            <v>109000</v>
          </cell>
          <cell r="B2381">
            <v>0</v>
          </cell>
          <cell r="C2381">
            <v>7.5</v>
          </cell>
          <cell r="D2381">
            <v>0.6</v>
          </cell>
          <cell r="E2381">
            <v>8.1</v>
          </cell>
          <cell r="F2381">
            <v>8.25</v>
          </cell>
          <cell r="G2381">
            <v>8.4600000000000009</v>
          </cell>
          <cell r="H2381">
            <v>9.06</v>
          </cell>
          <cell r="I2381">
            <v>9.51</v>
          </cell>
        </row>
        <row r="2400">
          <cell r="A2400">
            <v>109000</v>
          </cell>
          <cell r="B2400">
            <v>0</v>
          </cell>
          <cell r="C2400">
            <v>7.5</v>
          </cell>
          <cell r="D2400">
            <v>0.6</v>
          </cell>
          <cell r="E2400">
            <v>8.1</v>
          </cell>
          <cell r="F2400">
            <v>8.25</v>
          </cell>
          <cell r="G2400">
            <v>8.4600000000000009</v>
          </cell>
          <cell r="H2400">
            <v>9.06</v>
          </cell>
          <cell r="I2400">
            <v>9.51</v>
          </cell>
        </row>
        <row r="2401">
          <cell r="A2401">
            <v>109010</v>
          </cell>
          <cell r="B2401">
            <v>0</v>
          </cell>
          <cell r="C2401">
            <v>7.5</v>
          </cell>
          <cell r="D2401">
            <v>0.6</v>
          </cell>
          <cell r="E2401">
            <v>8.1</v>
          </cell>
          <cell r="F2401">
            <v>8.25</v>
          </cell>
          <cell r="G2401">
            <v>8.4600000000000009</v>
          </cell>
          <cell r="H2401">
            <v>9.06</v>
          </cell>
          <cell r="I2401">
            <v>9.51</v>
          </cell>
        </row>
        <row r="2402">
          <cell r="A2402">
            <v>109017.41</v>
          </cell>
          <cell r="B2402" t="str">
            <v>PY - MSE</v>
          </cell>
          <cell r="C2402">
            <v>7.5</v>
          </cell>
          <cell r="D2402">
            <v>0.6</v>
          </cell>
          <cell r="E2402">
            <v>8.1</v>
          </cell>
          <cell r="F2402">
            <v>8.25</v>
          </cell>
          <cell r="G2402">
            <v>8.4600000000000009</v>
          </cell>
          <cell r="H2402">
            <v>9.06</v>
          </cell>
          <cell r="I2402">
            <v>9.51</v>
          </cell>
        </row>
        <row r="2403">
          <cell r="A2403">
            <v>109020</v>
          </cell>
          <cell r="B2403">
            <v>0</v>
          </cell>
          <cell r="C2403">
            <v>7.5</v>
          </cell>
          <cell r="D2403">
            <v>0.54</v>
          </cell>
          <cell r="E2403">
            <v>8.0399999999999991</v>
          </cell>
          <cell r="F2403">
            <v>8.19</v>
          </cell>
          <cell r="G2403">
            <v>8.4</v>
          </cell>
          <cell r="H2403">
            <v>9</v>
          </cell>
          <cell r="I2403">
            <v>9.4499999999999993</v>
          </cell>
        </row>
        <row r="2404">
          <cell r="A2404">
            <v>109030</v>
          </cell>
          <cell r="B2404">
            <v>0</v>
          </cell>
          <cell r="C2404">
            <v>7.5</v>
          </cell>
          <cell r="D2404">
            <v>0.34</v>
          </cell>
          <cell r="E2404">
            <v>7.84</v>
          </cell>
          <cell r="F2404">
            <v>7.99</v>
          </cell>
          <cell r="G2404">
            <v>8.2000000000000011</v>
          </cell>
          <cell r="H2404">
            <v>8.8000000000000007</v>
          </cell>
          <cell r="I2404">
            <v>9.25</v>
          </cell>
        </row>
        <row r="2405">
          <cell r="A2405">
            <v>109032.41</v>
          </cell>
          <cell r="B2405" t="str">
            <v>PT</v>
          </cell>
          <cell r="C2405">
            <v>7.5</v>
          </cell>
          <cell r="D2405">
            <v>0.3</v>
          </cell>
          <cell r="E2405">
            <v>7.8</v>
          </cell>
          <cell r="F2405">
            <v>7.95</v>
          </cell>
          <cell r="G2405">
            <v>8.16</v>
          </cell>
          <cell r="H2405">
            <v>8.76</v>
          </cell>
          <cell r="I2405">
            <v>9.2099999999999991</v>
          </cell>
        </row>
        <row r="2406">
          <cell r="A2406">
            <v>109040</v>
          </cell>
          <cell r="B2406">
            <v>0</v>
          </cell>
          <cell r="C2406">
            <v>7.5</v>
          </cell>
          <cell r="D2406">
            <v>0.14000000000000001</v>
          </cell>
          <cell r="E2406">
            <v>7.64</v>
          </cell>
          <cell r="F2406">
            <v>7.79</v>
          </cell>
          <cell r="G2406">
            <v>8</v>
          </cell>
          <cell r="H2406">
            <v>8.6</v>
          </cell>
          <cell r="I2406">
            <v>9.0499999999999989</v>
          </cell>
        </row>
        <row r="2407">
          <cell r="A2407">
            <v>109047.41</v>
          </cell>
          <cell r="B2407" t="str">
            <v>PX</v>
          </cell>
          <cell r="C2407">
            <v>7.5</v>
          </cell>
          <cell r="D2407">
            <v>0</v>
          </cell>
          <cell r="E2407">
            <v>7.5</v>
          </cell>
          <cell r="F2407">
            <v>7.65</v>
          </cell>
          <cell r="G2407">
            <v>7.86</v>
          </cell>
          <cell r="H2407">
            <v>8.4600000000000009</v>
          </cell>
          <cell r="I2407">
            <v>8.91</v>
          </cell>
        </row>
        <row r="2408">
          <cell r="A2408">
            <v>109050</v>
          </cell>
          <cell r="B2408">
            <v>0</v>
          </cell>
          <cell r="C2408">
            <v>7.5</v>
          </cell>
          <cell r="D2408">
            <v>0</v>
          </cell>
          <cell r="E2408">
            <v>7.5</v>
          </cell>
          <cell r="F2408">
            <v>7.65</v>
          </cell>
          <cell r="G2408">
            <v>7.86</v>
          </cell>
          <cell r="H2408">
            <v>8.4600000000000009</v>
          </cell>
          <cell r="I2408">
            <v>8.91</v>
          </cell>
        </row>
        <row r="2409">
          <cell r="A2409">
            <v>109060</v>
          </cell>
          <cell r="B2409">
            <v>0</v>
          </cell>
          <cell r="C2409">
            <v>7.5</v>
          </cell>
          <cell r="D2409">
            <v>0</v>
          </cell>
          <cell r="E2409">
            <v>7.5</v>
          </cell>
          <cell r="F2409">
            <v>7.65</v>
          </cell>
          <cell r="G2409">
            <v>7.86</v>
          </cell>
          <cell r="H2409">
            <v>8.4600000000000009</v>
          </cell>
          <cell r="I2409">
            <v>8.91</v>
          </cell>
        </row>
        <row r="2410">
          <cell r="A2410">
            <v>109070</v>
          </cell>
          <cell r="B2410">
            <v>0</v>
          </cell>
          <cell r="C2410">
            <v>7.5</v>
          </cell>
          <cell r="D2410">
            <v>0</v>
          </cell>
          <cell r="E2410">
            <v>7.5</v>
          </cell>
          <cell r="F2410">
            <v>7.65</v>
          </cell>
          <cell r="G2410">
            <v>7.86</v>
          </cell>
          <cell r="H2410">
            <v>8.4600000000000009</v>
          </cell>
          <cell r="I2410">
            <v>8.91</v>
          </cell>
        </row>
        <row r="2411">
          <cell r="A2411">
            <v>109077.41</v>
          </cell>
          <cell r="B2411" t="str">
            <v>BS</v>
          </cell>
          <cell r="C2411">
            <v>7.5</v>
          </cell>
          <cell r="D2411">
            <v>0</v>
          </cell>
          <cell r="E2411">
            <v>7.5</v>
          </cell>
          <cell r="F2411">
            <v>7.65</v>
          </cell>
          <cell r="G2411">
            <v>7.86</v>
          </cell>
          <cell r="H2411">
            <v>8.4600000000000009</v>
          </cell>
          <cell r="I2411">
            <v>8.91</v>
          </cell>
        </row>
        <row r="2412">
          <cell r="A2412">
            <v>109080</v>
          </cell>
          <cell r="B2412">
            <v>0</v>
          </cell>
          <cell r="C2412">
            <v>7.5</v>
          </cell>
          <cell r="D2412">
            <v>0</v>
          </cell>
          <cell r="E2412">
            <v>7.5</v>
          </cell>
          <cell r="F2412">
            <v>7.65</v>
          </cell>
          <cell r="G2412">
            <v>7.86</v>
          </cell>
          <cell r="H2412">
            <v>8.4600000000000009</v>
          </cell>
          <cell r="I2412">
            <v>8.91</v>
          </cell>
        </row>
        <row r="2413">
          <cell r="A2413">
            <v>109090</v>
          </cell>
          <cell r="B2413">
            <v>0</v>
          </cell>
          <cell r="C2413">
            <v>7.5</v>
          </cell>
          <cell r="D2413">
            <v>0</v>
          </cell>
          <cell r="E2413">
            <v>7.5</v>
          </cell>
          <cell r="F2413">
            <v>7.65</v>
          </cell>
          <cell r="G2413">
            <v>7.86</v>
          </cell>
          <cell r="H2413">
            <v>8.4600000000000009</v>
          </cell>
          <cell r="I2413">
            <v>8.91</v>
          </cell>
        </row>
        <row r="2414">
          <cell r="A2414">
            <v>109100</v>
          </cell>
          <cell r="B2414">
            <v>0</v>
          </cell>
          <cell r="C2414">
            <v>7.5</v>
          </cell>
          <cell r="D2414">
            <v>0</v>
          </cell>
          <cell r="E2414">
            <v>7.5</v>
          </cell>
          <cell r="F2414">
            <v>7.65</v>
          </cell>
          <cell r="G2414">
            <v>7.86</v>
          </cell>
          <cell r="H2414">
            <v>8.4600000000000009</v>
          </cell>
          <cell r="I2414">
            <v>8.91</v>
          </cell>
        </row>
        <row r="2415">
          <cell r="A2415">
            <v>109110</v>
          </cell>
          <cell r="B2415">
            <v>0</v>
          </cell>
          <cell r="C2415">
            <v>7.5</v>
          </cell>
          <cell r="D2415">
            <v>0</v>
          </cell>
          <cell r="E2415">
            <v>7.5</v>
          </cell>
          <cell r="F2415">
            <v>7.65</v>
          </cell>
          <cell r="G2415">
            <v>7.86</v>
          </cell>
          <cell r="H2415">
            <v>8.4600000000000009</v>
          </cell>
          <cell r="I2415">
            <v>8.91</v>
          </cell>
        </row>
        <row r="2416">
          <cell r="A2416">
            <v>109120</v>
          </cell>
          <cell r="B2416">
            <v>0</v>
          </cell>
          <cell r="C2416">
            <v>7.5</v>
          </cell>
          <cell r="D2416">
            <v>0</v>
          </cell>
          <cell r="E2416">
            <v>7.5</v>
          </cell>
          <cell r="F2416">
            <v>7.65</v>
          </cell>
          <cell r="G2416">
            <v>7.86</v>
          </cell>
          <cell r="H2416">
            <v>8.4600000000000009</v>
          </cell>
          <cell r="I2416">
            <v>8.91</v>
          </cell>
        </row>
        <row r="2417">
          <cell r="A2417">
            <v>109130</v>
          </cell>
          <cell r="B2417">
            <v>0</v>
          </cell>
          <cell r="C2417">
            <v>7.5</v>
          </cell>
          <cell r="D2417">
            <v>0</v>
          </cell>
          <cell r="E2417">
            <v>7.5</v>
          </cell>
          <cell r="F2417">
            <v>7.65</v>
          </cell>
          <cell r="G2417">
            <v>7.86</v>
          </cell>
          <cell r="H2417">
            <v>8.4600000000000009</v>
          </cell>
          <cell r="I2417">
            <v>8.91</v>
          </cell>
        </row>
        <row r="2418">
          <cell r="A2418">
            <v>109140</v>
          </cell>
          <cell r="B2418">
            <v>0</v>
          </cell>
          <cell r="C2418">
            <v>7.5</v>
          </cell>
          <cell r="D2418">
            <v>0</v>
          </cell>
          <cell r="E2418">
            <v>7.5</v>
          </cell>
          <cell r="F2418">
            <v>7.65</v>
          </cell>
          <cell r="G2418">
            <v>7.86</v>
          </cell>
          <cell r="H2418">
            <v>8.4600000000000009</v>
          </cell>
          <cell r="I2418">
            <v>8.91</v>
          </cell>
        </row>
        <row r="2419">
          <cell r="A2419">
            <v>109150</v>
          </cell>
          <cell r="B2419">
            <v>0</v>
          </cell>
          <cell r="C2419">
            <v>7.5</v>
          </cell>
          <cell r="D2419">
            <v>0</v>
          </cell>
          <cell r="E2419">
            <v>7.5</v>
          </cell>
          <cell r="F2419">
            <v>7.65</v>
          </cell>
          <cell r="G2419">
            <v>7.86</v>
          </cell>
          <cell r="H2419">
            <v>8.4600000000000009</v>
          </cell>
          <cell r="I2419">
            <v>8.91</v>
          </cell>
        </row>
        <row r="2420">
          <cell r="A2420">
            <v>109160</v>
          </cell>
          <cell r="B2420">
            <v>0</v>
          </cell>
          <cell r="C2420">
            <v>7.5</v>
          </cell>
          <cell r="D2420">
            <v>0</v>
          </cell>
          <cell r="E2420">
            <v>7.5</v>
          </cell>
          <cell r="F2420">
            <v>7.65</v>
          </cell>
          <cell r="G2420">
            <v>7.86</v>
          </cell>
          <cell r="H2420">
            <v>8.4600000000000009</v>
          </cell>
          <cell r="I2420">
            <v>8.91</v>
          </cell>
        </row>
        <row r="2421">
          <cell r="A2421">
            <v>109170</v>
          </cell>
          <cell r="B2421">
            <v>0</v>
          </cell>
          <cell r="C2421">
            <v>7.5</v>
          </cell>
          <cell r="D2421">
            <v>0</v>
          </cell>
          <cell r="E2421">
            <v>7.5</v>
          </cell>
          <cell r="F2421">
            <v>7.65</v>
          </cell>
          <cell r="G2421">
            <v>7.86</v>
          </cell>
          <cell r="H2421">
            <v>8.4600000000000009</v>
          </cell>
          <cell r="I2421">
            <v>8.91</v>
          </cell>
        </row>
        <row r="2422">
          <cell r="A2422">
            <v>109180</v>
          </cell>
          <cell r="B2422">
            <v>0</v>
          </cell>
          <cell r="C2422">
            <v>7.5</v>
          </cell>
          <cell r="D2422">
            <v>0</v>
          </cell>
          <cell r="E2422">
            <v>7.5</v>
          </cell>
          <cell r="F2422">
            <v>7.65</v>
          </cell>
          <cell r="G2422">
            <v>7.86</v>
          </cell>
          <cell r="H2422">
            <v>8.4600000000000009</v>
          </cell>
          <cell r="I2422">
            <v>8.91</v>
          </cell>
        </row>
        <row r="2423">
          <cell r="A2423">
            <v>109190</v>
          </cell>
          <cell r="B2423">
            <v>0</v>
          </cell>
          <cell r="C2423">
            <v>7.5</v>
          </cell>
          <cell r="D2423">
            <v>0</v>
          </cell>
          <cell r="E2423">
            <v>7.5</v>
          </cell>
          <cell r="F2423">
            <v>7.65</v>
          </cell>
          <cell r="G2423">
            <v>7.86</v>
          </cell>
          <cell r="H2423">
            <v>8.4600000000000009</v>
          </cell>
          <cell r="I2423">
            <v>8.91</v>
          </cell>
        </row>
        <row r="2424">
          <cell r="A2424">
            <v>109200</v>
          </cell>
          <cell r="B2424">
            <v>0</v>
          </cell>
          <cell r="C2424">
            <v>7.5</v>
          </cell>
          <cell r="D2424">
            <v>0</v>
          </cell>
          <cell r="E2424">
            <v>7.5</v>
          </cell>
          <cell r="F2424">
            <v>7.65</v>
          </cell>
          <cell r="G2424">
            <v>7.86</v>
          </cell>
          <cell r="H2424">
            <v>8.4600000000000009</v>
          </cell>
          <cell r="I2424">
            <v>8.91</v>
          </cell>
        </row>
        <row r="2425">
          <cell r="A2425">
            <v>109210</v>
          </cell>
          <cell r="B2425">
            <v>0</v>
          </cell>
          <cell r="C2425">
            <v>7.5</v>
          </cell>
          <cell r="D2425">
            <v>0</v>
          </cell>
          <cell r="E2425">
            <v>7.5</v>
          </cell>
          <cell r="F2425">
            <v>7.65</v>
          </cell>
          <cell r="G2425">
            <v>7.86</v>
          </cell>
          <cell r="H2425">
            <v>8.4600000000000009</v>
          </cell>
          <cell r="I2425">
            <v>8.91</v>
          </cell>
        </row>
        <row r="2426">
          <cell r="A2426">
            <v>109220</v>
          </cell>
          <cell r="B2426">
            <v>0</v>
          </cell>
          <cell r="C2426">
            <v>7.5</v>
          </cell>
          <cell r="D2426">
            <v>0</v>
          </cell>
          <cell r="E2426">
            <v>7.5</v>
          </cell>
          <cell r="F2426">
            <v>7.65</v>
          </cell>
          <cell r="G2426">
            <v>7.86</v>
          </cell>
          <cell r="H2426">
            <v>8.4600000000000009</v>
          </cell>
          <cell r="I2426">
            <v>8.91</v>
          </cell>
        </row>
        <row r="2427">
          <cell r="A2427">
            <v>109230</v>
          </cell>
          <cell r="B2427">
            <v>0</v>
          </cell>
          <cell r="C2427">
            <v>7.5</v>
          </cell>
          <cell r="D2427">
            <v>0</v>
          </cell>
          <cell r="E2427">
            <v>7.5</v>
          </cell>
          <cell r="F2427">
            <v>7.65</v>
          </cell>
          <cell r="G2427">
            <v>7.86</v>
          </cell>
          <cell r="H2427">
            <v>8.4600000000000009</v>
          </cell>
          <cell r="I2427">
            <v>8.91</v>
          </cell>
        </row>
        <row r="2428">
          <cell r="A2428">
            <v>109240</v>
          </cell>
          <cell r="B2428">
            <v>0</v>
          </cell>
          <cell r="C2428">
            <v>7.5</v>
          </cell>
          <cell r="D2428">
            <v>0</v>
          </cell>
          <cell r="E2428">
            <v>7.5</v>
          </cell>
          <cell r="F2428">
            <v>7.65</v>
          </cell>
          <cell r="G2428">
            <v>7.86</v>
          </cell>
          <cell r="H2428">
            <v>8.4600000000000009</v>
          </cell>
          <cell r="I2428">
            <v>8.91</v>
          </cell>
        </row>
        <row r="2429">
          <cell r="A2429">
            <v>109250</v>
          </cell>
          <cell r="B2429">
            <v>0</v>
          </cell>
          <cell r="C2429">
            <v>7.5</v>
          </cell>
          <cell r="D2429">
            <v>0</v>
          </cell>
          <cell r="E2429">
            <v>7.5</v>
          </cell>
          <cell r="F2429">
            <v>7.65</v>
          </cell>
          <cell r="G2429">
            <v>7.86</v>
          </cell>
          <cell r="H2429">
            <v>8.4600000000000009</v>
          </cell>
          <cell r="I2429">
            <v>8.91</v>
          </cell>
        </row>
        <row r="2430">
          <cell r="A2430">
            <v>109260</v>
          </cell>
          <cell r="B2430">
            <v>0</v>
          </cell>
          <cell r="C2430">
            <v>7.5</v>
          </cell>
          <cell r="D2430">
            <v>0</v>
          </cell>
          <cell r="E2430">
            <v>7.5</v>
          </cell>
          <cell r="F2430">
            <v>7.65</v>
          </cell>
          <cell r="G2430">
            <v>7.86</v>
          </cell>
          <cell r="H2430">
            <v>8.4600000000000009</v>
          </cell>
          <cell r="I2430">
            <v>8.91</v>
          </cell>
        </row>
        <row r="2431">
          <cell r="A2431">
            <v>109270</v>
          </cell>
          <cell r="B2431">
            <v>0</v>
          </cell>
          <cell r="C2431">
            <v>7.5</v>
          </cell>
          <cell r="D2431">
            <v>0</v>
          </cell>
          <cell r="E2431">
            <v>7.5</v>
          </cell>
          <cell r="F2431">
            <v>7.65</v>
          </cell>
          <cell r="G2431">
            <v>7.86</v>
          </cell>
          <cell r="H2431">
            <v>8.4600000000000009</v>
          </cell>
          <cell r="I2431">
            <v>8.91</v>
          </cell>
        </row>
        <row r="2432">
          <cell r="A2432">
            <v>109280</v>
          </cell>
          <cell r="B2432">
            <v>0</v>
          </cell>
          <cell r="C2432">
            <v>7.5</v>
          </cell>
          <cell r="D2432">
            <v>0</v>
          </cell>
          <cell r="E2432">
            <v>7.5</v>
          </cell>
          <cell r="F2432">
            <v>7.65</v>
          </cell>
          <cell r="G2432">
            <v>7.86</v>
          </cell>
          <cell r="H2432">
            <v>8.4600000000000009</v>
          </cell>
          <cell r="I2432">
            <v>8.91</v>
          </cell>
        </row>
        <row r="2433">
          <cell r="A2433">
            <v>109281.03</v>
          </cell>
          <cell r="B2433" t="str">
            <v>BS</v>
          </cell>
          <cell r="C2433">
            <v>7.5</v>
          </cell>
          <cell r="D2433">
            <v>0</v>
          </cell>
          <cell r="E2433">
            <v>7.5</v>
          </cell>
          <cell r="F2433">
            <v>7.65</v>
          </cell>
          <cell r="G2433">
            <v>7.86</v>
          </cell>
          <cell r="H2433">
            <v>8.4600000000000009</v>
          </cell>
          <cell r="I2433">
            <v>8.91</v>
          </cell>
        </row>
        <row r="2434">
          <cell r="A2434">
            <v>109290</v>
          </cell>
          <cell r="B2434">
            <v>0</v>
          </cell>
          <cell r="C2434">
            <v>7.5</v>
          </cell>
          <cell r="D2434">
            <v>0</v>
          </cell>
          <cell r="E2434">
            <v>7.5</v>
          </cell>
          <cell r="F2434">
            <v>7.65</v>
          </cell>
          <cell r="G2434">
            <v>7.86</v>
          </cell>
          <cell r="H2434">
            <v>8.4600000000000009</v>
          </cell>
          <cell r="I2434">
            <v>8.91</v>
          </cell>
        </row>
        <row r="2435">
          <cell r="A2435">
            <v>109300</v>
          </cell>
          <cell r="B2435">
            <v>0</v>
          </cell>
          <cell r="C2435">
            <v>7.5</v>
          </cell>
          <cell r="D2435">
            <v>0</v>
          </cell>
          <cell r="E2435">
            <v>7.5</v>
          </cell>
          <cell r="F2435">
            <v>7.65</v>
          </cell>
          <cell r="G2435">
            <v>7.86</v>
          </cell>
          <cell r="H2435">
            <v>8.4600000000000009</v>
          </cell>
          <cell r="I2435">
            <v>8.91</v>
          </cell>
        </row>
        <row r="2436">
          <cell r="A2436">
            <v>109310</v>
          </cell>
          <cell r="B2436">
            <v>0</v>
          </cell>
          <cell r="C2436">
            <v>7.5</v>
          </cell>
          <cell r="D2436">
            <v>0</v>
          </cell>
          <cell r="E2436">
            <v>7.5</v>
          </cell>
          <cell r="F2436">
            <v>7.65</v>
          </cell>
          <cell r="G2436">
            <v>7.86</v>
          </cell>
          <cell r="H2436">
            <v>8.4600000000000009</v>
          </cell>
          <cell r="I2436">
            <v>8.91</v>
          </cell>
        </row>
        <row r="2437">
          <cell r="A2437">
            <v>109311.03</v>
          </cell>
          <cell r="B2437" t="str">
            <v>PX</v>
          </cell>
          <cell r="C2437">
            <v>7.5</v>
          </cell>
          <cell r="D2437">
            <v>0</v>
          </cell>
          <cell r="E2437">
            <v>7.5</v>
          </cell>
          <cell r="F2437">
            <v>7.65</v>
          </cell>
          <cell r="G2437">
            <v>7.86</v>
          </cell>
          <cell r="H2437">
            <v>8.4600000000000009</v>
          </cell>
          <cell r="I2437">
            <v>8.91</v>
          </cell>
        </row>
        <row r="2438">
          <cell r="A2438">
            <v>109320</v>
          </cell>
          <cell r="B2438">
            <v>0</v>
          </cell>
          <cell r="C2438">
            <v>7.5</v>
          </cell>
          <cell r="D2438">
            <v>0.17</v>
          </cell>
          <cell r="E2438">
            <v>7.67</v>
          </cell>
          <cell r="F2438">
            <v>7.82</v>
          </cell>
          <cell r="G2438">
            <v>8.0300000000000011</v>
          </cell>
          <cell r="H2438">
            <v>8.6300000000000008</v>
          </cell>
          <cell r="I2438">
            <v>9.08</v>
          </cell>
        </row>
        <row r="2439">
          <cell r="A2439">
            <v>109326.03</v>
          </cell>
          <cell r="B2439" t="str">
            <v>PC</v>
          </cell>
          <cell r="C2439">
            <v>7.5</v>
          </cell>
          <cell r="D2439">
            <v>0.3</v>
          </cell>
          <cell r="E2439">
            <v>7.8</v>
          </cell>
          <cell r="F2439">
            <v>7.95</v>
          </cell>
          <cell r="G2439">
            <v>8.16</v>
          </cell>
          <cell r="H2439">
            <v>8.76</v>
          </cell>
          <cell r="I2439">
            <v>9.2099999999999991</v>
          </cell>
        </row>
        <row r="2440">
          <cell r="A2440">
            <v>109330</v>
          </cell>
          <cell r="B2440">
            <v>0</v>
          </cell>
          <cell r="C2440">
            <v>7.5</v>
          </cell>
          <cell r="D2440">
            <v>0.37</v>
          </cell>
          <cell r="E2440">
            <v>7.87</v>
          </cell>
          <cell r="F2440">
            <v>8.02</v>
          </cell>
          <cell r="G2440">
            <v>8.23</v>
          </cell>
          <cell r="H2440">
            <v>8.83</v>
          </cell>
          <cell r="I2440">
            <v>9.2799999999999994</v>
          </cell>
        </row>
        <row r="2441">
          <cell r="A2441">
            <v>109340</v>
          </cell>
          <cell r="B2441">
            <v>0</v>
          </cell>
          <cell r="C2441">
            <v>7.5</v>
          </cell>
          <cell r="D2441">
            <v>0.56999999999999995</v>
          </cell>
          <cell r="E2441">
            <v>8.07</v>
          </cell>
          <cell r="F2441">
            <v>8.2200000000000006</v>
          </cell>
          <cell r="G2441">
            <v>8.4300000000000015</v>
          </cell>
          <cell r="H2441">
            <v>9.0300000000000011</v>
          </cell>
          <cell r="I2441">
            <v>9.48</v>
          </cell>
        </row>
        <row r="2442">
          <cell r="A2442">
            <v>109341.03</v>
          </cell>
          <cell r="B2442" t="str">
            <v>PY - MSE</v>
          </cell>
          <cell r="C2442">
            <v>7.5</v>
          </cell>
          <cell r="D2442">
            <v>0.6</v>
          </cell>
          <cell r="E2442">
            <v>8.1</v>
          </cell>
          <cell r="F2442">
            <v>8.25</v>
          </cell>
          <cell r="G2442">
            <v>8.4600000000000009</v>
          </cell>
          <cell r="H2442">
            <v>9.06</v>
          </cell>
          <cell r="I2442">
            <v>9.51</v>
          </cell>
        </row>
        <row r="2443">
          <cell r="A2443">
            <v>109350</v>
          </cell>
          <cell r="B2443">
            <v>0</v>
          </cell>
          <cell r="C2443">
            <v>7.5</v>
          </cell>
          <cell r="D2443">
            <v>0.6</v>
          </cell>
          <cell r="E2443">
            <v>8.1</v>
          </cell>
          <cell r="F2443">
            <v>8.25</v>
          </cell>
          <cell r="G2443">
            <v>8.4600000000000009</v>
          </cell>
          <cell r="H2443">
            <v>9.06</v>
          </cell>
          <cell r="I2443">
            <v>9.51</v>
          </cell>
        </row>
        <row r="2444">
          <cell r="A2444">
            <v>109360</v>
          </cell>
          <cell r="B2444">
            <v>0</v>
          </cell>
          <cell r="C2444">
            <v>7.5</v>
          </cell>
          <cell r="D2444">
            <v>0.6</v>
          </cell>
          <cell r="E2444">
            <v>8.1</v>
          </cell>
          <cell r="F2444">
            <v>8.25</v>
          </cell>
          <cell r="G2444">
            <v>8.4600000000000009</v>
          </cell>
          <cell r="H2444">
            <v>9.06</v>
          </cell>
          <cell r="I2444">
            <v>9.51</v>
          </cell>
        </row>
        <row r="2445">
          <cell r="A2445">
            <v>109370</v>
          </cell>
          <cell r="B2445">
            <v>0</v>
          </cell>
          <cell r="C2445">
            <v>7.5</v>
          </cell>
          <cell r="D2445">
            <v>0.6</v>
          </cell>
          <cell r="E2445">
            <v>8.1</v>
          </cell>
          <cell r="F2445">
            <v>8.25</v>
          </cell>
          <cell r="G2445">
            <v>8.4600000000000009</v>
          </cell>
          <cell r="H2445">
            <v>9.06</v>
          </cell>
          <cell r="I2445">
            <v>9.51</v>
          </cell>
        </row>
        <row r="2446">
          <cell r="A2446">
            <v>109380</v>
          </cell>
          <cell r="B2446">
            <v>0</v>
          </cell>
          <cell r="C2446">
            <v>7.5</v>
          </cell>
          <cell r="D2446">
            <v>0.6</v>
          </cell>
          <cell r="E2446">
            <v>8.1</v>
          </cell>
          <cell r="F2446">
            <v>8.25</v>
          </cell>
          <cell r="G2446">
            <v>8.4600000000000009</v>
          </cell>
          <cell r="H2446">
            <v>9.06</v>
          </cell>
          <cell r="I2446">
            <v>9.51</v>
          </cell>
        </row>
        <row r="2447">
          <cell r="A2447">
            <v>109390</v>
          </cell>
          <cell r="B2447">
            <v>0</v>
          </cell>
          <cell r="C2447">
            <v>7.5</v>
          </cell>
          <cell r="D2447">
            <v>0.6</v>
          </cell>
          <cell r="E2447">
            <v>8.1</v>
          </cell>
          <cell r="F2447">
            <v>8.25</v>
          </cell>
          <cell r="G2447">
            <v>8.4600000000000009</v>
          </cell>
          <cell r="H2447">
            <v>9.06</v>
          </cell>
          <cell r="I2447">
            <v>9.51</v>
          </cell>
        </row>
        <row r="2448">
          <cell r="A2448">
            <v>109400</v>
          </cell>
          <cell r="B2448">
            <v>0</v>
          </cell>
          <cell r="C2448">
            <v>7.5</v>
          </cell>
          <cell r="D2448">
            <v>0.6</v>
          </cell>
          <cell r="E2448">
            <v>8.1</v>
          </cell>
          <cell r="F2448">
            <v>8.25</v>
          </cell>
          <cell r="G2448">
            <v>8.4600000000000009</v>
          </cell>
          <cell r="H2448">
            <v>9.06</v>
          </cell>
          <cell r="I2448">
            <v>9.51</v>
          </cell>
        </row>
        <row r="2449">
          <cell r="A2449">
            <v>109410</v>
          </cell>
          <cell r="B2449">
            <v>0</v>
          </cell>
          <cell r="C2449">
            <v>7.5</v>
          </cell>
          <cell r="D2449">
            <v>0.6</v>
          </cell>
          <cell r="E2449">
            <v>8.1</v>
          </cell>
          <cell r="F2449">
            <v>8.25</v>
          </cell>
          <cell r="G2449">
            <v>8.4600000000000009</v>
          </cell>
          <cell r="H2449">
            <v>9.06</v>
          </cell>
          <cell r="I2449">
            <v>9.51</v>
          </cell>
        </row>
        <row r="2450">
          <cell r="A2450">
            <v>109420</v>
          </cell>
          <cell r="B2450">
            <v>0</v>
          </cell>
          <cell r="C2450">
            <v>7.5</v>
          </cell>
          <cell r="D2450">
            <v>0.6</v>
          </cell>
          <cell r="E2450">
            <v>8.1</v>
          </cell>
          <cell r="F2450">
            <v>8.25</v>
          </cell>
          <cell r="G2450">
            <v>8.4600000000000009</v>
          </cell>
          <cell r="H2450">
            <v>9.06</v>
          </cell>
          <cell r="I2450">
            <v>9.51</v>
          </cell>
        </row>
        <row r="2451">
          <cell r="A2451">
            <v>109430</v>
          </cell>
          <cell r="B2451">
            <v>0</v>
          </cell>
          <cell r="C2451">
            <v>7.5</v>
          </cell>
          <cell r="D2451">
            <v>0.6</v>
          </cell>
          <cell r="E2451">
            <v>8.1</v>
          </cell>
          <cell r="F2451">
            <v>8.25</v>
          </cell>
          <cell r="G2451">
            <v>8.4600000000000009</v>
          </cell>
          <cell r="H2451">
            <v>9.06</v>
          </cell>
          <cell r="I2451">
            <v>9.51</v>
          </cell>
        </row>
        <row r="2452">
          <cell r="A2452">
            <v>109440</v>
          </cell>
          <cell r="B2452">
            <v>0</v>
          </cell>
          <cell r="C2452">
            <v>7.5</v>
          </cell>
          <cell r="D2452">
            <v>0.6</v>
          </cell>
          <cell r="E2452">
            <v>8.1</v>
          </cell>
          <cell r="F2452">
            <v>8.25</v>
          </cell>
          <cell r="G2452">
            <v>8.4600000000000009</v>
          </cell>
          <cell r="H2452">
            <v>9.06</v>
          </cell>
          <cell r="I2452">
            <v>9.51</v>
          </cell>
        </row>
        <row r="2453">
          <cell r="A2453">
            <v>109450</v>
          </cell>
          <cell r="B2453">
            <v>0</v>
          </cell>
          <cell r="C2453">
            <v>7.5</v>
          </cell>
          <cell r="D2453">
            <v>0.6</v>
          </cell>
          <cell r="E2453">
            <v>8.1</v>
          </cell>
          <cell r="F2453">
            <v>8.25</v>
          </cell>
          <cell r="G2453">
            <v>8.4600000000000009</v>
          </cell>
          <cell r="H2453">
            <v>9.06</v>
          </cell>
          <cell r="I2453">
            <v>9.51</v>
          </cell>
        </row>
        <row r="2454">
          <cell r="A2454">
            <v>109460</v>
          </cell>
          <cell r="B2454">
            <v>0</v>
          </cell>
          <cell r="C2454">
            <v>7.5</v>
          </cell>
          <cell r="D2454">
            <v>0.6</v>
          </cell>
          <cell r="E2454">
            <v>8.1</v>
          </cell>
          <cell r="F2454">
            <v>8.25</v>
          </cell>
          <cell r="G2454">
            <v>8.4600000000000009</v>
          </cell>
          <cell r="H2454">
            <v>9.06</v>
          </cell>
          <cell r="I2454">
            <v>9.51</v>
          </cell>
        </row>
        <row r="2455">
          <cell r="A2455">
            <v>109470</v>
          </cell>
          <cell r="B2455">
            <v>0</v>
          </cell>
          <cell r="C2455">
            <v>7.5</v>
          </cell>
          <cell r="D2455">
            <v>0.6</v>
          </cell>
          <cell r="E2455">
            <v>8.1</v>
          </cell>
          <cell r="F2455">
            <v>8.25</v>
          </cell>
          <cell r="G2455">
            <v>8.4600000000000009</v>
          </cell>
          <cell r="H2455">
            <v>9.06</v>
          </cell>
          <cell r="I2455">
            <v>9.51</v>
          </cell>
        </row>
        <row r="2456">
          <cell r="A2456">
            <v>109480</v>
          </cell>
          <cell r="B2456">
            <v>0</v>
          </cell>
          <cell r="C2456">
            <v>7.5</v>
          </cell>
          <cell r="D2456">
            <v>0.6</v>
          </cell>
          <cell r="E2456">
            <v>8.1</v>
          </cell>
          <cell r="F2456">
            <v>8.25</v>
          </cell>
          <cell r="G2456">
            <v>8.4600000000000009</v>
          </cell>
          <cell r="H2456">
            <v>9.06</v>
          </cell>
          <cell r="I2456">
            <v>9.51</v>
          </cell>
        </row>
        <row r="2457">
          <cell r="A2457">
            <v>109490</v>
          </cell>
          <cell r="B2457">
            <v>0</v>
          </cell>
          <cell r="C2457">
            <v>7.5</v>
          </cell>
          <cell r="D2457">
            <v>0.6</v>
          </cell>
          <cell r="E2457">
            <v>8.1</v>
          </cell>
          <cell r="F2457">
            <v>8.25</v>
          </cell>
          <cell r="G2457">
            <v>8.4600000000000009</v>
          </cell>
          <cell r="H2457">
            <v>9.06</v>
          </cell>
          <cell r="I2457">
            <v>9.51</v>
          </cell>
        </row>
        <row r="2458">
          <cell r="A2458">
            <v>109500</v>
          </cell>
          <cell r="B2458">
            <v>0</v>
          </cell>
          <cell r="C2458">
            <v>7.5</v>
          </cell>
          <cell r="D2458">
            <v>0.6</v>
          </cell>
          <cell r="E2458">
            <v>8.1</v>
          </cell>
          <cell r="F2458">
            <v>8.25</v>
          </cell>
          <cell r="G2458">
            <v>8.4600000000000009</v>
          </cell>
          <cell r="H2458">
            <v>9.06</v>
          </cell>
          <cell r="I2458">
            <v>9.51</v>
          </cell>
        </row>
        <row r="2459">
          <cell r="A2459">
            <v>109510</v>
          </cell>
          <cell r="B2459">
            <v>0</v>
          </cell>
          <cell r="C2459">
            <v>7.5</v>
          </cell>
          <cell r="D2459">
            <v>0.6</v>
          </cell>
          <cell r="E2459">
            <v>8.1</v>
          </cell>
          <cell r="F2459">
            <v>8.25</v>
          </cell>
          <cell r="G2459">
            <v>8.4600000000000009</v>
          </cell>
          <cell r="H2459">
            <v>9.06</v>
          </cell>
          <cell r="I2459">
            <v>9.51</v>
          </cell>
        </row>
        <row r="2460">
          <cell r="A2460">
            <v>109520</v>
          </cell>
          <cell r="B2460">
            <v>0</v>
          </cell>
          <cell r="C2460">
            <v>7.5</v>
          </cell>
          <cell r="D2460">
            <v>0.6</v>
          </cell>
          <cell r="E2460">
            <v>8.1</v>
          </cell>
          <cell r="F2460">
            <v>8.25</v>
          </cell>
          <cell r="G2460">
            <v>8.4600000000000009</v>
          </cell>
          <cell r="H2460">
            <v>9.06</v>
          </cell>
          <cell r="I2460">
            <v>9.51</v>
          </cell>
        </row>
        <row r="2461">
          <cell r="A2461">
            <v>109530</v>
          </cell>
          <cell r="B2461">
            <v>0</v>
          </cell>
          <cell r="C2461">
            <v>7.5</v>
          </cell>
          <cell r="D2461">
            <v>0.6</v>
          </cell>
          <cell r="E2461">
            <v>8.1</v>
          </cell>
          <cell r="F2461">
            <v>8.25</v>
          </cell>
          <cell r="G2461">
            <v>8.4600000000000009</v>
          </cell>
          <cell r="H2461">
            <v>9.06</v>
          </cell>
          <cell r="I2461">
            <v>9.51</v>
          </cell>
        </row>
        <row r="2462">
          <cell r="A2462">
            <v>109540</v>
          </cell>
          <cell r="B2462">
            <v>0</v>
          </cell>
          <cell r="C2462">
            <v>7.5</v>
          </cell>
          <cell r="D2462">
            <v>0.6</v>
          </cell>
          <cell r="E2462">
            <v>8.1</v>
          </cell>
          <cell r="F2462">
            <v>8.25</v>
          </cell>
          <cell r="G2462">
            <v>8.4600000000000009</v>
          </cell>
          <cell r="H2462">
            <v>9.06</v>
          </cell>
          <cell r="I2462">
            <v>9.51</v>
          </cell>
        </row>
        <row r="2463">
          <cell r="A2463">
            <v>109550</v>
          </cell>
          <cell r="B2463">
            <v>0</v>
          </cell>
          <cell r="C2463">
            <v>7.5</v>
          </cell>
          <cell r="D2463">
            <v>0.6</v>
          </cell>
          <cell r="E2463">
            <v>8.1</v>
          </cell>
          <cell r="F2463">
            <v>8.25</v>
          </cell>
          <cell r="G2463">
            <v>8.4600000000000009</v>
          </cell>
          <cell r="H2463">
            <v>9.06</v>
          </cell>
          <cell r="I2463">
            <v>9.51</v>
          </cell>
        </row>
        <row r="2464">
          <cell r="A2464">
            <v>109560</v>
          </cell>
          <cell r="B2464">
            <v>0</v>
          </cell>
          <cell r="C2464">
            <v>7.5</v>
          </cell>
          <cell r="D2464">
            <v>0.6</v>
          </cell>
          <cell r="E2464">
            <v>8.1</v>
          </cell>
          <cell r="F2464">
            <v>8.25</v>
          </cell>
          <cell r="G2464">
            <v>8.4600000000000009</v>
          </cell>
          <cell r="H2464">
            <v>9.06</v>
          </cell>
          <cell r="I2464">
            <v>9.51</v>
          </cell>
        </row>
        <row r="2465">
          <cell r="A2465">
            <v>109560.33</v>
          </cell>
          <cell r="B2465" t="str">
            <v>PY - MSE</v>
          </cell>
          <cell r="C2465">
            <v>7.5</v>
          </cell>
          <cell r="D2465">
            <v>0.6</v>
          </cell>
          <cell r="E2465">
            <v>8.1</v>
          </cell>
          <cell r="F2465">
            <v>8.25</v>
          </cell>
          <cell r="G2465">
            <v>8.4600000000000009</v>
          </cell>
          <cell r="H2465">
            <v>9.06</v>
          </cell>
          <cell r="I2465">
            <v>9.51</v>
          </cell>
        </row>
        <row r="2466">
          <cell r="A2466">
            <v>109570</v>
          </cell>
          <cell r="B2466">
            <v>0</v>
          </cell>
          <cell r="C2466">
            <v>7.5</v>
          </cell>
          <cell r="D2466">
            <v>0.4</v>
          </cell>
          <cell r="E2466">
            <v>7.9</v>
          </cell>
          <cell r="F2466">
            <v>8.0500000000000007</v>
          </cell>
          <cell r="G2466">
            <v>8.2600000000000016</v>
          </cell>
          <cell r="H2466">
            <v>8.8600000000000012</v>
          </cell>
          <cell r="I2466">
            <v>9.31</v>
          </cell>
        </row>
        <row r="2467">
          <cell r="A2467">
            <v>109575.33</v>
          </cell>
          <cell r="B2467" t="str">
            <v>PT</v>
          </cell>
          <cell r="C2467">
            <v>7.5</v>
          </cell>
          <cell r="D2467">
            <v>0.3</v>
          </cell>
          <cell r="E2467">
            <v>7.8</v>
          </cell>
          <cell r="F2467">
            <v>7.95</v>
          </cell>
          <cell r="G2467">
            <v>8.16</v>
          </cell>
          <cell r="H2467">
            <v>8.76</v>
          </cell>
          <cell r="I2467">
            <v>9.2099999999999991</v>
          </cell>
        </row>
        <row r="2468">
          <cell r="A2468">
            <v>109580</v>
          </cell>
          <cell r="B2468">
            <v>0</v>
          </cell>
          <cell r="C2468">
            <v>7.5</v>
          </cell>
          <cell r="D2468">
            <v>0.2</v>
          </cell>
          <cell r="E2468">
            <v>7.7</v>
          </cell>
          <cell r="F2468">
            <v>7.8500000000000005</v>
          </cell>
          <cell r="G2468">
            <v>8.06</v>
          </cell>
          <cell r="H2468">
            <v>8.66</v>
          </cell>
          <cell r="I2468">
            <v>9.11</v>
          </cell>
        </row>
        <row r="2469">
          <cell r="A2469">
            <v>109590</v>
          </cell>
          <cell r="B2469">
            <v>0</v>
          </cell>
          <cell r="C2469">
            <v>7.5</v>
          </cell>
          <cell r="D2469">
            <v>0</v>
          </cell>
          <cell r="E2469">
            <v>7.5</v>
          </cell>
          <cell r="F2469">
            <v>7.65</v>
          </cell>
          <cell r="G2469">
            <v>7.86</v>
          </cell>
          <cell r="H2469">
            <v>8.4600000000000009</v>
          </cell>
          <cell r="I2469">
            <v>8.91</v>
          </cell>
        </row>
        <row r="2470">
          <cell r="A2470">
            <v>109590.33</v>
          </cell>
          <cell r="B2470" t="str">
            <v>PX</v>
          </cell>
          <cell r="C2470">
            <v>7.5</v>
          </cell>
          <cell r="D2470">
            <v>0</v>
          </cell>
          <cell r="E2470">
            <v>7.5</v>
          </cell>
          <cell r="F2470">
            <v>7.65</v>
          </cell>
          <cell r="G2470">
            <v>7.86</v>
          </cell>
          <cell r="H2470">
            <v>8.4600000000000009</v>
          </cell>
          <cell r="I2470">
            <v>8.91</v>
          </cell>
        </row>
        <row r="2471">
          <cell r="A2471">
            <v>109600</v>
          </cell>
          <cell r="B2471">
            <v>0</v>
          </cell>
          <cell r="C2471">
            <v>7.5</v>
          </cell>
          <cell r="D2471">
            <v>0</v>
          </cell>
          <cell r="E2471">
            <v>7.5</v>
          </cell>
          <cell r="F2471">
            <v>7.65</v>
          </cell>
          <cell r="G2471">
            <v>7.86</v>
          </cell>
          <cell r="H2471">
            <v>8.4600000000000009</v>
          </cell>
          <cell r="I2471">
            <v>8.91</v>
          </cell>
        </row>
        <row r="2472">
          <cell r="A2472">
            <v>109610</v>
          </cell>
          <cell r="B2472">
            <v>0</v>
          </cell>
          <cell r="C2472">
            <v>7.5</v>
          </cell>
          <cell r="D2472">
            <v>0</v>
          </cell>
          <cell r="E2472">
            <v>7.5</v>
          </cell>
          <cell r="F2472">
            <v>7.65</v>
          </cell>
          <cell r="G2472">
            <v>7.86</v>
          </cell>
          <cell r="H2472">
            <v>8.4600000000000009</v>
          </cell>
          <cell r="I2472">
            <v>8.91</v>
          </cell>
        </row>
        <row r="2473">
          <cell r="A2473">
            <v>109620</v>
          </cell>
          <cell r="B2473">
            <v>0</v>
          </cell>
          <cell r="C2473">
            <v>7.5</v>
          </cell>
          <cell r="D2473">
            <v>0</v>
          </cell>
          <cell r="E2473">
            <v>7.5</v>
          </cell>
          <cell r="F2473">
            <v>7.65</v>
          </cell>
          <cell r="G2473">
            <v>7.86</v>
          </cell>
          <cell r="H2473">
            <v>8.4600000000000009</v>
          </cell>
          <cell r="I2473">
            <v>8.91</v>
          </cell>
        </row>
        <row r="2474">
          <cell r="A2474">
            <v>109620.33</v>
          </cell>
          <cell r="B2474" t="str">
            <v>BS</v>
          </cell>
          <cell r="C2474">
            <v>7.5</v>
          </cell>
          <cell r="D2474">
            <v>0</v>
          </cell>
          <cell r="E2474">
            <v>7.5</v>
          </cell>
          <cell r="F2474">
            <v>7.65</v>
          </cell>
          <cell r="G2474">
            <v>7.86</v>
          </cell>
          <cell r="H2474">
            <v>8.4600000000000009</v>
          </cell>
          <cell r="I2474">
            <v>8.91</v>
          </cell>
        </row>
        <row r="2475">
          <cell r="A2475">
            <v>109630</v>
          </cell>
          <cell r="B2475">
            <v>0</v>
          </cell>
          <cell r="C2475">
            <v>7.5</v>
          </cell>
          <cell r="D2475">
            <v>0</v>
          </cell>
          <cell r="E2475">
            <v>7.5</v>
          </cell>
          <cell r="F2475">
            <v>7.65</v>
          </cell>
          <cell r="G2475">
            <v>7.86</v>
          </cell>
          <cell r="H2475">
            <v>8.4600000000000009</v>
          </cell>
          <cell r="I2475">
            <v>8.91</v>
          </cell>
        </row>
        <row r="2476">
          <cell r="A2476">
            <v>109640</v>
          </cell>
          <cell r="B2476">
            <v>0</v>
          </cell>
          <cell r="C2476">
            <v>7.5</v>
          </cell>
          <cell r="D2476">
            <v>0</v>
          </cell>
          <cell r="E2476">
            <v>7.5</v>
          </cell>
          <cell r="F2476">
            <v>7.65</v>
          </cell>
          <cell r="G2476">
            <v>7.86</v>
          </cell>
          <cell r="H2476">
            <v>8.4600000000000009</v>
          </cell>
          <cell r="I2476">
            <v>8.91</v>
          </cell>
        </row>
        <row r="2477">
          <cell r="A2477">
            <v>109650</v>
          </cell>
          <cell r="B2477">
            <v>0</v>
          </cell>
          <cell r="C2477">
            <v>7.5</v>
          </cell>
          <cell r="D2477">
            <v>0</v>
          </cell>
          <cell r="E2477">
            <v>7.5</v>
          </cell>
          <cell r="F2477">
            <v>7.65</v>
          </cell>
          <cell r="G2477">
            <v>7.86</v>
          </cell>
          <cell r="H2477">
            <v>8.4600000000000009</v>
          </cell>
          <cell r="I2477">
            <v>8.91</v>
          </cell>
        </row>
        <row r="2478">
          <cell r="A2478">
            <v>109660</v>
          </cell>
          <cell r="B2478">
            <v>0</v>
          </cell>
          <cell r="C2478">
            <v>7.5</v>
          </cell>
          <cell r="D2478">
            <v>0</v>
          </cell>
          <cell r="E2478">
            <v>7.5</v>
          </cell>
          <cell r="F2478">
            <v>7.65</v>
          </cell>
          <cell r="G2478">
            <v>7.86</v>
          </cell>
          <cell r="H2478">
            <v>8.4600000000000009</v>
          </cell>
          <cell r="I2478">
            <v>8.91</v>
          </cell>
        </row>
        <row r="2479">
          <cell r="A2479">
            <v>109670</v>
          </cell>
          <cell r="B2479">
            <v>0</v>
          </cell>
          <cell r="C2479">
            <v>7.5</v>
          </cell>
          <cell r="D2479">
            <v>0</v>
          </cell>
          <cell r="E2479">
            <v>7.5</v>
          </cell>
          <cell r="F2479">
            <v>7.65</v>
          </cell>
          <cell r="G2479">
            <v>7.86</v>
          </cell>
          <cell r="H2479">
            <v>8.4600000000000009</v>
          </cell>
          <cell r="I2479">
            <v>8.91</v>
          </cell>
        </row>
        <row r="2480">
          <cell r="A2480">
            <v>109680</v>
          </cell>
          <cell r="B2480">
            <v>0</v>
          </cell>
          <cell r="C2480">
            <v>7.5</v>
          </cell>
          <cell r="D2480">
            <v>0</v>
          </cell>
          <cell r="E2480">
            <v>7.5</v>
          </cell>
          <cell r="F2480">
            <v>7.65</v>
          </cell>
          <cell r="G2480">
            <v>7.86</v>
          </cell>
          <cell r="H2480">
            <v>8.4600000000000009</v>
          </cell>
          <cell r="I2480">
            <v>8.91</v>
          </cell>
        </row>
        <row r="2481">
          <cell r="A2481">
            <v>109690</v>
          </cell>
          <cell r="B2481">
            <v>0</v>
          </cell>
          <cell r="C2481">
            <v>7.5</v>
          </cell>
          <cell r="D2481">
            <v>0</v>
          </cell>
          <cell r="E2481">
            <v>7.5</v>
          </cell>
          <cell r="F2481">
            <v>7.65</v>
          </cell>
          <cell r="G2481">
            <v>7.86</v>
          </cell>
          <cell r="H2481">
            <v>8.4600000000000009</v>
          </cell>
          <cell r="I2481">
            <v>8.91</v>
          </cell>
        </row>
        <row r="2482">
          <cell r="A2482">
            <v>109700</v>
          </cell>
          <cell r="B2482">
            <v>0</v>
          </cell>
          <cell r="C2482">
            <v>7.5</v>
          </cell>
          <cell r="D2482">
            <v>0</v>
          </cell>
          <cell r="E2482">
            <v>7.5</v>
          </cell>
          <cell r="F2482">
            <v>7.65</v>
          </cell>
          <cell r="G2482">
            <v>7.86</v>
          </cell>
          <cell r="H2482">
            <v>8.4600000000000009</v>
          </cell>
          <cell r="I2482">
            <v>8.91</v>
          </cell>
        </row>
        <row r="2483">
          <cell r="A2483">
            <v>109710</v>
          </cell>
          <cell r="B2483">
            <v>0</v>
          </cell>
          <cell r="C2483">
            <v>7.5</v>
          </cell>
          <cell r="D2483">
            <v>0</v>
          </cell>
          <cell r="E2483">
            <v>7.5</v>
          </cell>
          <cell r="F2483">
            <v>7.65</v>
          </cell>
          <cell r="G2483">
            <v>7.86</v>
          </cell>
          <cell r="H2483">
            <v>8.4600000000000009</v>
          </cell>
          <cell r="I2483">
            <v>8.91</v>
          </cell>
        </row>
        <row r="2484">
          <cell r="A2484">
            <v>109720</v>
          </cell>
          <cell r="B2484">
            <v>0</v>
          </cell>
          <cell r="C2484">
            <v>7.5</v>
          </cell>
          <cell r="D2484">
            <v>0</v>
          </cell>
          <cell r="E2484">
            <v>7.5</v>
          </cell>
          <cell r="F2484">
            <v>7.65</v>
          </cell>
          <cell r="G2484">
            <v>7.86</v>
          </cell>
          <cell r="H2484">
            <v>8.4600000000000009</v>
          </cell>
          <cell r="I2484">
            <v>8.91</v>
          </cell>
        </row>
        <row r="2485">
          <cell r="A2485">
            <v>109730</v>
          </cell>
          <cell r="B2485">
            <v>0</v>
          </cell>
          <cell r="C2485">
            <v>7.5</v>
          </cell>
          <cell r="D2485">
            <v>0</v>
          </cell>
          <cell r="E2485">
            <v>7.5</v>
          </cell>
          <cell r="F2485">
            <v>7.65</v>
          </cell>
          <cell r="G2485">
            <v>7.86</v>
          </cell>
          <cell r="H2485">
            <v>8.4600000000000009</v>
          </cell>
          <cell r="I2485">
            <v>8.91</v>
          </cell>
        </row>
        <row r="2486">
          <cell r="A2486">
            <v>109740</v>
          </cell>
          <cell r="B2486">
            <v>0</v>
          </cell>
          <cell r="C2486">
            <v>7.5</v>
          </cell>
          <cell r="D2486">
            <v>0</v>
          </cell>
          <cell r="E2486">
            <v>7.5</v>
          </cell>
          <cell r="F2486">
            <v>7.65</v>
          </cell>
          <cell r="G2486">
            <v>7.86</v>
          </cell>
          <cell r="H2486">
            <v>8.4600000000000009</v>
          </cell>
          <cell r="I2486">
            <v>8.91</v>
          </cell>
        </row>
        <row r="2487">
          <cell r="A2487">
            <v>109750</v>
          </cell>
          <cell r="B2487">
            <v>0</v>
          </cell>
          <cell r="C2487">
            <v>7.5</v>
          </cell>
          <cell r="D2487">
            <v>0</v>
          </cell>
          <cell r="E2487">
            <v>7.5</v>
          </cell>
          <cell r="F2487">
            <v>7.65</v>
          </cell>
          <cell r="G2487">
            <v>7.86</v>
          </cell>
          <cell r="H2487">
            <v>8.4600000000000009</v>
          </cell>
          <cell r="I2487">
            <v>8.91</v>
          </cell>
        </row>
        <row r="2488">
          <cell r="A2488">
            <v>109760</v>
          </cell>
          <cell r="B2488">
            <v>0</v>
          </cell>
          <cell r="C2488">
            <v>7.5</v>
          </cell>
          <cell r="D2488">
            <v>0</v>
          </cell>
          <cell r="E2488">
            <v>7.5</v>
          </cell>
          <cell r="F2488">
            <v>7.65</v>
          </cell>
          <cell r="G2488">
            <v>7.86</v>
          </cell>
          <cell r="H2488">
            <v>8.4600000000000009</v>
          </cell>
          <cell r="I2488">
            <v>8.91</v>
          </cell>
        </row>
        <row r="2489">
          <cell r="A2489">
            <v>109770</v>
          </cell>
          <cell r="B2489">
            <v>0</v>
          </cell>
          <cell r="C2489">
            <v>7.5</v>
          </cell>
          <cell r="D2489">
            <v>0</v>
          </cell>
          <cell r="E2489">
            <v>7.5</v>
          </cell>
          <cell r="F2489">
            <v>7.65</v>
          </cell>
          <cell r="G2489">
            <v>7.86</v>
          </cell>
          <cell r="H2489">
            <v>8.4600000000000009</v>
          </cell>
          <cell r="I2489">
            <v>8.91</v>
          </cell>
        </row>
        <row r="2490">
          <cell r="A2490">
            <v>109780</v>
          </cell>
          <cell r="B2490">
            <v>0</v>
          </cell>
          <cell r="C2490">
            <v>7.5</v>
          </cell>
          <cell r="D2490">
            <v>0</v>
          </cell>
          <cell r="E2490">
            <v>7.5</v>
          </cell>
          <cell r="F2490">
            <v>7.65</v>
          </cell>
          <cell r="G2490">
            <v>7.86</v>
          </cell>
          <cell r="H2490">
            <v>8.4600000000000009</v>
          </cell>
          <cell r="I2490">
            <v>8.91</v>
          </cell>
        </row>
        <row r="2491">
          <cell r="A2491">
            <v>109790</v>
          </cell>
          <cell r="B2491">
            <v>0</v>
          </cell>
          <cell r="C2491">
            <v>7.5</v>
          </cell>
          <cell r="D2491">
            <v>0</v>
          </cell>
          <cell r="E2491">
            <v>7.5</v>
          </cell>
          <cell r="F2491">
            <v>7.65</v>
          </cell>
          <cell r="G2491">
            <v>7.86</v>
          </cell>
          <cell r="H2491">
            <v>8.4600000000000009</v>
          </cell>
          <cell r="I2491">
            <v>8.91</v>
          </cell>
        </row>
        <row r="2492">
          <cell r="A2492">
            <v>109800</v>
          </cell>
          <cell r="B2492">
            <v>0</v>
          </cell>
          <cell r="C2492">
            <v>7.5</v>
          </cell>
          <cell r="D2492">
            <v>0</v>
          </cell>
          <cell r="E2492">
            <v>7.5</v>
          </cell>
          <cell r="F2492">
            <v>7.65</v>
          </cell>
          <cell r="G2492">
            <v>7.86</v>
          </cell>
          <cell r="H2492">
            <v>8.4600000000000009</v>
          </cell>
          <cell r="I2492">
            <v>8.91</v>
          </cell>
        </row>
        <row r="2493">
          <cell r="A2493">
            <v>109810</v>
          </cell>
          <cell r="B2493">
            <v>0</v>
          </cell>
          <cell r="C2493">
            <v>7.5</v>
          </cell>
          <cell r="D2493">
            <v>0</v>
          </cell>
          <cell r="E2493">
            <v>7.5</v>
          </cell>
          <cell r="F2493">
            <v>7.65</v>
          </cell>
          <cell r="G2493">
            <v>7.86</v>
          </cell>
          <cell r="H2493">
            <v>8.4600000000000009</v>
          </cell>
          <cell r="I2493">
            <v>8.91</v>
          </cell>
        </row>
        <row r="2494">
          <cell r="A2494">
            <v>109820</v>
          </cell>
          <cell r="B2494">
            <v>0</v>
          </cell>
          <cell r="C2494">
            <v>7.5</v>
          </cell>
          <cell r="D2494">
            <v>0</v>
          </cell>
          <cell r="E2494">
            <v>7.5</v>
          </cell>
          <cell r="F2494">
            <v>7.65</v>
          </cell>
          <cell r="G2494">
            <v>7.86</v>
          </cell>
          <cell r="H2494">
            <v>8.4600000000000009</v>
          </cell>
          <cell r="I2494">
            <v>8.91</v>
          </cell>
        </row>
        <row r="2495">
          <cell r="A2495">
            <v>109830</v>
          </cell>
          <cell r="B2495">
            <v>0</v>
          </cell>
          <cell r="C2495">
            <v>7.5</v>
          </cell>
          <cell r="D2495">
            <v>0</v>
          </cell>
          <cell r="E2495">
            <v>7.5</v>
          </cell>
          <cell r="F2495">
            <v>7.65</v>
          </cell>
          <cell r="G2495">
            <v>7.86</v>
          </cell>
          <cell r="H2495">
            <v>8.4600000000000009</v>
          </cell>
          <cell r="I2495">
            <v>8.91</v>
          </cell>
        </row>
        <row r="2496">
          <cell r="A2496">
            <v>109840</v>
          </cell>
          <cell r="B2496">
            <v>0</v>
          </cell>
          <cell r="C2496">
            <v>7.5</v>
          </cell>
          <cell r="D2496">
            <v>0</v>
          </cell>
          <cell r="E2496">
            <v>7.5</v>
          </cell>
          <cell r="F2496">
            <v>7.65</v>
          </cell>
          <cell r="G2496">
            <v>7.86</v>
          </cell>
          <cell r="H2496">
            <v>8.4600000000000009</v>
          </cell>
          <cell r="I2496">
            <v>8.91</v>
          </cell>
        </row>
        <row r="2497">
          <cell r="A2497">
            <v>109850</v>
          </cell>
          <cell r="B2497">
            <v>0</v>
          </cell>
          <cell r="C2497">
            <v>7.5</v>
          </cell>
          <cell r="D2497">
            <v>0</v>
          </cell>
          <cell r="E2497">
            <v>7.5</v>
          </cell>
          <cell r="F2497">
            <v>7.65</v>
          </cell>
          <cell r="G2497">
            <v>7.86</v>
          </cell>
          <cell r="H2497">
            <v>8.4600000000000009</v>
          </cell>
          <cell r="I2497">
            <v>8.91</v>
          </cell>
        </row>
        <row r="2498">
          <cell r="A2498">
            <v>109860</v>
          </cell>
          <cell r="B2498">
            <v>0</v>
          </cell>
          <cell r="C2498">
            <v>7.5</v>
          </cell>
          <cell r="D2498">
            <v>0</v>
          </cell>
          <cell r="E2498">
            <v>7.5</v>
          </cell>
          <cell r="F2498">
            <v>7.65</v>
          </cell>
          <cell r="G2498">
            <v>7.86</v>
          </cell>
          <cell r="H2498">
            <v>8.4600000000000009</v>
          </cell>
          <cell r="I2498">
            <v>8.91</v>
          </cell>
        </row>
        <row r="2499">
          <cell r="A2499">
            <v>109870</v>
          </cell>
          <cell r="B2499">
            <v>0</v>
          </cell>
          <cell r="C2499">
            <v>7.5</v>
          </cell>
          <cell r="D2499">
            <v>0</v>
          </cell>
          <cell r="E2499">
            <v>7.5</v>
          </cell>
          <cell r="F2499">
            <v>7.65</v>
          </cell>
          <cell r="G2499">
            <v>7.86</v>
          </cell>
          <cell r="H2499">
            <v>8.4600000000000009</v>
          </cell>
          <cell r="I2499">
            <v>8.91</v>
          </cell>
        </row>
        <row r="2500">
          <cell r="A2500">
            <v>109880</v>
          </cell>
          <cell r="B2500">
            <v>0</v>
          </cell>
          <cell r="C2500">
            <v>7.5</v>
          </cell>
          <cell r="D2500">
            <v>0</v>
          </cell>
          <cell r="E2500">
            <v>7.5</v>
          </cell>
          <cell r="F2500">
            <v>7.65</v>
          </cell>
          <cell r="G2500">
            <v>7.86</v>
          </cell>
          <cell r="H2500">
            <v>8.4600000000000009</v>
          </cell>
          <cell r="I2500">
            <v>8.91</v>
          </cell>
        </row>
        <row r="2501">
          <cell r="A2501">
            <v>109890</v>
          </cell>
          <cell r="B2501">
            <v>0</v>
          </cell>
          <cell r="C2501">
            <v>7.5</v>
          </cell>
          <cell r="D2501">
            <v>0</v>
          </cell>
          <cell r="E2501">
            <v>7.5</v>
          </cell>
          <cell r="F2501">
            <v>7.65</v>
          </cell>
          <cell r="G2501">
            <v>7.86</v>
          </cell>
          <cell r="H2501">
            <v>8.4600000000000009</v>
          </cell>
          <cell r="I2501">
            <v>8.91</v>
          </cell>
        </row>
        <row r="2502">
          <cell r="A2502">
            <v>109900</v>
          </cell>
          <cell r="B2502">
            <v>0</v>
          </cell>
          <cell r="C2502">
            <v>7.5</v>
          </cell>
          <cell r="D2502">
            <v>0</v>
          </cell>
          <cell r="E2502">
            <v>7.5</v>
          </cell>
          <cell r="F2502">
            <v>7.65</v>
          </cell>
          <cell r="G2502">
            <v>7.86</v>
          </cell>
          <cell r="H2502">
            <v>8.4600000000000009</v>
          </cell>
          <cell r="I2502">
            <v>8.91</v>
          </cell>
        </row>
        <row r="2503">
          <cell r="A2503">
            <v>109910</v>
          </cell>
          <cell r="B2503">
            <v>0</v>
          </cell>
          <cell r="C2503">
            <v>7.5</v>
          </cell>
          <cell r="D2503">
            <v>0</v>
          </cell>
          <cell r="E2503">
            <v>7.5</v>
          </cell>
          <cell r="F2503">
            <v>7.65</v>
          </cell>
          <cell r="G2503">
            <v>7.86</v>
          </cell>
          <cell r="H2503">
            <v>8.4600000000000009</v>
          </cell>
          <cell r="I2503">
            <v>8.91</v>
          </cell>
        </row>
        <row r="2504">
          <cell r="A2504">
            <v>109920</v>
          </cell>
          <cell r="B2504">
            <v>0</v>
          </cell>
          <cell r="C2504">
            <v>7.5</v>
          </cell>
          <cell r="D2504">
            <v>0</v>
          </cell>
          <cell r="E2504">
            <v>7.5</v>
          </cell>
          <cell r="F2504">
            <v>7.65</v>
          </cell>
          <cell r="G2504">
            <v>7.86</v>
          </cell>
          <cell r="H2504">
            <v>8.4600000000000009</v>
          </cell>
          <cell r="I2504">
            <v>8.91</v>
          </cell>
        </row>
        <row r="2505">
          <cell r="A2505">
            <v>109930</v>
          </cell>
          <cell r="B2505">
            <v>0</v>
          </cell>
          <cell r="C2505">
            <v>7.5</v>
          </cell>
          <cell r="D2505">
            <v>0</v>
          </cell>
          <cell r="E2505">
            <v>7.5</v>
          </cell>
          <cell r="F2505">
            <v>7.65</v>
          </cell>
          <cell r="G2505">
            <v>7.86</v>
          </cell>
          <cell r="H2505">
            <v>8.4600000000000009</v>
          </cell>
          <cell r="I2505">
            <v>8.91</v>
          </cell>
        </row>
        <row r="2506">
          <cell r="A2506">
            <v>109940</v>
          </cell>
          <cell r="B2506">
            <v>0</v>
          </cell>
          <cell r="C2506">
            <v>7.5</v>
          </cell>
          <cell r="D2506">
            <v>0</v>
          </cell>
          <cell r="E2506">
            <v>7.5</v>
          </cell>
          <cell r="F2506">
            <v>7.65</v>
          </cell>
          <cell r="G2506">
            <v>7.86</v>
          </cell>
          <cell r="H2506">
            <v>8.4600000000000009</v>
          </cell>
          <cell r="I2506">
            <v>8.91</v>
          </cell>
        </row>
        <row r="2507">
          <cell r="A2507">
            <v>109950</v>
          </cell>
          <cell r="B2507">
            <v>0</v>
          </cell>
          <cell r="C2507">
            <v>7.5</v>
          </cell>
          <cell r="D2507">
            <v>0</v>
          </cell>
          <cell r="E2507">
            <v>7.5</v>
          </cell>
          <cell r="F2507">
            <v>7.65</v>
          </cell>
          <cell r="G2507">
            <v>7.86</v>
          </cell>
          <cell r="H2507">
            <v>8.4600000000000009</v>
          </cell>
          <cell r="I2507">
            <v>8.91</v>
          </cell>
        </row>
        <row r="2508">
          <cell r="A2508">
            <v>109960</v>
          </cell>
          <cell r="B2508">
            <v>0</v>
          </cell>
          <cell r="C2508">
            <v>7.5</v>
          </cell>
          <cell r="D2508">
            <v>0</v>
          </cell>
          <cell r="E2508">
            <v>7.5</v>
          </cell>
          <cell r="F2508">
            <v>7.65</v>
          </cell>
          <cell r="G2508">
            <v>7.86</v>
          </cell>
          <cell r="H2508">
            <v>8.4600000000000009</v>
          </cell>
          <cell r="I2508">
            <v>8.91</v>
          </cell>
        </row>
        <row r="2509">
          <cell r="A2509">
            <v>109970</v>
          </cell>
          <cell r="B2509">
            <v>0</v>
          </cell>
          <cell r="C2509">
            <v>7.5</v>
          </cell>
          <cell r="D2509">
            <v>0</v>
          </cell>
          <cell r="E2509">
            <v>7.5</v>
          </cell>
          <cell r="F2509">
            <v>7.65</v>
          </cell>
          <cell r="G2509">
            <v>7.86</v>
          </cell>
          <cell r="H2509">
            <v>8.4600000000000009</v>
          </cell>
          <cell r="I2509">
            <v>8.91</v>
          </cell>
        </row>
        <row r="2510">
          <cell r="A2510">
            <v>109980</v>
          </cell>
          <cell r="B2510">
            <v>0</v>
          </cell>
          <cell r="C2510">
            <v>7.5</v>
          </cell>
          <cell r="D2510">
            <v>0</v>
          </cell>
          <cell r="E2510">
            <v>7.5</v>
          </cell>
          <cell r="F2510">
            <v>7.65</v>
          </cell>
          <cell r="G2510">
            <v>7.86</v>
          </cell>
          <cell r="H2510">
            <v>8.4600000000000009</v>
          </cell>
          <cell r="I2510">
            <v>8.91</v>
          </cell>
        </row>
        <row r="2511">
          <cell r="A2511">
            <v>109990</v>
          </cell>
          <cell r="B2511">
            <v>0</v>
          </cell>
          <cell r="C2511">
            <v>7.5</v>
          </cell>
          <cell r="D2511">
            <v>0</v>
          </cell>
          <cell r="E2511">
            <v>7.5</v>
          </cell>
          <cell r="F2511">
            <v>7.65</v>
          </cell>
          <cell r="G2511">
            <v>7.86</v>
          </cell>
          <cell r="H2511">
            <v>8.4600000000000009</v>
          </cell>
          <cell r="I2511">
            <v>8.91</v>
          </cell>
        </row>
        <row r="2512">
          <cell r="A2512">
            <v>109996.71</v>
          </cell>
          <cell r="B2512" t="str">
            <v>BS</v>
          </cell>
          <cell r="C2512">
            <v>7.5</v>
          </cell>
          <cell r="D2512">
            <v>0</v>
          </cell>
          <cell r="E2512">
            <v>7.5</v>
          </cell>
          <cell r="F2512">
            <v>7.65</v>
          </cell>
          <cell r="G2512">
            <v>7.86</v>
          </cell>
          <cell r="H2512">
            <v>8.4600000000000009</v>
          </cell>
          <cell r="I2512">
            <v>8.91</v>
          </cell>
        </row>
        <row r="2513">
          <cell r="A2513">
            <v>110000</v>
          </cell>
          <cell r="B2513">
            <v>0</v>
          </cell>
          <cell r="C2513">
            <v>7.5</v>
          </cell>
          <cell r="D2513">
            <v>0</v>
          </cell>
          <cell r="E2513">
            <v>7.5</v>
          </cell>
          <cell r="F2513">
            <v>7.65</v>
          </cell>
          <cell r="G2513">
            <v>7.86</v>
          </cell>
          <cell r="H2513">
            <v>8.4600000000000009</v>
          </cell>
          <cell r="I2513">
            <v>8.91</v>
          </cell>
        </row>
        <row r="2532">
          <cell r="A2532">
            <v>110000</v>
          </cell>
          <cell r="B2532">
            <v>0</v>
          </cell>
          <cell r="C2532">
            <v>7.5</v>
          </cell>
          <cell r="D2532">
            <v>0</v>
          </cell>
          <cell r="E2532">
            <v>7.5</v>
          </cell>
          <cell r="F2532">
            <v>7.65</v>
          </cell>
          <cell r="G2532">
            <v>7.86</v>
          </cell>
          <cell r="H2532">
            <v>8.4600000000000009</v>
          </cell>
          <cell r="I2532">
            <v>8.91</v>
          </cell>
        </row>
        <row r="2533">
          <cell r="A2533">
            <v>110010</v>
          </cell>
          <cell r="B2533">
            <v>0</v>
          </cell>
          <cell r="C2533">
            <v>7.5</v>
          </cell>
          <cell r="D2533">
            <v>0</v>
          </cell>
          <cell r="E2533">
            <v>7.5</v>
          </cell>
          <cell r="F2533">
            <v>7.65</v>
          </cell>
          <cell r="G2533">
            <v>7.86</v>
          </cell>
          <cell r="H2533">
            <v>8.4600000000000009</v>
          </cell>
          <cell r="I2533">
            <v>8.91</v>
          </cell>
        </row>
        <row r="2534">
          <cell r="A2534">
            <v>110020</v>
          </cell>
          <cell r="B2534">
            <v>0</v>
          </cell>
          <cell r="C2534">
            <v>7.5</v>
          </cell>
          <cell r="D2534">
            <v>0</v>
          </cell>
          <cell r="E2534">
            <v>7.5</v>
          </cell>
          <cell r="F2534">
            <v>7.65</v>
          </cell>
          <cell r="G2534">
            <v>7.86</v>
          </cell>
          <cell r="H2534">
            <v>8.4600000000000009</v>
          </cell>
          <cell r="I2534">
            <v>8.91</v>
          </cell>
        </row>
        <row r="2535">
          <cell r="A2535">
            <v>110026.71</v>
          </cell>
          <cell r="B2535" t="str">
            <v>PX</v>
          </cell>
          <cell r="C2535">
            <v>7.5</v>
          </cell>
          <cell r="D2535">
            <v>0</v>
          </cell>
          <cell r="E2535">
            <v>7.5</v>
          </cell>
          <cell r="F2535">
            <v>7.65</v>
          </cell>
          <cell r="G2535">
            <v>7.86</v>
          </cell>
          <cell r="H2535">
            <v>8.4600000000000009</v>
          </cell>
          <cell r="I2535">
            <v>8.91</v>
          </cell>
        </row>
        <row r="2536">
          <cell r="A2536">
            <v>110030</v>
          </cell>
          <cell r="B2536">
            <v>0</v>
          </cell>
          <cell r="C2536">
            <v>7.5</v>
          </cell>
          <cell r="D2536">
            <v>0.06</v>
          </cell>
          <cell r="E2536">
            <v>7.56</v>
          </cell>
          <cell r="F2536">
            <v>7.71</v>
          </cell>
          <cell r="G2536">
            <v>7.92</v>
          </cell>
          <cell r="H2536">
            <v>8.52</v>
          </cell>
          <cell r="I2536">
            <v>8.9699999999999989</v>
          </cell>
        </row>
        <row r="2537">
          <cell r="A2537">
            <v>110040</v>
          </cell>
          <cell r="B2537">
            <v>0</v>
          </cell>
          <cell r="C2537">
            <v>7.5</v>
          </cell>
          <cell r="D2537">
            <v>0.26</v>
          </cell>
          <cell r="E2537">
            <v>7.76</v>
          </cell>
          <cell r="F2537">
            <v>7.91</v>
          </cell>
          <cell r="G2537">
            <v>8.120000000000001</v>
          </cell>
          <cell r="H2537">
            <v>8.7200000000000006</v>
          </cell>
          <cell r="I2537">
            <v>9.17</v>
          </cell>
        </row>
        <row r="2538">
          <cell r="A2538">
            <v>110041.71</v>
          </cell>
          <cell r="B2538" t="str">
            <v>PC</v>
          </cell>
          <cell r="C2538">
            <v>7.5</v>
          </cell>
          <cell r="D2538">
            <v>0.3</v>
          </cell>
          <cell r="E2538">
            <v>7.8</v>
          </cell>
          <cell r="F2538">
            <v>7.95</v>
          </cell>
          <cell r="G2538">
            <v>8.16</v>
          </cell>
          <cell r="H2538">
            <v>8.76</v>
          </cell>
          <cell r="I2538">
            <v>9.2099999999999991</v>
          </cell>
        </row>
        <row r="2539">
          <cell r="A2539">
            <v>110050</v>
          </cell>
          <cell r="B2539">
            <v>0</v>
          </cell>
          <cell r="C2539">
            <v>7.5</v>
          </cell>
          <cell r="D2539">
            <v>0.46</v>
          </cell>
          <cell r="E2539">
            <v>7.96</v>
          </cell>
          <cell r="F2539">
            <v>8.11</v>
          </cell>
          <cell r="G2539">
            <v>8.32</v>
          </cell>
          <cell r="H2539">
            <v>8.92</v>
          </cell>
          <cell r="I2539">
            <v>9.3699999999999992</v>
          </cell>
        </row>
        <row r="2540">
          <cell r="A2540">
            <v>110056.71</v>
          </cell>
          <cell r="B2540" t="str">
            <v>PY - MSE</v>
          </cell>
          <cell r="C2540">
            <v>7.5</v>
          </cell>
          <cell r="D2540">
            <v>0.6</v>
          </cell>
          <cell r="E2540">
            <v>8.1</v>
          </cell>
          <cell r="F2540">
            <v>8.25</v>
          </cell>
          <cell r="G2540">
            <v>8.4600000000000009</v>
          </cell>
          <cell r="H2540">
            <v>9.06</v>
          </cell>
          <cell r="I2540">
            <v>9.51</v>
          </cell>
        </row>
        <row r="2541">
          <cell r="A2541">
            <v>110060</v>
          </cell>
          <cell r="B2541">
            <v>0</v>
          </cell>
          <cell r="C2541">
            <v>7.5</v>
          </cell>
          <cell r="D2541">
            <v>0.6</v>
          </cell>
          <cell r="E2541">
            <v>8.1</v>
          </cell>
          <cell r="F2541">
            <v>8.25</v>
          </cell>
          <cell r="G2541">
            <v>8.4600000000000009</v>
          </cell>
          <cell r="H2541">
            <v>9.06</v>
          </cell>
          <cell r="I2541">
            <v>9.51</v>
          </cell>
        </row>
        <row r="2542">
          <cell r="A2542">
            <v>110070</v>
          </cell>
          <cell r="B2542">
            <v>0</v>
          </cell>
          <cell r="C2542">
            <v>7.5</v>
          </cell>
          <cell r="D2542">
            <v>0.6</v>
          </cell>
          <cell r="E2542">
            <v>8.1</v>
          </cell>
          <cell r="F2542">
            <v>8.25</v>
          </cell>
          <cell r="G2542">
            <v>8.4600000000000009</v>
          </cell>
          <cell r="H2542">
            <v>9.06</v>
          </cell>
          <cell r="I2542">
            <v>9.51</v>
          </cell>
        </row>
        <row r="2543">
          <cell r="A2543">
            <v>110080</v>
          </cell>
          <cell r="B2543">
            <v>0</v>
          </cell>
          <cell r="C2543">
            <v>7.5</v>
          </cell>
          <cell r="D2543">
            <v>0.6</v>
          </cell>
          <cell r="E2543">
            <v>8.1</v>
          </cell>
          <cell r="F2543">
            <v>8.25</v>
          </cell>
          <cell r="G2543">
            <v>8.4600000000000009</v>
          </cell>
          <cell r="H2543">
            <v>9.06</v>
          </cell>
          <cell r="I2543">
            <v>9.51</v>
          </cell>
        </row>
        <row r="2544">
          <cell r="A2544">
            <v>110090</v>
          </cell>
          <cell r="B2544">
            <v>0</v>
          </cell>
          <cell r="C2544">
            <v>7.5</v>
          </cell>
          <cell r="D2544">
            <v>0.6</v>
          </cell>
          <cell r="E2544">
            <v>8.1</v>
          </cell>
          <cell r="F2544">
            <v>8.25</v>
          </cell>
          <cell r="G2544">
            <v>8.4600000000000009</v>
          </cell>
          <cell r="H2544">
            <v>9.06</v>
          </cell>
          <cell r="I2544">
            <v>9.51</v>
          </cell>
        </row>
        <row r="2545">
          <cell r="A2545">
            <v>110100</v>
          </cell>
          <cell r="B2545">
            <v>0</v>
          </cell>
          <cell r="C2545">
            <v>7.5</v>
          </cell>
          <cell r="D2545">
            <v>0.6</v>
          </cell>
          <cell r="E2545">
            <v>8.1</v>
          </cell>
          <cell r="F2545">
            <v>8.25</v>
          </cell>
          <cell r="G2545">
            <v>8.4600000000000009</v>
          </cell>
          <cell r="H2545">
            <v>9.06</v>
          </cell>
          <cell r="I2545">
            <v>9.51</v>
          </cell>
        </row>
        <row r="2546">
          <cell r="A2546">
            <v>110110</v>
          </cell>
          <cell r="B2546">
            <v>0</v>
          </cell>
          <cell r="C2546">
            <v>7.5</v>
          </cell>
          <cell r="D2546">
            <v>0.6</v>
          </cell>
          <cell r="E2546">
            <v>8.1</v>
          </cell>
          <cell r="F2546">
            <v>8.25</v>
          </cell>
          <cell r="G2546">
            <v>8.4600000000000009</v>
          </cell>
          <cell r="H2546">
            <v>9.06</v>
          </cell>
          <cell r="I2546">
            <v>9.51</v>
          </cell>
        </row>
        <row r="2547">
          <cell r="A2547">
            <v>110120</v>
          </cell>
          <cell r="B2547">
            <v>0</v>
          </cell>
          <cell r="C2547">
            <v>7.5</v>
          </cell>
          <cell r="D2547">
            <v>0.6</v>
          </cell>
          <cell r="E2547">
            <v>8.1</v>
          </cell>
          <cell r="F2547">
            <v>8.25</v>
          </cell>
          <cell r="G2547">
            <v>8.4600000000000009</v>
          </cell>
          <cell r="H2547">
            <v>9.06</v>
          </cell>
          <cell r="I2547">
            <v>9.51</v>
          </cell>
        </row>
        <row r="2548">
          <cell r="A2548">
            <v>110130</v>
          </cell>
          <cell r="B2548">
            <v>0</v>
          </cell>
          <cell r="C2548">
            <v>7.5</v>
          </cell>
          <cell r="D2548">
            <v>0.6</v>
          </cell>
          <cell r="E2548">
            <v>8.1</v>
          </cell>
          <cell r="F2548">
            <v>8.25</v>
          </cell>
          <cell r="G2548">
            <v>8.4600000000000009</v>
          </cell>
          <cell r="H2548">
            <v>9.06</v>
          </cell>
          <cell r="I2548">
            <v>9.51</v>
          </cell>
        </row>
        <row r="2549">
          <cell r="A2549">
            <v>110140</v>
          </cell>
          <cell r="B2549">
            <v>0</v>
          </cell>
          <cell r="C2549">
            <v>7.5</v>
          </cell>
          <cell r="D2549">
            <v>0.6</v>
          </cell>
          <cell r="E2549">
            <v>8.1</v>
          </cell>
          <cell r="F2549">
            <v>8.25</v>
          </cell>
          <cell r="G2549">
            <v>8.4600000000000009</v>
          </cell>
          <cell r="H2549">
            <v>9.06</v>
          </cell>
          <cell r="I2549">
            <v>9.51</v>
          </cell>
        </row>
        <row r="2550">
          <cell r="A2550">
            <v>110150</v>
          </cell>
          <cell r="B2550">
            <v>0</v>
          </cell>
          <cell r="C2550">
            <v>7.5</v>
          </cell>
          <cell r="D2550">
            <v>0.6</v>
          </cell>
          <cell r="E2550">
            <v>8.1</v>
          </cell>
          <cell r="F2550">
            <v>8.25</v>
          </cell>
          <cell r="G2550">
            <v>8.4600000000000009</v>
          </cell>
          <cell r="H2550">
            <v>9.06</v>
          </cell>
          <cell r="I2550">
            <v>9.51</v>
          </cell>
        </row>
        <row r="2551">
          <cell r="A2551">
            <v>110160</v>
          </cell>
          <cell r="B2551">
            <v>0</v>
          </cell>
          <cell r="C2551">
            <v>7.5</v>
          </cell>
          <cell r="D2551">
            <v>0.6</v>
          </cell>
          <cell r="E2551">
            <v>8.1</v>
          </cell>
          <cell r="F2551">
            <v>8.25</v>
          </cell>
          <cell r="G2551">
            <v>8.4600000000000009</v>
          </cell>
          <cell r="H2551">
            <v>9.06</v>
          </cell>
          <cell r="I2551">
            <v>9.51</v>
          </cell>
        </row>
        <row r="2552">
          <cell r="A2552">
            <v>110170</v>
          </cell>
          <cell r="B2552">
            <v>0</v>
          </cell>
          <cell r="C2552">
            <v>7.5</v>
          </cell>
          <cell r="D2552">
            <v>0.6</v>
          </cell>
          <cell r="E2552">
            <v>8.1</v>
          </cell>
          <cell r="F2552">
            <v>8.25</v>
          </cell>
          <cell r="G2552">
            <v>8.4600000000000009</v>
          </cell>
          <cell r="H2552">
            <v>9.06</v>
          </cell>
          <cell r="I2552">
            <v>9.51</v>
          </cell>
        </row>
        <row r="2553">
          <cell r="A2553">
            <v>110180</v>
          </cell>
          <cell r="B2553">
            <v>0</v>
          </cell>
          <cell r="C2553">
            <v>7.5</v>
          </cell>
          <cell r="D2553">
            <v>0.6</v>
          </cell>
          <cell r="E2553">
            <v>8.1</v>
          </cell>
          <cell r="F2553">
            <v>8.25</v>
          </cell>
          <cell r="G2553">
            <v>8.4600000000000009</v>
          </cell>
          <cell r="H2553">
            <v>9.06</v>
          </cell>
          <cell r="I2553">
            <v>9.51</v>
          </cell>
        </row>
        <row r="2554">
          <cell r="A2554">
            <v>110190</v>
          </cell>
          <cell r="B2554">
            <v>0</v>
          </cell>
          <cell r="C2554">
            <v>7.5</v>
          </cell>
          <cell r="D2554">
            <v>0.6</v>
          </cell>
          <cell r="E2554">
            <v>8.1</v>
          </cell>
          <cell r="F2554">
            <v>8.25</v>
          </cell>
          <cell r="G2554">
            <v>8.4600000000000009</v>
          </cell>
          <cell r="H2554">
            <v>9.06</v>
          </cell>
          <cell r="I2554">
            <v>9.51</v>
          </cell>
        </row>
        <row r="2555">
          <cell r="A2555">
            <v>110200</v>
          </cell>
          <cell r="B2555">
            <v>0</v>
          </cell>
          <cell r="C2555">
            <v>7.5</v>
          </cell>
          <cell r="D2555">
            <v>0.6</v>
          </cell>
          <cell r="E2555">
            <v>8.1</v>
          </cell>
          <cell r="F2555">
            <v>8.25</v>
          </cell>
          <cell r="G2555">
            <v>8.4600000000000009</v>
          </cell>
          <cell r="H2555">
            <v>9.06</v>
          </cell>
          <cell r="I2555">
            <v>9.51</v>
          </cell>
        </row>
        <row r="2556">
          <cell r="A2556">
            <v>110210</v>
          </cell>
          <cell r="B2556">
            <v>0</v>
          </cell>
          <cell r="C2556">
            <v>7.5</v>
          </cell>
          <cell r="D2556">
            <v>0.6</v>
          </cell>
          <cell r="E2556">
            <v>8.1</v>
          </cell>
          <cell r="F2556">
            <v>8.25</v>
          </cell>
          <cell r="G2556">
            <v>8.4600000000000009</v>
          </cell>
          <cell r="H2556">
            <v>9.06</v>
          </cell>
          <cell r="I2556">
            <v>9.51</v>
          </cell>
        </row>
        <row r="2557">
          <cell r="A2557">
            <v>110220</v>
          </cell>
          <cell r="B2557">
            <v>0</v>
          </cell>
          <cell r="C2557">
            <v>7.5</v>
          </cell>
          <cell r="D2557">
            <v>0.6</v>
          </cell>
          <cell r="E2557">
            <v>8.1</v>
          </cell>
          <cell r="F2557">
            <v>8.25</v>
          </cell>
          <cell r="G2557">
            <v>8.4600000000000009</v>
          </cell>
          <cell r="H2557">
            <v>9.06</v>
          </cell>
          <cell r="I2557">
            <v>9.51</v>
          </cell>
        </row>
        <row r="2558">
          <cell r="A2558">
            <v>110230</v>
          </cell>
          <cell r="B2558">
            <v>0</v>
          </cell>
          <cell r="C2558">
            <v>7.5</v>
          </cell>
          <cell r="D2558">
            <v>0.6</v>
          </cell>
          <cell r="E2558">
            <v>8.1</v>
          </cell>
          <cell r="F2558">
            <v>8.25</v>
          </cell>
          <cell r="G2558">
            <v>8.4600000000000009</v>
          </cell>
          <cell r="H2558">
            <v>9.06</v>
          </cell>
          <cell r="I2558">
            <v>9.51</v>
          </cell>
        </row>
        <row r="2559">
          <cell r="A2559">
            <v>110240</v>
          </cell>
          <cell r="B2559">
            <v>0</v>
          </cell>
          <cell r="C2559">
            <v>7.5</v>
          </cell>
          <cell r="D2559">
            <v>0.6</v>
          </cell>
          <cell r="E2559">
            <v>8.1</v>
          </cell>
          <cell r="F2559">
            <v>8.25</v>
          </cell>
          <cell r="G2559">
            <v>8.4600000000000009</v>
          </cell>
          <cell r="H2559">
            <v>9.06</v>
          </cell>
          <cell r="I2559">
            <v>9.51</v>
          </cell>
        </row>
        <row r="2560">
          <cell r="A2560">
            <v>110241.69</v>
          </cell>
          <cell r="B2560" t="str">
            <v>PY - MSE</v>
          </cell>
          <cell r="C2560">
            <v>7.5</v>
          </cell>
          <cell r="D2560">
            <v>0.6</v>
          </cell>
          <cell r="E2560">
            <v>8.1</v>
          </cell>
          <cell r="F2560">
            <v>8.25</v>
          </cell>
          <cell r="G2560">
            <v>8.4600000000000009</v>
          </cell>
          <cell r="H2560">
            <v>9.06</v>
          </cell>
          <cell r="I2560">
            <v>9.51</v>
          </cell>
        </row>
        <row r="2561">
          <cell r="A2561">
            <v>110250</v>
          </cell>
          <cell r="B2561">
            <v>0</v>
          </cell>
          <cell r="C2561">
            <v>7.5</v>
          </cell>
          <cell r="D2561">
            <v>0.43</v>
          </cell>
          <cell r="E2561">
            <v>7.93</v>
          </cell>
          <cell r="F2561">
            <v>8.08</v>
          </cell>
          <cell r="G2561">
            <v>8.2900000000000009</v>
          </cell>
          <cell r="H2561">
            <v>8.89</v>
          </cell>
          <cell r="I2561">
            <v>9.34</v>
          </cell>
        </row>
        <row r="2562">
          <cell r="A2562">
            <v>110256.69</v>
          </cell>
          <cell r="B2562" t="str">
            <v>PT</v>
          </cell>
          <cell r="C2562">
            <v>7.5</v>
          </cell>
          <cell r="D2562">
            <v>0.3</v>
          </cell>
          <cell r="E2562">
            <v>7.8</v>
          </cell>
          <cell r="F2562">
            <v>7.95</v>
          </cell>
          <cell r="G2562">
            <v>8.16</v>
          </cell>
          <cell r="H2562">
            <v>8.76</v>
          </cell>
          <cell r="I2562">
            <v>9.2099999999999991</v>
          </cell>
        </row>
        <row r="2563">
          <cell r="A2563">
            <v>110260</v>
          </cell>
          <cell r="B2563">
            <v>0</v>
          </cell>
          <cell r="C2563">
            <v>7.5</v>
          </cell>
          <cell r="D2563">
            <v>0.23</v>
          </cell>
          <cell r="E2563">
            <v>7.73</v>
          </cell>
          <cell r="F2563">
            <v>7.8800000000000008</v>
          </cell>
          <cell r="G2563">
            <v>8.0900000000000016</v>
          </cell>
          <cell r="H2563">
            <v>8.6900000000000013</v>
          </cell>
          <cell r="I2563">
            <v>9.14</v>
          </cell>
        </row>
        <row r="2564">
          <cell r="A2564">
            <v>110270</v>
          </cell>
          <cell r="B2564">
            <v>0</v>
          </cell>
          <cell r="C2564">
            <v>7.5</v>
          </cell>
          <cell r="D2564">
            <v>0.03</v>
          </cell>
          <cell r="E2564">
            <v>7.53</v>
          </cell>
          <cell r="F2564">
            <v>7.6800000000000006</v>
          </cell>
          <cell r="G2564">
            <v>7.8900000000000006</v>
          </cell>
          <cell r="H2564">
            <v>8.49</v>
          </cell>
          <cell r="I2564">
            <v>8.94</v>
          </cell>
        </row>
        <row r="2565">
          <cell r="A2565">
            <v>110271.69</v>
          </cell>
          <cell r="B2565" t="str">
            <v>PX</v>
          </cell>
          <cell r="C2565">
            <v>7.5</v>
          </cell>
          <cell r="D2565">
            <v>0</v>
          </cell>
          <cell r="E2565">
            <v>7.5</v>
          </cell>
          <cell r="F2565">
            <v>7.65</v>
          </cell>
          <cell r="G2565">
            <v>7.86</v>
          </cell>
          <cell r="H2565">
            <v>8.4600000000000009</v>
          </cell>
          <cell r="I2565">
            <v>8.91</v>
          </cell>
        </row>
        <row r="2566">
          <cell r="A2566">
            <v>110276.2</v>
          </cell>
          <cell r="B2566">
            <v>0</v>
          </cell>
          <cell r="C2566">
            <v>7.5</v>
          </cell>
          <cell r="D2566">
            <v>0</v>
          </cell>
          <cell r="E2566">
            <v>7.5</v>
          </cell>
          <cell r="F2566">
            <v>7.65</v>
          </cell>
          <cell r="G2566">
            <v>7.86</v>
          </cell>
          <cell r="H2566">
            <v>8.4600000000000009</v>
          </cell>
          <cell r="I2566">
            <v>8.91</v>
          </cell>
        </row>
        <row r="2567">
          <cell r="A2567" t="str">
            <v>E.E.</v>
          </cell>
        </row>
        <row r="2568">
          <cell r="A2568">
            <v>110260</v>
          </cell>
          <cell r="B2568">
            <v>0</v>
          </cell>
          <cell r="C2568">
            <v>7.5</v>
          </cell>
          <cell r="D2568">
            <v>0</v>
          </cell>
          <cell r="E2568">
            <v>7.5</v>
          </cell>
          <cell r="F2568">
            <v>7.65</v>
          </cell>
          <cell r="G2568">
            <v>7.86</v>
          </cell>
          <cell r="H2568">
            <v>8.4600000000000009</v>
          </cell>
          <cell r="I2568">
            <v>8.91</v>
          </cell>
        </row>
        <row r="2569">
          <cell r="A2569">
            <v>110270</v>
          </cell>
          <cell r="B2569">
            <v>0</v>
          </cell>
          <cell r="C2569">
            <v>7.5</v>
          </cell>
          <cell r="D2569">
            <v>0</v>
          </cell>
          <cell r="E2569">
            <v>7.5</v>
          </cell>
          <cell r="F2569">
            <v>7.65</v>
          </cell>
          <cell r="G2569">
            <v>7.86</v>
          </cell>
          <cell r="H2569">
            <v>8.4600000000000009</v>
          </cell>
          <cell r="I2569">
            <v>8.91</v>
          </cell>
        </row>
        <row r="2570">
          <cell r="A2570">
            <v>110280</v>
          </cell>
          <cell r="B2570">
            <v>0</v>
          </cell>
          <cell r="C2570">
            <v>7.5</v>
          </cell>
          <cell r="D2570">
            <v>0</v>
          </cell>
          <cell r="E2570">
            <v>7.5</v>
          </cell>
          <cell r="F2570">
            <v>7.65</v>
          </cell>
          <cell r="G2570">
            <v>7.86</v>
          </cell>
          <cell r="H2570">
            <v>8.4600000000000009</v>
          </cell>
          <cell r="I2570">
            <v>8.91</v>
          </cell>
        </row>
        <row r="2571">
          <cell r="A2571">
            <v>110285.49</v>
          </cell>
          <cell r="B2571" t="str">
            <v>BS</v>
          </cell>
          <cell r="C2571">
            <v>7.5</v>
          </cell>
          <cell r="D2571">
            <v>0</v>
          </cell>
          <cell r="E2571">
            <v>7.5</v>
          </cell>
          <cell r="F2571">
            <v>7.65</v>
          </cell>
          <cell r="G2571">
            <v>7.86</v>
          </cell>
          <cell r="H2571">
            <v>8.4600000000000009</v>
          </cell>
          <cell r="I2571">
            <v>8.91</v>
          </cell>
        </row>
        <row r="2572">
          <cell r="A2572">
            <v>110290</v>
          </cell>
          <cell r="B2572">
            <v>0</v>
          </cell>
          <cell r="C2572">
            <v>7.5</v>
          </cell>
          <cell r="D2572">
            <v>0</v>
          </cell>
          <cell r="E2572">
            <v>7.5</v>
          </cell>
          <cell r="F2572">
            <v>7.65</v>
          </cell>
          <cell r="G2572">
            <v>7.86</v>
          </cell>
          <cell r="H2572">
            <v>8.4600000000000009</v>
          </cell>
          <cell r="I2572">
            <v>8.91</v>
          </cell>
        </row>
        <row r="2573">
          <cell r="A2573">
            <v>110300</v>
          </cell>
          <cell r="B2573">
            <v>0</v>
          </cell>
          <cell r="C2573">
            <v>7.5</v>
          </cell>
          <cell r="D2573">
            <v>0</v>
          </cell>
          <cell r="E2573">
            <v>7.5</v>
          </cell>
          <cell r="F2573">
            <v>7.65</v>
          </cell>
          <cell r="G2573">
            <v>7.86</v>
          </cell>
          <cell r="H2573">
            <v>8.4600000000000009</v>
          </cell>
          <cell r="I2573">
            <v>8.91</v>
          </cell>
        </row>
        <row r="2574">
          <cell r="A2574">
            <v>110310</v>
          </cell>
          <cell r="B2574">
            <v>0</v>
          </cell>
          <cell r="C2574">
            <v>7.5</v>
          </cell>
          <cell r="D2574">
            <v>0</v>
          </cell>
          <cell r="E2574">
            <v>7.5</v>
          </cell>
          <cell r="F2574">
            <v>7.65</v>
          </cell>
          <cell r="G2574">
            <v>7.86</v>
          </cell>
          <cell r="H2574">
            <v>8.4600000000000009</v>
          </cell>
          <cell r="I2574">
            <v>8.91</v>
          </cell>
        </row>
        <row r="2575">
          <cell r="A2575">
            <v>110320</v>
          </cell>
          <cell r="B2575">
            <v>0</v>
          </cell>
          <cell r="C2575">
            <v>7.5</v>
          </cell>
          <cell r="D2575">
            <v>0</v>
          </cell>
          <cell r="E2575">
            <v>7.5</v>
          </cell>
          <cell r="F2575">
            <v>7.65</v>
          </cell>
          <cell r="G2575">
            <v>7.86</v>
          </cell>
          <cell r="H2575">
            <v>8.4600000000000009</v>
          </cell>
          <cell r="I2575">
            <v>8.91</v>
          </cell>
        </row>
        <row r="2576">
          <cell r="A2576">
            <v>110330</v>
          </cell>
          <cell r="B2576">
            <v>0</v>
          </cell>
          <cell r="C2576">
            <v>7.5</v>
          </cell>
          <cell r="D2576">
            <v>0</v>
          </cell>
          <cell r="E2576">
            <v>7.5</v>
          </cell>
          <cell r="F2576">
            <v>7.65</v>
          </cell>
          <cell r="G2576">
            <v>7.86</v>
          </cell>
          <cell r="H2576">
            <v>8.4600000000000009</v>
          </cell>
          <cell r="I2576">
            <v>8.91</v>
          </cell>
        </row>
        <row r="2577">
          <cell r="A2577">
            <v>110340</v>
          </cell>
          <cell r="B2577">
            <v>0</v>
          </cell>
          <cell r="C2577">
            <v>7.5</v>
          </cell>
          <cell r="D2577">
            <v>0</v>
          </cell>
          <cell r="E2577">
            <v>7.5</v>
          </cell>
          <cell r="F2577">
            <v>7.65</v>
          </cell>
          <cell r="G2577">
            <v>7.86</v>
          </cell>
          <cell r="H2577">
            <v>8.4600000000000009</v>
          </cell>
          <cell r="I2577">
            <v>8.91</v>
          </cell>
        </row>
        <row r="2578">
          <cell r="A2578">
            <v>110350</v>
          </cell>
          <cell r="B2578">
            <v>0</v>
          </cell>
          <cell r="C2578">
            <v>7.5</v>
          </cell>
          <cell r="D2578">
            <v>0</v>
          </cell>
          <cell r="E2578">
            <v>7.5</v>
          </cell>
          <cell r="F2578">
            <v>7.65</v>
          </cell>
          <cell r="G2578">
            <v>7.86</v>
          </cell>
          <cell r="H2578">
            <v>8.4600000000000009</v>
          </cell>
          <cell r="I2578">
            <v>8.91</v>
          </cell>
        </row>
        <row r="2579">
          <cell r="A2579">
            <v>110360</v>
          </cell>
          <cell r="B2579">
            <v>0</v>
          </cell>
          <cell r="C2579">
            <v>7.5</v>
          </cell>
          <cell r="D2579">
            <v>0</v>
          </cell>
          <cell r="E2579">
            <v>7.5</v>
          </cell>
          <cell r="F2579">
            <v>7.65</v>
          </cell>
          <cell r="G2579">
            <v>7.86</v>
          </cell>
          <cell r="H2579">
            <v>8.4600000000000009</v>
          </cell>
          <cell r="I2579">
            <v>8.91</v>
          </cell>
        </row>
        <row r="2580">
          <cell r="A2580">
            <v>110370</v>
          </cell>
          <cell r="B2580">
            <v>0</v>
          </cell>
          <cell r="C2580">
            <v>7.5</v>
          </cell>
          <cell r="D2580">
            <v>0</v>
          </cell>
          <cell r="E2580">
            <v>7.5</v>
          </cell>
          <cell r="F2580">
            <v>7.65</v>
          </cell>
          <cell r="G2580">
            <v>7.86</v>
          </cell>
          <cell r="H2580">
            <v>8.4600000000000009</v>
          </cell>
          <cell r="I2580">
            <v>8.91</v>
          </cell>
        </row>
        <row r="2581">
          <cell r="A2581">
            <v>110380</v>
          </cell>
          <cell r="B2581">
            <v>0</v>
          </cell>
          <cell r="C2581">
            <v>7.5</v>
          </cell>
          <cell r="D2581">
            <v>0</v>
          </cell>
          <cell r="E2581">
            <v>7.5</v>
          </cell>
          <cell r="F2581">
            <v>7.65</v>
          </cell>
          <cell r="G2581">
            <v>7.86</v>
          </cell>
          <cell r="H2581">
            <v>8.4600000000000009</v>
          </cell>
          <cell r="I2581">
            <v>8.91</v>
          </cell>
        </row>
        <row r="2582">
          <cell r="A2582">
            <v>110390</v>
          </cell>
          <cell r="B2582">
            <v>0</v>
          </cell>
          <cell r="C2582">
            <v>7.5</v>
          </cell>
          <cell r="D2582">
            <v>0</v>
          </cell>
          <cell r="E2582">
            <v>7.5</v>
          </cell>
          <cell r="F2582">
            <v>7.65</v>
          </cell>
          <cell r="G2582">
            <v>7.86</v>
          </cell>
          <cell r="H2582">
            <v>8.4600000000000009</v>
          </cell>
          <cell r="I2582">
            <v>8.91</v>
          </cell>
        </row>
        <row r="2583">
          <cell r="A2583">
            <v>110400</v>
          </cell>
          <cell r="B2583">
            <v>0</v>
          </cell>
          <cell r="C2583">
            <v>7.5</v>
          </cell>
          <cell r="D2583">
            <v>0</v>
          </cell>
          <cell r="E2583">
            <v>7.5</v>
          </cell>
          <cell r="F2583">
            <v>7.65</v>
          </cell>
          <cell r="G2583">
            <v>7.86</v>
          </cell>
          <cell r="H2583">
            <v>8.4600000000000009</v>
          </cell>
          <cell r="I2583">
            <v>8.91</v>
          </cell>
        </row>
        <row r="2584">
          <cell r="A2584">
            <v>110410</v>
          </cell>
          <cell r="B2584">
            <v>0</v>
          </cell>
          <cell r="C2584">
            <v>7.5</v>
          </cell>
          <cell r="D2584">
            <v>0</v>
          </cell>
          <cell r="E2584">
            <v>7.5</v>
          </cell>
          <cell r="F2584">
            <v>7.65</v>
          </cell>
          <cell r="G2584">
            <v>7.86</v>
          </cell>
          <cell r="H2584">
            <v>8.4600000000000009</v>
          </cell>
          <cell r="I2584">
            <v>8.91</v>
          </cell>
        </row>
        <row r="2585">
          <cell r="A2585">
            <v>110420</v>
          </cell>
          <cell r="B2585">
            <v>0</v>
          </cell>
          <cell r="C2585">
            <v>7.5</v>
          </cell>
          <cell r="D2585">
            <v>0</v>
          </cell>
          <cell r="E2585">
            <v>7.5</v>
          </cell>
          <cell r="F2585">
            <v>7.65</v>
          </cell>
          <cell r="G2585">
            <v>7.86</v>
          </cell>
          <cell r="H2585">
            <v>8.4600000000000009</v>
          </cell>
          <cell r="I2585">
            <v>8.91</v>
          </cell>
        </row>
        <row r="2586">
          <cell r="A2586">
            <v>110430</v>
          </cell>
          <cell r="B2586">
            <v>0</v>
          </cell>
          <cell r="C2586">
            <v>7.5</v>
          </cell>
          <cell r="D2586">
            <v>0</v>
          </cell>
          <cell r="E2586">
            <v>7.5</v>
          </cell>
          <cell r="F2586">
            <v>7.65</v>
          </cell>
          <cell r="G2586">
            <v>7.86</v>
          </cell>
          <cell r="H2586">
            <v>8.4600000000000009</v>
          </cell>
          <cell r="I2586">
            <v>8.91</v>
          </cell>
        </row>
        <row r="2587">
          <cell r="A2587">
            <v>110440</v>
          </cell>
          <cell r="B2587">
            <v>0</v>
          </cell>
          <cell r="C2587">
            <v>7.5</v>
          </cell>
          <cell r="D2587">
            <v>0</v>
          </cell>
          <cell r="E2587">
            <v>7.5</v>
          </cell>
          <cell r="F2587">
            <v>7.65</v>
          </cell>
          <cell r="G2587">
            <v>7.86</v>
          </cell>
          <cell r="H2587">
            <v>8.4600000000000009</v>
          </cell>
          <cell r="I2587">
            <v>8.91</v>
          </cell>
        </row>
        <row r="2588">
          <cell r="A2588">
            <v>110450</v>
          </cell>
          <cell r="B2588">
            <v>0</v>
          </cell>
          <cell r="C2588">
            <v>7.5</v>
          </cell>
          <cell r="D2588">
            <v>0</v>
          </cell>
          <cell r="E2588">
            <v>7.5</v>
          </cell>
          <cell r="F2588">
            <v>7.65</v>
          </cell>
          <cell r="G2588">
            <v>7.86</v>
          </cell>
          <cell r="H2588">
            <v>8.4600000000000009</v>
          </cell>
          <cell r="I2588">
            <v>8.91</v>
          </cell>
        </row>
        <row r="2589">
          <cell r="A2589">
            <v>110460</v>
          </cell>
          <cell r="B2589">
            <v>0</v>
          </cell>
          <cell r="C2589">
            <v>7.5</v>
          </cell>
          <cell r="D2589">
            <v>0</v>
          </cell>
          <cell r="E2589">
            <v>7.5</v>
          </cell>
          <cell r="F2589">
            <v>7.65</v>
          </cell>
          <cell r="G2589">
            <v>7.86</v>
          </cell>
          <cell r="H2589">
            <v>8.4600000000000009</v>
          </cell>
          <cell r="I2589">
            <v>8.91</v>
          </cell>
        </row>
        <row r="2590">
          <cell r="A2590">
            <v>110470</v>
          </cell>
          <cell r="B2590">
            <v>0</v>
          </cell>
          <cell r="C2590">
            <v>7.5</v>
          </cell>
          <cell r="D2590">
            <v>0</v>
          </cell>
          <cell r="E2590">
            <v>7.5</v>
          </cell>
          <cell r="F2590">
            <v>7.65</v>
          </cell>
          <cell r="G2590">
            <v>7.86</v>
          </cell>
          <cell r="H2590">
            <v>8.4600000000000009</v>
          </cell>
          <cell r="I2590">
            <v>8.91</v>
          </cell>
        </row>
        <row r="2591">
          <cell r="A2591">
            <v>110480</v>
          </cell>
          <cell r="B2591">
            <v>0</v>
          </cell>
          <cell r="C2591">
            <v>7.5</v>
          </cell>
          <cell r="D2591">
            <v>0</v>
          </cell>
          <cell r="E2591">
            <v>7.5</v>
          </cell>
          <cell r="F2591">
            <v>7.65</v>
          </cell>
          <cell r="G2591">
            <v>7.86</v>
          </cell>
          <cell r="H2591">
            <v>8.4600000000000009</v>
          </cell>
          <cell r="I2591">
            <v>8.91</v>
          </cell>
        </row>
        <row r="2592">
          <cell r="A2592">
            <v>110490</v>
          </cell>
          <cell r="B2592">
            <v>0</v>
          </cell>
          <cell r="C2592">
            <v>7.5</v>
          </cell>
          <cell r="D2592">
            <v>0</v>
          </cell>
          <cell r="E2592">
            <v>7.5</v>
          </cell>
          <cell r="F2592">
            <v>7.65</v>
          </cell>
          <cell r="G2592">
            <v>7.86</v>
          </cell>
          <cell r="H2592">
            <v>8.4600000000000009</v>
          </cell>
          <cell r="I2592">
            <v>8.91</v>
          </cell>
        </row>
        <row r="2593">
          <cell r="A2593">
            <v>110500</v>
          </cell>
          <cell r="B2593">
            <v>0</v>
          </cell>
          <cell r="C2593">
            <v>7.5</v>
          </cell>
          <cell r="D2593">
            <v>0</v>
          </cell>
          <cell r="E2593">
            <v>7.5</v>
          </cell>
          <cell r="F2593">
            <v>7.65</v>
          </cell>
          <cell r="G2593">
            <v>7.86</v>
          </cell>
          <cell r="H2593">
            <v>8.4600000000000009</v>
          </cell>
          <cell r="I2593">
            <v>8.91</v>
          </cell>
        </row>
        <row r="2594">
          <cell r="A2594">
            <v>110510</v>
          </cell>
          <cell r="B2594">
            <v>0</v>
          </cell>
          <cell r="C2594">
            <v>7.5</v>
          </cell>
          <cell r="D2594">
            <v>0</v>
          </cell>
          <cell r="E2594">
            <v>7.5</v>
          </cell>
          <cell r="F2594">
            <v>7.65</v>
          </cell>
          <cell r="G2594">
            <v>7.86</v>
          </cell>
          <cell r="H2594">
            <v>8.4600000000000009</v>
          </cell>
          <cell r="I2594">
            <v>8.91</v>
          </cell>
        </row>
        <row r="2595">
          <cell r="A2595">
            <v>110520</v>
          </cell>
          <cell r="B2595">
            <v>0</v>
          </cell>
          <cell r="C2595">
            <v>7.5</v>
          </cell>
          <cell r="D2595">
            <v>0</v>
          </cell>
          <cell r="E2595">
            <v>7.5</v>
          </cell>
          <cell r="F2595">
            <v>7.65</v>
          </cell>
          <cell r="G2595">
            <v>7.86</v>
          </cell>
          <cell r="H2595">
            <v>8.4600000000000009</v>
          </cell>
          <cell r="I2595">
            <v>8.91</v>
          </cell>
        </row>
        <row r="2596">
          <cell r="A2596">
            <v>110530</v>
          </cell>
          <cell r="B2596">
            <v>0</v>
          </cell>
          <cell r="C2596">
            <v>7.5</v>
          </cell>
          <cell r="D2596">
            <v>0</v>
          </cell>
          <cell r="E2596">
            <v>7.5</v>
          </cell>
          <cell r="F2596">
            <v>7.65</v>
          </cell>
          <cell r="G2596">
            <v>7.86</v>
          </cell>
          <cell r="H2596">
            <v>8.4600000000000009</v>
          </cell>
          <cell r="I2596">
            <v>8.91</v>
          </cell>
        </row>
        <row r="2597">
          <cell r="A2597">
            <v>110540</v>
          </cell>
          <cell r="B2597">
            <v>0</v>
          </cell>
          <cell r="C2597">
            <v>7.5</v>
          </cell>
          <cell r="D2597">
            <v>0</v>
          </cell>
          <cell r="E2597">
            <v>7.5</v>
          </cell>
          <cell r="F2597">
            <v>7.65</v>
          </cell>
          <cell r="G2597">
            <v>7.86</v>
          </cell>
          <cell r="H2597">
            <v>8.4600000000000009</v>
          </cell>
          <cell r="I2597">
            <v>8.91</v>
          </cell>
        </row>
        <row r="2598">
          <cell r="A2598">
            <v>110550</v>
          </cell>
          <cell r="B2598">
            <v>0</v>
          </cell>
          <cell r="C2598">
            <v>7.5</v>
          </cell>
          <cell r="D2598">
            <v>0</v>
          </cell>
          <cell r="E2598">
            <v>7.5</v>
          </cell>
          <cell r="F2598">
            <v>7.65</v>
          </cell>
          <cell r="G2598">
            <v>7.86</v>
          </cell>
          <cell r="H2598">
            <v>8.4600000000000009</v>
          </cell>
          <cell r="I2598">
            <v>8.91</v>
          </cell>
        </row>
        <row r="2599">
          <cell r="A2599">
            <v>110560</v>
          </cell>
          <cell r="B2599">
            <v>0</v>
          </cell>
          <cell r="C2599">
            <v>7.5</v>
          </cell>
          <cell r="D2599">
            <v>0</v>
          </cell>
          <cell r="E2599">
            <v>7.5</v>
          </cell>
          <cell r="F2599">
            <v>7.65</v>
          </cell>
          <cell r="G2599">
            <v>7.86</v>
          </cell>
          <cell r="H2599">
            <v>8.4600000000000009</v>
          </cell>
          <cell r="I2599">
            <v>8.91</v>
          </cell>
        </row>
        <row r="2600">
          <cell r="A2600">
            <v>110570</v>
          </cell>
          <cell r="B2600">
            <v>0</v>
          </cell>
          <cell r="C2600">
            <v>7.5</v>
          </cell>
          <cell r="D2600">
            <v>0</v>
          </cell>
          <cell r="E2600">
            <v>7.5</v>
          </cell>
          <cell r="F2600">
            <v>7.65</v>
          </cell>
          <cell r="G2600">
            <v>7.86</v>
          </cell>
          <cell r="H2600">
            <v>8.4600000000000009</v>
          </cell>
          <cell r="I2600">
            <v>8.91</v>
          </cell>
        </row>
        <row r="2601">
          <cell r="A2601">
            <v>110580</v>
          </cell>
          <cell r="B2601">
            <v>0</v>
          </cell>
          <cell r="C2601">
            <v>7.5</v>
          </cell>
          <cell r="D2601">
            <v>0</v>
          </cell>
          <cell r="E2601">
            <v>7.5</v>
          </cell>
          <cell r="F2601">
            <v>7.65</v>
          </cell>
          <cell r="G2601">
            <v>7.86</v>
          </cell>
          <cell r="H2601">
            <v>8.4600000000000009</v>
          </cell>
          <cell r="I2601">
            <v>8.91</v>
          </cell>
        </row>
        <row r="2602">
          <cell r="A2602">
            <v>110590</v>
          </cell>
          <cell r="B2602">
            <v>0</v>
          </cell>
          <cell r="C2602">
            <v>7.5</v>
          </cell>
          <cell r="D2602">
            <v>0</v>
          </cell>
          <cell r="E2602">
            <v>7.5</v>
          </cell>
          <cell r="F2602">
            <v>7.65</v>
          </cell>
          <cell r="G2602">
            <v>7.86</v>
          </cell>
          <cell r="H2602">
            <v>8.4600000000000009</v>
          </cell>
          <cell r="I2602">
            <v>8.91</v>
          </cell>
        </row>
        <row r="2603">
          <cell r="A2603">
            <v>110600</v>
          </cell>
          <cell r="B2603">
            <v>0</v>
          </cell>
          <cell r="C2603">
            <v>7.5</v>
          </cell>
          <cell r="D2603">
            <v>0</v>
          </cell>
          <cell r="E2603">
            <v>7.5</v>
          </cell>
          <cell r="F2603">
            <v>7.65</v>
          </cell>
          <cell r="G2603">
            <v>7.86</v>
          </cell>
          <cell r="H2603">
            <v>8.4600000000000009</v>
          </cell>
          <cell r="I2603">
            <v>8.91</v>
          </cell>
        </row>
        <row r="2604">
          <cell r="A2604">
            <v>110610</v>
          </cell>
          <cell r="B2604">
            <v>0</v>
          </cell>
          <cell r="C2604">
            <v>7.5</v>
          </cell>
          <cell r="D2604">
            <v>0</v>
          </cell>
          <cell r="E2604">
            <v>7.5</v>
          </cell>
          <cell r="F2604">
            <v>7.65</v>
          </cell>
          <cell r="G2604">
            <v>7.86</v>
          </cell>
          <cell r="H2604">
            <v>8.4600000000000009</v>
          </cell>
          <cell r="I2604">
            <v>8.91</v>
          </cell>
        </row>
        <row r="2605">
          <cell r="A2605">
            <v>110620</v>
          </cell>
          <cell r="B2605">
            <v>0</v>
          </cell>
          <cell r="C2605">
            <v>7.5</v>
          </cell>
          <cell r="D2605">
            <v>0</v>
          </cell>
          <cell r="E2605">
            <v>7.5</v>
          </cell>
          <cell r="F2605">
            <v>7.65</v>
          </cell>
          <cell r="G2605">
            <v>7.86</v>
          </cell>
          <cell r="H2605">
            <v>8.4600000000000009</v>
          </cell>
          <cell r="I2605">
            <v>8.91</v>
          </cell>
        </row>
        <row r="2606">
          <cell r="A2606">
            <v>110630</v>
          </cell>
          <cell r="B2606">
            <v>0</v>
          </cell>
          <cell r="C2606">
            <v>7.5</v>
          </cell>
          <cell r="D2606">
            <v>0</v>
          </cell>
          <cell r="E2606">
            <v>7.5</v>
          </cell>
          <cell r="F2606">
            <v>7.65</v>
          </cell>
          <cell r="G2606">
            <v>7.86</v>
          </cell>
          <cell r="H2606">
            <v>8.4600000000000009</v>
          </cell>
          <cell r="I2606">
            <v>8.91</v>
          </cell>
        </row>
        <row r="2607">
          <cell r="A2607">
            <v>110640</v>
          </cell>
          <cell r="B2607">
            <v>0</v>
          </cell>
          <cell r="C2607">
            <v>7.5</v>
          </cell>
          <cell r="D2607">
            <v>0</v>
          </cell>
          <cell r="E2607">
            <v>7.5</v>
          </cell>
          <cell r="F2607">
            <v>7.65</v>
          </cell>
          <cell r="G2607">
            <v>7.86</v>
          </cell>
          <cell r="H2607">
            <v>8.4600000000000009</v>
          </cell>
          <cell r="I2607">
            <v>8.91</v>
          </cell>
        </row>
        <row r="2608">
          <cell r="A2608">
            <v>110650</v>
          </cell>
          <cell r="B2608">
            <v>0</v>
          </cell>
          <cell r="C2608">
            <v>7.5</v>
          </cell>
          <cell r="D2608">
            <v>0</v>
          </cell>
          <cell r="E2608">
            <v>7.5</v>
          </cell>
          <cell r="F2608">
            <v>7.65</v>
          </cell>
          <cell r="G2608">
            <v>7.86</v>
          </cell>
          <cell r="H2608">
            <v>8.4600000000000009</v>
          </cell>
          <cell r="I2608">
            <v>8.91</v>
          </cell>
        </row>
        <row r="2609">
          <cell r="A2609">
            <v>110660</v>
          </cell>
          <cell r="B2609">
            <v>0</v>
          </cell>
          <cell r="C2609">
            <v>7.5</v>
          </cell>
          <cell r="D2609">
            <v>0</v>
          </cell>
          <cell r="E2609">
            <v>7.5</v>
          </cell>
          <cell r="F2609">
            <v>7.65</v>
          </cell>
          <cell r="G2609">
            <v>7.86</v>
          </cell>
          <cell r="H2609">
            <v>8.4600000000000009</v>
          </cell>
          <cell r="I2609">
            <v>8.91</v>
          </cell>
        </row>
        <row r="2610">
          <cell r="A2610">
            <v>110670</v>
          </cell>
          <cell r="B2610">
            <v>0</v>
          </cell>
          <cell r="C2610">
            <v>7.5</v>
          </cell>
          <cell r="D2610">
            <v>0</v>
          </cell>
          <cell r="E2610">
            <v>7.5</v>
          </cell>
          <cell r="F2610">
            <v>7.65</v>
          </cell>
          <cell r="G2610">
            <v>7.86</v>
          </cell>
          <cell r="H2610">
            <v>8.4600000000000009</v>
          </cell>
          <cell r="I2610">
            <v>8.91</v>
          </cell>
        </row>
        <row r="2611">
          <cell r="A2611">
            <v>110680</v>
          </cell>
          <cell r="B2611">
            <v>0</v>
          </cell>
          <cell r="C2611">
            <v>7.5</v>
          </cell>
          <cell r="D2611">
            <v>0</v>
          </cell>
          <cell r="E2611">
            <v>7.5</v>
          </cell>
          <cell r="F2611">
            <v>7.65</v>
          </cell>
          <cell r="G2611">
            <v>7.86</v>
          </cell>
          <cell r="H2611">
            <v>8.4600000000000009</v>
          </cell>
          <cell r="I2611">
            <v>8.91</v>
          </cell>
        </row>
        <row r="2612">
          <cell r="A2612">
            <v>110690</v>
          </cell>
          <cell r="B2612">
            <v>0</v>
          </cell>
          <cell r="C2612">
            <v>7.5</v>
          </cell>
          <cell r="D2612">
            <v>0</v>
          </cell>
          <cell r="E2612">
            <v>7.5</v>
          </cell>
          <cell r="F2612">
            <v>7.65</v>
          </cell>
          <cell r="G2612">
            <v>7.86</v>
          </cell>
          <cell r="H2612">
            <v>8.4600000000000009</v>
          </cell>
          <cell r="I2612">
            <v>8.91</v>
          </cell>
        </row>
        <row r="2613">
          <cell r="A2613">
            <v>110691.25</v>
          </cell>
          <cell r="B2613" t="str">
            <v>BS</v>
          </cell>
          <cell r="C2613">
            <v>7.5</v>
          </cell>
          <cell r="D2613">
            <v>0</v>
          </cell>
          <cell r="E2613">
            <v>7.5</v>
          </cell>
          <cell r="F2613">
            <v>7.65</v>
          </cell>
          <cell r="G2613">
            <v>7.86</v>
          </cell>
          <cell r="H2613">
            <v>8.4600000000000009</v>
          </cell>
          <cell r="I2613">
            <v>8.91</v>
          </cell>
        </row>
        <row r="2614">
          <cell r="A2614">
            <v>110700</v>
          </cell>
          <cell r="B2614">
            <v>0</v>
          </cell>
          <cell r="C2614">
            <v>7.5</v>
          </cell>
          <cell r="D2614">
            <v>0</v>
          </cell>
          <cell r="E2614">
            <v>7.5</v>
          </cell>
          <cell r="F2614">
            <v>7.65</v>
          </cell>
          <cell r="G2614">
            <v>7.86</v>
          </cell>
          <cell r="H2614">
            <v>8.4600000000000009</v>
          </cell>
          <cell r="I2614">
            <v>8.91</v>
          </cell>
        </row>
        <row r="2615">
          <cell r="A2615">
            <v>110710</v>
          </cell>
          <cell r="B2615">
            <v>0</v>
          </cell>
          <cell r="C2615">
            <v>7.5</v>
          </cell>
          <cell r="D2615">
            <v>0</v>
          </cell>
          <cell r="E2615">
            <v>7.5</v>
          </cell>
          <cell r="F2615">
            <v>7.65</v>
          </cell>
          <cell r="G2615">
            <v>7.86</v>
          </cell>
          <cell r="H2615">
            <v>8.4600000000000009</v>
          </cell>
          <cell r="I2615">
            <v>8.91</v>
          </cell>
        </row>
        <row r="2616">
          <cell r="A2616">
            <v>110717.92</v>
          </cell>
          <cell r="B2616" t="str">
            <v>PX</v>
          </cell>
          <cell r="C2616">
            <v>7.5</v>
          </cell>
          <cell r="D2616">
            <v>0</v>
          </cell>
          <cell r="E2616">
            <v>7.5</v>
          </cell>
          <cell r="F2616">
            <v>7.65</v>
          </cell>
          <cell r="G2616">
            <v>7.86</v>
          </cell>
          <cell r="H2616">
            <v>8.4600000000000009</v>
          </cell>
          <cell r="I2616">
            <v>8.91</v>
          </cell>
        </row>
        <row r="2617">
          <cell r="A2617">
            <v>110720</v>
          </cell>
          <cell r="B2617">
            <v>0</v>
          </cell>
          <cell r="C2617">
            <v>7.5</v>
          </cell>
          <cell r="D2617">
            <v>0.03</v>
          </cell>
          <cell r="E2617">
            <v>7.53</v>
          </cell>
          <cell r="F2617">
            <v>7.6800000000000006</v>
          </cell>
          <cell r="G2617">
            <v>7.8900000000000006</v>
          </cell>
          <cell r="H2617">
            <v>8.49</v>
          </cell>
          <cell r="I2617">
            <v>8.94</v>
          </cell>
        </row>
        <row r="2618">
          <cell r="A2618">
            <v>110730</v>
          </cell>
          <cell r="B2618">
            <v>0</v>
          </cell>
          <cell r="C2618">
            <v>7.5</v>
          </cell>
          <cell r="D2618">
            <v>0.18</v>
          </cell>
          <cell r="E2618">
            <v>7.68</v>
          </cell>
          <cell r="F2618">
            <v>7.83</v>
          </cell>
          <cell r="G2618">
            <v>8.0400000000000009</v>
          </cell>
          <cell r="H2618">
            <v>8.64</v>
          </cell>
          <cell r="I2618">
            <v>9.09</v>
          </cell>
        </row>
        <row r="2619">
          <cell r="A2619">
            <v>110737.92</v>
          </cell>
          <cell r="B2619" t="str">
            <v>PC</v>
          </cell>
          <cell r="C2619">
            <v>7.5</v>
          </cell>
          <cell r="D2619">
            <v>0.3</v>
          </cell>
          <cell r="E2619">
            <v>7.8</v>
          </cell>
          <cell r="F2619">
            <v>7.95</v>
          </cell>
          <cell r="G2619">
            <v>8.16</v>
          </cell>
          <cell r="H2619">
            <v>8.76</v>
          </cell>
          <cell r="I2619">
            <v>9.2099999999999991</v>
          </cell>
        </row>
        <row r="2620">
          <cell r="A2620">
            <v>110740</v>
          </cell>
          <cell r="B2620">
            <v>0</v>
          </cell>
          <cell r="C2620">
            <v>7.5</v>
          </cell>
          <cell r="D2620">
            <v>0.33</v>
          </cell>
          <cell r="E2620">
            <v>7.83</v>
          </cell>
          <cell r="F2620">
            <v>7.98</v>
          </cell>
          <cell r="G2620">
            <v>8.1900000000000013</v>
          </cell>
          <cell r="H2620">
            <v>8.7900000000000009</v>
          </cell>
          <cell r="I2620">
            <v>9.24</v>
          </cell>
        </row>
        <row r="2621">
          <cell r="A2621">
            <v>110744.59</v>
          </cell>
          <cell r="B2621" t="str">
            <v>PY</v>
          </cell>
          <cell r="C2621">
            <v>7.5</v>
          </cell>
          <cell r="D2621">
            <v>0.4</v>
          </cell>
          <cell r="E2621">
            <v>7.9</v>
          </cell>
          <cell r="F2621">
            <v>8.0500000000000007</v>
          </cell>
          <cell r="G2621">
            <v>8.2600000000000016</v>
          </cell>
          <cell r="H2621">
            <v>8.8600000000000012</v>
          </cell>
          <cell r="I2621">
            <v>9.31</v>
          </cell>
        </row>
        <row r="2622">
          <cell r="A2622">
            <v>110750</v>
          </cell>
          <cell r="B2622">
            <v>0</v>
          </cell>
          <cell r="C2622">
            <v>7.5</v>
          </cell>
          <cell r="D2622">
            <v>0.48</v>
          </cell>
          <cell r="E2622">
            <v>7.98</v>
          </cell>
          <cell r="F2622">
            <v>8.1300000000000008</v>
          </cell>
          <cell r="G2622">
            <v>8.3400000000000016</v>
          </cell>
          <cell r="H2622">
            <v>8.9400000000000013</v>
          </cell>
          <cell r="I2622">
            <v>9.39</v>
          </cell>
        </row>
        <row r="2623">
          <cell r="A2623">
            <v>110757.92</v>
          </cell>
          <cell r="B2623" t="str">
            <v>MSE</v>
          </cell>
          <cell r="C2623">
            <v>7.5</v>
          </cell>
          <cell r="D2623">
            <v>0.6</v>
          </cell>
          <cell r="E2623">
            <v>8.1</v>
          </cell>
          <cell r="F2623">
            <v>8.25</v>
          </cell>
          <cell r="G2623">
            <v>8.4600000000000009</v>
          </cell>
          <cell r="H2623">
            <v>9.06</v>
          </cell>
          <cell r="I2623">
            <v>9.51</v>
          </cell>
        </row>
        <row r="2624">
          <cell r="A2624">
            <v>110760</v>
          </cell>
          <cell r="B2624">
            <v>0</v>
          </cell>
          <cell r="C2624">
            <v>7.5</v>
          </cell>
          <cell r="D2624">
            <v>0.6</v>
          </cell>
          <cell r="E2624">
            <v>8.1</v>
          </cell>
          <cell r="F2624">
            <v>8.25</v>
          </cell>
          <cell r="G2624">
            <v>8.4600000000000009</v>
          </cell>
          <cell r="H2624">
            <v>9.06</v>
          </cell>
          <cell r="I2624">
            <v>9.51</v>
          </cell>
        </row>
        <row r="2625">
          <cell r="A2625">
            <v>110770</v>
          </cell>
          <cell r="B2625">
            <v>0</v>
          </cell>
          <cell r="C2625">
            <v>7.5</v>
          </cell>
          <cell r="D2625">
            <v>0.6</v>
          </cell>
          <cell r="E2625">
            <v>8.1</v>
          </cell>
          <cell r="F2625">
            <v>8.25</v>
          </cell>
          <cell r="G2625">
            <v>8.4600000000000009</v>
          </cell>
          <cell r="H2625">
            <v>9.06</v>
          </cell>
          <cell r="I2625">
            <v>9.51</v>
          </cell>
        </row>
        <row r="2626">
          <cell r="A2626">
            <v>110780</v>
          </cell>
          <cell r="B2626">
            <v>0</v>
          </cell>
          <cell r="C2626">
            <v>7.5</v>
          </cell>
          <cell r="D2626">
            <v>0.6</v>
          </cell>
          <cell r="E2626">
            <v>8.1</v>
          </cell>
          <cell r="F2626">
            <v>8.25</v>
          </cell>
          <cell r="G2626">
            <v>8.4600000000000009</v>
          </cell>
          <cell r="H2626">
            <v>9.06</v>
          </cell>
          <cell r="I2626">
            <v>9.51</v>
          </cell>
        </row>
        <row r="2627">
          <cell r="A2627">
            <v>110790</v>
          </cell>
          <cell r="B2627">
            <v>0</v>
          </cell>
          <cell r="C2627">
            <v>7.5</v>
          </cell>
          <cell r="D2627">
            <v>0.6</v>
          </cell>
          <cell r="E2627">
            <v>8.1</v>
          </cell>
          <cell r="F2627">
            <v>8.25</v>
          </cell>
          <cell r="G2627">
            <v>8.4600000000000009</v>
          </cell>
          <cell r="H2627">
            <v>9.06</v>
          </cell>
          <cell r="I2627">
            <v>9.51</v>
          </cell>
        </row>
        <row r="2628">
          <cell r="A2628">
            <v>110800</v>
          </cell>
          <cell r="B2628">
            <v>0</v>
          </cell>
          <cell r="C2628">
            <v>7.5</v>
          </cell>
          <cell r="D2628">
            <v>0.6</v>
          </cell>
          <cell r="E2628">
            <v>8.1</v>
          </cell>
          <cell r="F2628">
            <v>8.25</v>
          </cell>
          <cell r="G2628">
            <v>8.4600000000000009</v>
          </cell>
          <cell r="H2628">
            <v>9.06</v>
          </cell>
          <cell r="I2628">
            <v>9.51</v>
          </cell>
        </row>
        <row r="2629">
          <cell r="A2629">
            <v>110810</v>
          </cell>
          <cell r="B2629">
            <v>0</v>
          </cell>
          <cell r="C2629">
            <v>7.5</v>
          </cell>
          <cell r="D2629">
            <v>0.6</v>
          </cell>
          <cell r="E2629">
            <v>8.1</v>
          </cell>
          <cell r="F2629">
            <v>8.25</v>
          </cell>
          <cell r="G2629">
            <v>8.4600000000000009</v>
          </cell>
          <cell r="H2629">
            <v>9.06</v>
          </cell>
          <cell r="I2629">
            <v>9.51</v>
          </cell>
        </row>
        <row r="2630">
          <cell r="A2630">
            <v>110820</v>
          </cell>
          <cell r="B2630">
            <v>0</v>
          </cell>
          <cell r="C2630">
            <v>7.5</v>
          </cell>
          <cell r="D2630">
            <v>0.6</v>
          </cell>
          <cell r="E2630">
            <v>8.1</v>
          </cell>
          <cell r="F2630">
            <v>8.25</v>
          </cell>
          <cell r="G2630">
            <v>8.4600000000000009</v>
          </cell>
          <cell r="H2630">
            <v>9.06</v>
          </cell>
          <cell r="I2630">
            <v>9.51</v>
          </cell>
        </row>
        <row r="2631">
          <cell r="A2631">
            <v>110830</v>
          </cell>
          <cell r="B2631">
            <v>0</v>
          </cell>
          <cell r="C2631">
            <v>7.5</v>
          </cell>
          <cell r="D2631">
            <v>0.6</v>
          </cell>
          <cell r="E2631">
            <v>8.1</v>
          </cell>
          <cell r="F2631">
            <v>8.25</v>
          </cell>
          <cell r="G2631">
            <v>8.4600000000000009</v>
          </cell>
          <cell r="H2631">
            <v>9.06</v>
          </cell>
          <cell r="I2631">
            <v>9.51</v>
          </cell>
        </row>
        <row r="2632">
          <cell r="A2632">
            <v>110840</v>
          </cell>
          <cell r="B2632">
            <v>0</v>
          </cell>
          <cell r="C2632">
            <v>7.5</v>
          </cell>
          <cell r="D2632">
            <v>0.6</v>
          </cell>
          <cell r="E2632">
            <v>8.1</v>
          </cell>
          <cell r="F2632">
            <v>8.25</v>
          </cell>
          <cell r="G2632">
            <v>8.4600000000000009</v>
          </cell>
          <cell r="H2632">
            <v>9.06</v>
          </cell>
          <cell r="I2632">
            <v>9.51</v>
          </cell>
        </row>
        <row r="2633">
          <cell r="A2633">
            <v>110850</v>
          </cell>
          <cell r="B2633">
            <v>0</v>
          </cell>
          <cell r="C2633">
            <v>7.5</v>
          </cell>
          <cell r="D2633">
            <v>0.6</v>
          </cell>
          <cell r="E2633">
            <v>8.1</v>
          </cell>
          <cell r="F2633">
            <v>8.25</v>
          </cell>
          <cell r="G2633">
            <v>8.4600000000000009</v>
          </cell>
          <cell r="H2633">
            <v>9.06</v>
          </cell>
          <cell r="I2633">
            <v>9.51</v>
          </cell>
        </row>
        <row r="2634">
          <cell r="A2634">
            <v>110860</v>
          </cell>
          <cell r="B2634">
            <v>0</v>
          </cell>
          <cell r="C2634">
            <v>7.5</v>
          </cell>
          <cell r="D2634">
            <v>0.6</v>
          </cell>
          <cell r="E2634">
            <v>8.1</v>
          </cell>
          <cell r="F2634">
            <v>8.25</v>
          </cell>
          <cell r="G2634">
            <v>8.4600000000000009</v>
          </cell>
          <cell r="H2634">
            <v>9.06</v>
          </cell>
          <cell r="I2634">
            <v>9.51</v>
          </cell>
        </row>
        <row r="2635">
          <cell r="A2635">
            <v>110870</v>
          </cell>
          <cell r="B2635">
            <v>0</v>
          </cell>
          <cell r="C2635">
            <v>7.5</v>
          </cell>
          <cell r="D2635">
            <v>0.6</v>
          </cell>
          <cell r="E2635">
            <v>8.1</v>
          </cell>
          <cell r="F2635">
            <v>8.25</v>
          </cell>
          <cell r="G2635">
            <v>8.4600000000000009</v>
          </cell>
          <cell r="H2635">
            <v>9.06</v>
          </cell>
          <cell r="I2635">
            <v>9.51</v>
          </cell>
        </row>
        <row r="2636">
          <cell r="A2636">
            <v>110880</v>
          </cell>
          <cell r="B2636">
            <v>0</v>
          </cell>
          <cell r="C2636">
            <v>7.5</v>
          </cell>
          <cell r="D2636">
            <v>0.6</v>
          </cell>
          <cell r="E2636">
            <v>8.1</v>
          </cell>
          <cell r="F2636">
            <v>8.25</v>
          </cell>
          <cell r="G2636">
            <v>8.4600000000000009</v>
          </cell>
          <cell r="H2636">
            <v>9.06</v>
          </cell>
          <cell r="I2636">
            <v>9.51</v>
          </cell>
        </row>
        <row r="2637">
          <cell r="A2637">
            <v>110890</v>
          </cell>
          <cell r="B2637">
            <v>0</v>
          </cell>
          <cell r="C2637">
            <v>7.5</v>
          </cell>
          <cell r="D2637">
            <v>0.6</v>
          </cell>
          <cell r="E2637">
            <v>8.1</v>
          </cell>
          <cell r="F2637">
            <v>8.25</v>
          </cell>
          <cell r="G2637">
            <v>8.4600000000000009</v>
          </cell>
          <cell r="H2637">
            <v>9.06</v>
          </cell>
          <cell r="I2637">
            <v>9.51</v>
          </cell>
        </row>
        <row r="2638">
          <cell r="A2638">
            <v>110900</v>
          </cell>
          <cell r="B2638">
            <v>0</v>
          </cell>
          <cell r="C2638">
            <v>7.5</v>
          </cell>
          <cell r="D2638">
            <v>0.6</v>
          </cell>
          <cell r="E2638">
            <v>8.1</v>
          </cell>
          <cell r="F2638">
            <v>8.25</v>
          </cell>
          <cell r="G2638">
            <v>8.4600000000000009</v>
          </cell>
          <cell r="H2638">
            <v>9.06</v>
          </cell>
          <cell r="I2638">
            <v>9.51</v>
          </cell>
        </row>
        <row r="2639">
          <cell r="A2639">
            <v>110910</v>
          </cell>
          <cell r="B2639">
            <v>0</v>
          </cell>
          <cell r="C2639">
            <v>7.5</v>
          </cell>
          <cell r="D2639">
            <v>0.6</v>
          </cell>
          <cell r="E2639">
            <v>8.1</v>
          </cell>
          <cell r="F2639">
            <v>8.25</v>
          </cell>
          <cell r="G2639">
            <v>8.4600000000000009</v>
          </cell>
          <cell r="H2639">
            <v>9.06</v>
          </cell>
          <cell r="I2639">
            <v>9.51</v>
          </cell>
        </row>
        <row r="2640">
          <cell r="A2640">
            <v>110920</v>
          </cell>
          <cell r="B2640">
            <v>0</v>
          </cell>
          <cell r="C2640">
            <v>7.5</v>
          </cell>
          <cell r="D2640">
            <v>0.6</v>
          </cell>
          <cell r="E2640">
            <v>8.1</v>
          </cell>
          <cell r="F2640">
            <v>8.25</v>
          </cell>
          <cell r="G2640">
            <v>8.4600000000000009</v>
          </cell>
          <cell r="H2640">
            <v>9.06</v>
          </cell>
          <cell r="I2640">
            <v>9.51</v>
          </cell>
        </row>
        <row r="2641">
          <cell r="A2641">
            <v>110930</v>
          </cell>
          <cell r="B2641">
            <v>0</v>
          </cell>
          <cell r="C2641">
            <v>7.5</v>
          </cell>
          <cell r="D2641">
            <v>0.6</v>
          </cell>
          <cell r="E2641">
            <v>8.1</v>
          </cell>
          <cell r="F2641">
            <v>8.25</v>
          </cell>
          <cell r="G2641">
            <v>8.4600000000000009</v>
          </cell>
          <cell r="H2641">
            <v>9.06</v>
          </cell>
          <cell r="I2641">
            <v>9.51</v>
          </cell>
        </row>
        <row r="2642">
          <cell r="A2642">
            <v>110940</v>
          </cell>
          <cell r="B2642">
            <v>0</v>
          </cell>
          <cell r="C2642">
            <v>7.5</v>
          </cell>
          <cell r="D2642">
            <v>0.6</v>
          </cell>
          <cell r="E2642">
            <v>8.1</v>
          </cell>
          <cell r="F2642">
            <v>8.25</v>
          </cell>
          <cell r="G2642">
            <v>8.4600000000000009</v>
          </cell>
          <cell r="H2642">
            <v>9.06</v>
          </cell>
          <cell r="I2642">
            <v>9.51</v>
          </cell>
        </row>
        <row r="2643">
          <cell r="A2643">
            <v>110950</v>
          </cell>
          <cell r="B2643">
            <v>0</v>
          </cell>
          <cell r="C2643">
            <v>7.5</v>
          </cell>
          <cell r="D2643">
            <v>0.6</v>
          </cell>
          <cell r="E2643">
            <v>8.1</v>
          </cell>
          <cell r="F2643">
            <v>8.25</v>
          </cell>
          <cell r="G2643">
            <v>8.4600000000000009</v>
          </cell>
          <cell r="H2643">
            <v>9.06</v>
          </cell>
          <cell r="I2643">
            <v>9.51</v>
          </cell>
        </row>
        <row r="2644">
          <cell r="A2644">
            <v>110960</v>
          </cell>
          <cell r="B2644">
            <v>0</v>
          </cell>
          <cell r="C2644">
            <v>7.5</v>
          </cell>
          <cell r="D2644">
            <v>0.6</v>
          </cell>
          <cell r="E2644">
            <v>8.1</v>
          </cell>
          <cell r="F2644">
            <v>8.25</v>
          </cell>
          <cell r="G2644">
            <v>8.4600000000000009</v>
          </cell>
          <cell r="H2644">
            <v>9.06</v>
          </cell>
          <cell r="I2644">
            <v>9.51</v>
          </cell>
        </row>
        <row r="2645">
          <cell r="A2645">
            <v>110970</v>
          </cell>
          <cell r="B2645">
            <v>0</v>
          </cell>
          <cell r="C2645">
            <v>7.5</v>
          </cell>
          <cell r="D2645">
            <v>0.6</v>
          </cell>
          <cell r="E2645">
            <v>8.1</v>
          </cell>
          <cell r="F2645">
            <v>8.25</v>
          </cell>
          <cell r="G2645">
            <v>8.4600000000000009</v>
          </cell>
          <cell r="H2645">
            <v>9.06</v>
          </cell>
          <cell r="I2645">
            <v>9.51</v>
          </cell>
        </row>
        <row r="2646">
          <cell r="A2646">
            <v>110980</v>
          </cell>
          <cell r="B2646">
            <v>0</v>
          </cell>
          <cell r="C2646">
            <v>7.5</v>
          </cell>
          <cell r="D2646">
            <v>0.6</v>
          </cell>
          <cell r="E2646">
            <v>8.1</v>
          </cell>
          <cell r="F2646">
            <v>8.25</v>
          </cell>
          <cell r="G2646">
            <v>8.4600000000000009</v>
          </cell>
          <cell r="H2646">
            <v>9.06</v>
          </cell>
          <cell r="I2646">
            <v>9.51</v>
          </cell>
        </row>
        <row r="2647">
          <cell r="A2647">
            <v>110982.96</v>
          </cell>
          <cell r="B2647" t="str">
            <v>MSE</v>
          </cell>
          <cell r="C2647">
            <v>7.5</v>
          </cell>
          <cell r="D2647">
            <v>0.6</v>
          </cell>
          <cell r="E2647">
            <v>8.1</v>
          </cell>
          <cell r="F2647">
            <v>8.25</v>
          </cell>
          <cell r="G2647">
            <v>8.4600000000000009</v>
          </cell>
          <cell r="H2647">
            <v>9.06</v>
          </cell>
          <cell r="I2647">
            <v>9.51</v>
          </cell>
        </row>
        <row r="2648">
          <cell r="A2648">
            <v>110990</v>
          </cell>
          <cell r="B2648">
            <v>0</v>
          </cell>
          <cell r="C2648">
            <v>7.5</v>
          </cell>
          <cell r="D2648">
            <v>0.49</v>
          </cell>
          <cell r="E2648">
            <v>7.99</v>
          </cell>
          <cell r="F2648">
            <v>8.14</v>
          </cell>
          <cell r="G2648">
            <v>8.3500000000000014</v>
          </cell>
          <cell r="H2648">
            <v>8.9500000000000011</v>
          </cell>
          <cell r="I2648">
            <v>9.4</v>
          </cell>
        </row>
        <row r="2649">
          <cell r="A2649">
            <v>110996.29</v>
          </cell>
          <cell r="B2649" t="str">
            <v>PY</v>
          </cell>
          <cell r="C2649">
            <v>7.5</v>
          </cell>
          <cell r="D2649">
            <v>0.4</v>
          </cell>
          <cell r="E2649">
            <v>7.9</v>
          </cell>
          <cell r="F2649">
            <v>8.0500000000000007</v>
          </cell>
          <cell r="G2649">
            <v>8.2600000000000016</v>
          </cell>
          <cell r="H2649">
            <v>8.8600000000000012</v>
          </cell>
          <cell r="I2649">
            <v>9.31</v>
          </cell>
        </row>
        <row r="2650">
          <cell r="A2650">
            <v>111000</v>
          </cell>
          <cell r="B2650">
            <v>0</v>
          </cell>
          <cell r="C2650">
            <v>7.5</v>
          </cell>
          <cell r="D2650">
            <v>0.34</v>
          </cell>
          <cell r="E2650">
            <v>7.84</v>
          </cell>
          <cell r="F2650">
            <v>7.99</v>
          </cell>
          <cell r="G2650">
            <v>8.2000000000000011</v>
          </cell>
          <cell r="H2650">
            <v>8.8000000000000007</v>
          </cell>
          <cell r="I2650">
            <v>9.25</v>
          </cell>
        </row>
        <row r="2669">
          <cell r="A2669">
            <v>111000</v>
          </cell>
          <cell r="B2669">
            <v>0</v>
          </cell>
          <cell r="C2669">
            <v>7.5</v>
          </cell>
          <cell r="D2669">
            <v>0.34</v>
          </cell>
          <cell r="E2669">
            <v>7.84</v>
          </cell>
          <cell r="F2669">
            <v>7.99</v>
          </cell>
          <cell r="G2669">
            <v>8.2000000000000011</v>
          </cell>
          <cell r="H2669">
            <v>8.8000000000000007</v>
          </cell>
          <cell r="I2669">
            <v>9.25</v>
          </cell>
        </row>
        <row r="2670">
          <cell r="A2670">
            <v>111002.96</v>
          </cell>
          <cell r="B2670" t="str">
            <v>PT</v>
          </cell>
          <cell r="C2670">
            <v>7.5</v>
          </cell>
          <cell r="D2670">
            <v>0.3</v>
          </cell>
          <cell r="E2670">
            <v>7.8</v>
          </cell>
          <cell r="F2670">
            <v>7.95</v>
          </cell>
          <cell r="G2670">
            <v>8.16</v>
          </cell>
          <cell r="H2670">
            <v>8.76</v>
          </cell>
          <cell r="I2670">
            <v>9.2099999999999991</v>
          </cell>
        </row>
        <row r="2671">
          <cell r="A2671">
            <v>111010</v>
          </cell>
          <cell r="B2671">
            <v>0</v>
          </cell>
          <cell r="C2671">
            <v>7.5</v>
          </cell>
          <cell r="D2671">
            <v>0.19</v>
          </cell>
          <cell r="E2671">
            <v>7.69</v>
          </cell>
          <cell r="F2671">
            <v>7.8400000000000007</v>
          </cell>
          <cell r="G2671">
            <v>8.0500000000000007</v>
          </cell>
          <cell r="H2671">
            <v>8.65</v>
          </cell>
          <cell r="I2671">
            <v>9.1</v>
          </cell>
        </row>
        <row r="2672">
          <cell r="A2672">
            <v>111020</v>
          </cell>
          <cell r="B2672">
            <v>0</v>
          </cell>
          <cell r="C2672">
            <v>7.5</v>
          </cell>
          <cell r="D2672">
            <v>0.04</v>
          </cell>
          <cell r="E2672">
            <v>7.54</v>
          </cell>
          <cell r="F2672">
            <v>7.69</v>
          </cell>
          <cell r="G2672">
            <v>7.9</v>
          </cell>
          <cell r="H2672">
            <v>8.5</v>
          </cell>
          <cell r="I2672">
            <v>8.9499999999999993</v>
          </cell>
        </row>
        <row r="2673">
          <cell r="A2673">
            <v>111022.96</v>
          </cell>
          <cell r="B2673" t="str">
            <v>PX</v>
          </cell>
          <cell r="C2673">
            <v>7.5</v>
          </cell>
          <cell r="D2673">
            <v>0</v>
          </cell>
          <cell r="E2673">
            <v>7.5</v>
          </cell>
          <cell r="F2673">
            <v>7.65</v>
          </cell>
          <cell r="G2673">
            <v>7.86</v>
          </cell>
          <cell r="H2673">
            <v>8.4600000000000009</v>
          </cell>
          <cell r="I2673">
            <v>8.91</v>
          </cell>
        </row>
        <row r="2674">
          <cell r="A2674">
            <v>111030</v>
          </cell>
          <cell r="B2674">
            <v>0</v>
          </cell>
          <cell r="C2674">
            <v>7.5</v>
          </cell>
          <cell r="D2674">
            <v>0</v>
          </cell>
          <cell r="E2674">
            <v>7.5</v>
          </cell>
          <cell r="F2674">
            <v>7.65</v>
          </cell>
          <cell r="G2674">
            <v>7.86</v>
          </cell>
          <cell r="H2674">
            <v>8.4600000000000009</v>
          </cell>
          <cell r="I2674">
            <v>8.91</v>
          </cell>
        </row>
        <row r="2675">
          <cell r="A2675">
            <v>111040</v>
          </cell>
          <cell r="B2675">
            <v>0</v>
          </cell>
          <cell r="C2675">
            <v>7.5</v>
          </cell>
          <cell r="D2675">
            <v>0</v>
          </cell>
          <cell r="E2675">
            <v>7.5</v>
          </cell>
          <cell r="F2675">
            <v>7.65</v>
          </cell>
          <cell r="G2675">
            <v>7.86</v>
          </cell>
          <cell r="H2675">
            <v>8.4600000000000009</v>
          </cell>
          <cell r="I2675">
            <v>8.91</v>
          </cell>
        </row>
        <row r="2676">
          <cell r="A2676">
            <v>111049.63</v>
          </cell>
          <cell r="B2676" t="str">
            <v>BS</v>
          </cell>
          <cell r="C2676">
            <v>7.5</v>
          </cell>
          <cell r="D2676">
            <v>0</v>
          </cell>
          <cell r="E2676">
            <v>7.5</v>
          </cell>
          <cell r="F2676">
            <v>7.65</v>
          </cell>
          <cell r="G2676">
            <v>7.86</v>
          </cell>
          <cell r="H2676">
            <v>8.4600000000000009</v>
          </cell>
          <cell r="I2676">
            <v>8.91</v>
          </cell>
        </row>
        <row r="2677">
          <cell r="A2677">
            <v>111050</v>
          </cell>
          <cell r="B2677">
            <v>0</v>
          </cell>
          <cell r="C2677">
            <v>7.5</v>
          </cell>
          <cell r="D2677">
            <v>0</v>
          </cell>
          <cell r="E2677">
            <v>7.5</v>
          </cell>
          <cell r="F2677">
            <v>7.65</v>
          </cell>
          <cell r="G2677">
            <v>7.86</v>
          </cell>
          <cell r="H2677">
            <v>8.4600000000000009</v>
          </cell>
          <cell r="I2677">
            <v>8.91</v>
          </cell>
        </row>
        <row r="2678">
          <cell r="A2678">
            <v>111060</v>
          </cell>
          <cell r="B2678">
            <v>0</v>
          </cell>
          <cell r="C2678">
            <v>7.5</v>
          </cell>
          <cell r="D2678">
            <v>0</v>
          </cell>
          <cell r="E2678">
            <v>7.5</v>
          </cell>
          <cell r="F2678">
            <v>7.65</v>
          </cell>
          <cell r="G2678">
            <v>7.86</v>
          </cell>
          <cell r="H2678">
            <v>8.4600000000000009</v>
          </cell>
          <cell r="I2678">
            <v>8.91</v>
          </cell>
        </row>
        <row r="2679">
          <cell r="A2679">
            <v>111070</v>
          </cell>
          <cell r="B2679">
            <v>0</v>
          </cell>
          <cell r="C2679">
            <v>7.5</v>
          </cell>
          <cell r="D2679">
            <v>0</v>
          </cell>
          <cell r="E2679">
            <v>7.5</v>
          </cell>
          <cell r="F2679">
            <v>7.65</v>
          </cell>
          <cell r="G2679">
            <v>7.86</v>
          </cell>
          <cell r="H2679">
            <v>8.4600000000000009</v>
          </cell>
          <cell r="I2679">
            <v>8.91</v>
          </cell>
        </row>
        <row r="2680">
          <cell r="A2680">
            <v>111080</v>
          </cell>
          <cell r="B2680">
            <v>0</v>
          </cell>
          <cell r="C2680">
            <v>7.5</v>
          </cell>
          <cell r="D2680">
            <v>0</v>
          </cell>
          <cell r="E2680">
            <v>7.5</v>
          </cell>
          <cell r="F2680">
            <v>7.65</v>
          </cell>
          <cell r="G2680">
            <v>7.86</v>
          </cell>
          <cell r="H2680">
            <v>8.4600000000000009</v>
          </cell>
          <cell r="I2680">
            <v>8.91</v>
          </cell>
        </row>
        <row r="2681">
          <cell r="A2681">
            <v>111090</v>
          </cell>
          <cell r="B2681">
            <v>0</v>
          </cell>
          <cell r="C2681">
            <v>7.5</v>
          </cell>
          <cell r="D2681">
            <v>0</v>
          </cell>
          <cell r="E2681">
            <v>7.5</v>
          </cell>
          <cell r="F2681">
            <v>7.65</v>
          </cell>
          <cell r="G2681">
            <v>7.86</v>
          </cell>
          <cell r="H2681">
            <v>8.4600000000000009</v>
          </cell>
          <cell r="I2681">
            <v>8.91</v>
          </cell>
        </row>
        <row r="2682">
          <cell r="A2682">
            <v>111100</v>
          </cell>
          <cell r="B2682">
            <v>0</v>
          </cell>
          <cell r="C2682">
            <v>7.5</v>
          </cell>
          <cell r="D2682">
            <v>0</v>
          </cell>
          <cell r="E2682">
            <v>7.5</v>
          </cell>
          <cell r="F2682">
            <v>7.65</v>
          </cell>
          <cell r="G2682">
            <v>7.86</v>
          </cell>
          <cell r="H2682">
            <v>8.4600000000000009</v>
          </cell>
          <cell r="I2682">
            <v>8.91</v>
          </cell>
        </row>
        <row r="2683">
          <cell r="A2683">
            <v>111110</v>
          </cell>
          <cell r="B2683">
            <v>0</v>
          </cell>
          <cell r="C2683">
            <v>7.5</v>
          </cell>
          <cell r="D2683">
            <v>0</v>
          </cell>
          <cell r="E2683">
            <v>7.5</v>
          </cell>
          <cell r="F2683">
            <v>7.65</v>
          </cell>
          <cell r="G2683">
            <v>7.86</v>
          </cell>
          <cell r="H2683">
            <v>8.4600000000000009</v>
          </cell>
          <cell r="I2683">
            <v>8.91</v>
          </cell>
        </row>
        <row r="2684">
          <cell r="A2684">
            <v>111120</v>
          </cell>
          <cell r="B2684">
            <v>0</v>
          </cell>
          <cell r="C2684">
            <v>7.5</v>
          </cell>
          <cell r="D2684">
            <v>0</v>
          </cell>
          <cell r="E2684">
            <v>7.5</v>
          </cell>
          <cell r="F2684">
            <v>7.65</v>
          </cell>
          <cell r="G2684">
            <v>7.86</v>
          </cell>
          <cell r="H2684">
            <v>8.4600000000000009</v>
          </cell>
          <cell r="I2684">
            <v>8.91</v>
          </cell>
        </row>
        <row r="2685">
          <cell r="A2685">
            <v>111130</v>
          </cell>
          <cell r="B2685">
            <v>0</v>
          </cell>
          <cell r="C2685">
            <v>7.5</v>
          </cell>
          <cell r="D2685">
            <v>0</v>
          </cell>
          <cell r="E2685">
            <v>7.5</v>
          </cell>
          <cell r="F2685">
            <v>7.65</v>
          </cell>
          <cell r="G2685">
            <v>7.86</v>
          </cell>
          <cell r="H2685">
            <v>8.4600000000000009</v>
          </cell>
          <cell r="I2685">
            <v>8.91</v>
          </cell>
        </row>
        <row r="2686">
          <cell r="A2686">
            <v>111140</v>
          </cell>
          <cell r="B2686">
            <v>0</v>
          </cell>
          <cell r="C2686">
            <v>7.5</v>
          </cell>
          <cell r="D2686">
            <v>0</v>
          </cell>
          <cell r="E2686">
            <v>7.5</v>
          </cell>
          <cell r="F2686">
            <v>7.65</v>
          </cell>
          <cell r="G2686">
            <v>7.86</v>
          </cell>
          <cell r="H2686">
            <v>8.4600000000000009</v>
          </cell>
          <cell r="I2686">
            <v>8.91</v>
          </cell>
        </row>
        <row r="2687">
          <cell r="A2687">
            <v>111150</v>
          </cell>
          <cell r="B2687">
            <v>0</v>
          </cell>
          <cell r="C2687">
            <v>7.5</v>
          </cell>
          <cell r="D2687">
            <v>0</v>
          </cell>
          <cell r="E2687">
            <v>7.5</v>
          </cell>
          <cell r="F2687">
            <v>7.65</v>
          </cell>
          <cell r="G2687">
            <v>7.86</v>
          </cell>
          <cell r="H2687">
            <v>8.4600000000000009</v>
          </cell>
          <cell r="I2687">
            <v>8.91</v>
          </cell>
        </row>
        <row r="2688">
          <cell r="A2688">
            <v>111160</v>
          </cell>
          <cell r="B2688">
            <v>0</v>
          </cell>
          <cell r="C2688">
            <v>7.5</v>
          </cell>
          <cell r="D2688">
            <v>0</v>
          </cell>
          <cell r="E2688">
            <v>7.5</v>
          </cell>
          <cell r="F2688">
            <v>7.65</v>
          </cell>
          <cell r="G2688">
            <v>7.86</v>
          </cell>
          <cell r="H2688">
            <v>8.4600000000000009</v>
          </cell>
          <cell r="I2688">
            <v>8.91</v>
          </cell>
        </row>
        <row r="2689">
          <cell r="A2689">
            <v>111170</v>
          </cell>
          <cell r="B2689">
            <v>0</v>
          </cell>
          <cell r="C2689">
            <v>7.5</v>
          </cell>
          <cell r="D2689">
            <v>0</v>
          </cell>
          <cell r="E2689">
            <v>7.5</v>
          </cell>
          <cell r="F2689">
            <v>7.65</v>
          </cell>
          <cell r="G2689">
            <v>7.86</v>
          </cell>
          <cell r="H2689">
            <v>8.4600000000000009</v>
          </cell>
          <cell r="I2689">
            <v>8.91</v>
          </cell>
        </row>
        <row r="2690">
          <cell r="A2690">
            <v>111180</v>
          </cell>
          <cell r="B2690">
            <v>0</v>
          </cell>
          <cell r="C2690">
            <v>7.5</v>
          </cell>
          <cell r="D2690">
            <v>0</v>
          </cell>
          <cell r="E2690">
            <v>7.5</v>
          </cell>
          <cell r="F2690">
            <v>7.65</v>
          </cell>
          <cell r="G2690">
            <v>7.86</v>
          </cell>
          <cell r="H2690">
            <v>8.4600000000000009</v>
          </cell>
          <cell r="I2690">
            <v>8.91</v>
          </cell>
        </row>
        <row r="2691">
          <cell r="A2691">
            <v>111190</v>
          </cell>
          <cell r="B2691">
            <v>0</v>
          </cell>
          <cell r="C2691">
            <v>7.5</v>
          </cell>
          <cell r="D2691">
            <v>0</v>
          </cell>
          <cell r="E2691">
            <v>7.5</v>
          </cell>
          <cell r="F2691">
            <v>7.65</v>
          </cell>
          <cell r="G2691">
            <v>7.86</v>
          </cell>
          <cell r="H2691">
            <v>8.4600000000000009</v>
          </cell>
          <cell r="I2691">
            <v>8.91</v>
          </cell>
        </row>
        <row r="2692">
          <cell r="A2692">
            <v>111200</v>
          </cell>
          <cell r="B2692">
            <v>0</v>
          </cell>
          <cell r="C2692">
            <v>7.5</v>
          </cell>
          <cell r="D2692">
            <v>0</v>
          </cell>
          <cell r="E2692">
            <v>7.5</v>
          </cell>
          <cell r="F2692">
            <v>7.65</v>
          </cell>
          <cell r="G2692">
            <v>7.86</v>
          </cell>
          <cell r="H2692">
            <v>8.4600000000000009</v>
          </cell>
          <cell r="I2692">
            <v>8.91</v>
          </cell>
        </row>
        <row r="2693">
          <cell r="A2693">
            <v>111210</v>
          </cell>
          <cell r="B2693">
            <v>0</v>
          </cell>
          <cell r="C2693">
            <v>7.5</v>
          </cell>
          <cell r="D2693">
            <v>0</v>
          </cell>
          <cell r="E2693">
            <v>7.5</v>
          </cell>
          <cell r="F2693">
            <v>7.65</v>
          </cell>
          <cell r="G2693">
            <v>7.86</v>
          </cell>
          <cell r="H2693">
            <v>8.4600000000000009</v>
          </cell>
          <cell r="I2693">
            <v>8.91</v>
          </cell>
        </row>
        <row r="2694">
          <cell r="A2694">
            <v>111220</v>
          </cell>
          <cell r="B2694">
            <v>0</v>
          </cell>
          <cell r="C2694">
            <v>7.5</v>
          </cell>
          <cell r="D2694">
            <v>0</v>
          </cell>
          <cell r="E2694">
            <v>7.5</v>
          </cell>
          <cell r="F2694">
            <v>7.65</v>
          </cell>
          <cell r="G2694">
            <v>7.86</v>
          </cell>
          <cell r="H2694">
            <v>8.4600000000000009</v>
          </cell>
          <cell r="I2694">
            <v>8.91</v>
          </cell>
        </row>
        <row r="2695">
          <cell r="A2695">
            <v>111230</v>
          </cell>
          <cell r="B2695">
            <v>0</v>
          </cell>
          <cell r="C2695">
            <v>7.5</v>
          </cell>
          <cell r="D2695">
            <v>0</v>
          </cell>
          <cell r="E2695">
            <v>7.5</v>
          </cell>
          <cell r="F2695">
            <v>7.65</v>
          </cell>
          <cell r="G2695">
            <v>7.86</v>
          </cell>
          <cell r="H2695">
            <v>8.4600000000000009</v>
          </cell>
          <cell r="I2695">
            <v>8.91</v>
          </cell>
        </row>
        <row r="2696">
          <cell r="A2696">
            <v>111240</v>
          </cell>
          <cell r="B2696">
            <v>0</v>
          </cell>
          <cell r="C2696">
            <v>7.5</v>
          </cell>
          <cell r="D2696">
            <v>0</v>
          </cell>
          <cell r="E2696">
            <v>7.5</v>
          </cell>
          <cell r="F2696">
            <v>7.65</v>
          </cell>
          <cell r="G2696">
            <v>7.86</v>
          </cell>
          <cell r="H2696">
            <v>8.4600000000000009</v>
          </cell>
          <cell r="I2696">
            <v>8.91</v>
          </cell>
        </row>
        <row r="2697">
          <cell r="A2697">
            <v>111250</v>
          </cell>
          <cell r="B2697">
            <v>0</v>
          </cell>
          <cell r="C2697">
            <v>7.5</v>
          </cell>
          <cell r="D2697">
            <v>0</v>
          </cell>
          <cell r="E2697">
            <v>7.5</v>
          </cell>
          <cell r="F2697">
            <v>7.65</v>
          </cell>
          <cell r="G2697">
            <v>7.86</v>
          </cell>
          <cell r="H2697">
            <v>8.4600000000000009</v>
          </cell>
          <cell r="I2697">
            <v>8.91</v>
          </cell>
        </row>
        <row r="2698">
          <cell r="A2698">
            <v>111260</v>
          </cell>
          <cell r="B2698">
            <v>0</v>
          </cell>
          <cell r="C2698">
            <v>7.5</v>
          </cell>
          <cell r="D2698">
            <v>0</v>
          </cell>
          <cell r="E2698">
            <v>7.5</v>
          </cell>
          <cell r="F2698">
            <v>7.65</v>
          </cell>
          <cell r="G2698">
            <v>7.86</v>
          </cell>
          <cell r="H2698">
            <v>8.4600000000000009</v>
          </cell>
          <cell r="I2698">
            <v>8.91</v>
          </cell>
        </row>
        <row r="2699">
          <cell r="A2699">
            <v>111270</v>
          </cell>
          <cell r="B2699">
            <v>0</v>
          </cell>
          <cell r="C2699">
            <v>7.5</v>
          </cell>
          <cell r="D2699">
            <v>0</v>
          </cell>
          <cell r="E2699">
            <v>7.5</v>
          </cell>
          <cell r="F2699">
            <v>7.65</v>
          </cell>
          <cell r="G2699">
            <v>7.86</v>
          </cell>
          <cell r="H2699">
            <v>8.4600000000000009</v>
          </cell>
          <cell r="I2699">
            <v>8.91</v>
          </cell>
        </row>
        <row r="2700">
          <cell r="A2700">
            <v>111280</v>
          </cell>
          <cell r="B2700">
            <v>0</v>
          </cell>
          <cell r="C2700">
            <v>7.5</v>
          </cell>
          <cell r="D2700">
            <v>0</v>
          </cell>
          <cell r="E2700">
            <v>7.5</v>
          </cell>
          <cell r="F2700">
            <v>7.65</v>
          </cell>
          <cell r="G2700">
            <v>7.86</v>
          </cell>
          <cell r="H2700">
            <v>8.4600000000000009</v>
          </cell>
          <cell r="I2700">
            <v>8.91</v>
          </cell>
        </row>
        <row r="2701">
          <cell r="A2701">
            <v>111290</v>
          </cell>
          <cell r="B2701">
            <v>0</v>
          </cell>
          <cell r="C2701">
            <v>7.5</v>
          </cell>
          <cell r="D2701">
            <v>0</v>
          </cell>
          <cell r="E2701">
            <v>7.5</v>
          </cell>
          <cell r="F2701">
            <v>7.65</v>
          </cell>
          <cell r="G2701">
            <v>7.86</v>
          </cell>
          <cell r="H2701">
            <v>8.4600000000000009</v>
          </cell>
          <cell r="I2701">
            <v>8.91</v>
          </cell>
        </row>
        <row r="2702">
          <cell r="A2702">
            <v>111300</v>
          </cell>
          <cell r="B2702">
            <v>0</v>
          </cell>
          <cell r="C2702">
            <v>7.5</v>
          </cell>
          <cell r="D2702">
            <v>0</v>
          </cell>
          <cell r="E2702">
            <v>7.5</v>
          </cell>
          <cell r="F2702">
            <v>7.65</v>
          </cell>
          <cell r="G2702">
            <v>7.86</v>
          </cell>
          <cell r="H2702">
            <v>8.4600000000000009</v>
          </cell>
          <cell r="I2702">
            <v>8.91</v>
          </cell>
        </row>
        <row r="2703">
          <cell r="A2703">
            <v>111310</v>
          </cell>
          <cell r="B2703">
            <v>0</v>
          </cell>
          <cell r="C2703">
            <v>7.5</v>
          </cell>
          <cell r="D2703">
            <v>0</v>
          </cell>
          <cell r="E2703">
            <v>7.5</v>
          </cell>
          <cell r="F2703">
            <v>7.65</v>
          </cell>
          <cell r="G2703">
            <v>7.86</v>
          </cell>
          <cell r="H2703">
            <v>8.4600000000000009</v>
          </cell>
          <cell r="I2703">
            <v>8.91</v>
          </cell>
        </row>
        <row r="2704">
          <cell r="A2704">
            <v>111320</v>
          </cell>
          <cell r="B2704">
            <v>0</v>
          </cell>
          <cell r="C2704">
            <v>7.5</v>
          </cell>
          <cell r="D2704">
            <v>0</v>
          </cell>
          <cell r="E2704">
            <v>7.5</v>
          </cell>
          <cell r="F2704">
            <v>7.65</v>
          </cell>
          <cell r="G2704">
            <v>7.86</v>
          </cell>
          <cell r="H2704">
            <v>8.4600000000000009</v>
          </cell>
          <cell r="I2704">
            <v>8.91</v>
          </cell>
        </row>
        <row r="2705">
          <cell r="A2705">
            <v>111330</v>
          </cell>
          <cell r="B2705">
            <v>0</v>
          </cell>
          <cell r="C2705">
            <v>7.5</v>
          </cell>
          <cell r="D2705">
            <v>0</v>
          </cell>
          <cell r="E2705">
            <v>7.5</v>
          </cell>
          <cell r="F2705">
            <v>7.65</v>
          </cell>
          <cell r="G2705">
            <v>7.86</v>
          </cell>
          <cell r="H2705">
            <v>8.4600000000000009</v>
          </cell>
          <cell r="I2705">
            <v>8.91</v>
          </cell>
        </row>
        <row r="2706">
          <cell r="A2706">
            <v>111340</v>
          </cell>
          <cell r="B2706">
            <v>0</v>
          </cell>
          <cell r="C2706">
            <v>7.5</v>
          </cell>
          <cell r="D2706">
            <v>0</v>
          </cell>
          <cell r="E2706">
            <v>7.5</v>
          </cell>
          <cell r="F2706">
            <v>7.65</v>
          </cell>
          <cell r="G2706">
            <v>7.86</v>
          </cell>
          <cell r="H2706">
            <v>8.4600000000000009</v>
          </cell>
          <cell r="I2706">
            <v>8.91</v>
          </cell>
        </row>
        <row r="2707">
          <cell r="A2707">
            <v>111350</v>
          </cell>
          <cell r="B2707">
            <v>0</v>
          </cell>
          <cell r="C2707">
            <v>7.5</v>
          </cell>
          <cell r="D2707">
            <v>0</v>
          </cell>
          <cell r="E2707">
            <v>7.5</v>
          </cell>
          <cell r="F2707">
            <v>7.65</v>
          </cell>
          <cell r="G2707">
            <v>7.86</v>
          </cell>
          <cell r="H2707">
            <v>8.4600000000000009</v>
          </cell>
          <cell r="I2707">
            <v>8.91</v>
          </cell>
        </row>
        <row r="2708">
          <cell r="A2708">
            <v>111360</v>
          </cell>
          <cell r="B2708">
            <v>0</v>
          </cell>
          <cell r="C2708">
            <v>7.5</v>
          </cell>
          <cell r="D2708">
            <v>0</v>
          </cell>
          <cell r="E2708">
            <v>7.5</v>
          </cell>
          <cell r="F2708">
            <v>7.65</v>
          </cell>
          <cell r="G2708">
            <v>7.86</v>
          </cell>
          <cell r="H2708">
            <v>8.4600000000000009</v>
          </cell>
          <cell r="I2708">
            <v>8.91</v>
          </cell>
        </row>
        <row r="2709">
          <cell r="A2709">
            <v>111370</v>
          </cell>
          <cell r="B2709">
            <v>0</v>
          </cell>
          <cell r="C2709">
            <v>7.5</v>
          </cell>
          <cell r="D2709">
            <v>0</v>
          </cell>
          <cell r="E2709">
            <v>7.5</v>
          </cell>
          <cell r="F2709">
            <v>7.65</v>
          </cell>
          <cell r="G2709">
            <v>7.86</v>
          </cell>
          <cell r="H2709">
            <v>8.4600000000000009</v>
          </cell>
          <cell r="I2709">
            <v>8.91</v>
          </cell>
        </row>
        <row r="2710">
          <cell r="A2710">
            <v>111380</v>
          </cell>
          <cell r="B2710">
            <v>0</v>
          </cell>
          <cell r="C2710">
            <v>7.5</v>
          </cell>
          <cell r="D2710">
            <v>0</v>
          </cell>
          <cell r="E2710">
            <v>7.5</v>
          </cell>
          <cell r="F2710">
            <v>7.65</v>
          </cell>
          <cell r="G2710">
            <v>7.86</v>
          </cell>
          <cell r="H2710">
            <v>8.4600000000000009</v>
          </cell>
          <cell r="I2710">
            <v>8.91</v>
          </cell>
        </row>
        <row r="2711">
          <cell r="A2711">
            <v>111390</v>
          </cell>
          <cell r="B2711">
            <v>0</v>
          </cell>
          <cell r="C2711">
            <v>7.5</v>
          </cell>
          <cell r="D2711">
            <v>0</v>
          </cell>
          <cell r="E2711">
            <v>7.5</v>
          </cell>
          <cell r="F2711">
            <v>7.65</v>
          </cell>
          <cell r="G2711">
            <v>7.86</v>
          </cell>
          <cell r="H2711">
            <v>8.4600000000000009</v>
          </cell>
          <cell r="I2711">
            <v>8.91</v>
          </cell>
        </row>
        <row r="2712">
          <cell r="A2712">
            <v>111400</v>
          </cell>
          <cell r="B2712">
            <v>0</v>
          </cell>
          <cell r="C2712">
            <v>7.5</v>
          </cell>
          <cell r="D2712">
            <v>0</v>
          </cell>
          <cell r="E2712">
            <v>7.5</v>
          </cell>
          <cell r="F2712">
            <v>7.65</v>
          </cell>
          <cell r="G2712">
            <v>7.86</v>
          </cell>
          <cell r="H2712">
            <v>8.4600000000000009</v>
          </cell>
          <cell r="I2712">
            <v>8.91</v>
          </cell>
        </row>
        <row r="2713">
          <cell r="A2713">
            <v>111410</v>
          </cell>
          <cell r="B2713">
            <v>0</v>
          </cell>
          <cell r="C2713">
            <v>7.5</v>
          </cell>
          <cell r="D2713">
            <v>0</v>
          </cell>
          <cell r="E2713">
            <v>7.5</v>
          </cell>
          <cell r="F2713">
            <v>7.65</v>
          </cell>
          <cell r="G2713">
            <v>7.86</v>
          </cell>
          <cell r="H2713">
            <v>8.4600000000000009</v>
          </cell>
          <cell r="I2713">
            <v>8.91</v>
          </cell>
        </row>
        <row r="2714">
          <cell r="A2714">
            <v>111420</v>
          </cell>
          <cell r="B2714">
            <v>0</v>
          </cell>
          <cell r="C2714">
            <v>7.5</v>
          </cell>
          <cell r="D2714">
            <v>0</v>
          </cell>
          <cell r="E2714">
            <v>7.5</v>
          </cell>
          <cell r="F2714">
            <v>7.65</v>
          </cell>
          <cell r="G2714">
            <v>7.86</v>
          </cell>
          <cell r="H2714">
            <v>8.4600000000000009</v>
          </cell>
          <cell r="I2714">
            <v>8.91</v>
          </cell>
        </row>
        <row r="2715">
          <cell r="A2715">
            <v>111430</v>
          </cell>
          <cell r="B2715">
            <v>0</v>
          </cell>
          <cell r="C2715">
            <v>7.5</v>
          </cell>
          <cell r="D2715">
            <v>0</v>
          </cell>
          <cell r="E2715">
            <v>7.5</v>
          </cell>
          <cell r="F2715">
            <v>7.65</v>
          </cell>
          <cell r="G2715">
            <v>7.86</v>
          </cell>
          <cell r="H2715">
            <v>8.4600000000000009</v>
          </cell>
          <cell r="I2715">
            <v>8.91</v>
          </cell>
        </row>
        <row r="2716">
          <cell r="A2716">
            <v>111440</v>
          </cell>
          <cell r="B2716">
            <v>0</v>
          </cell>
          <cell r="C2716">
            <v>7.5</v>
          </cell>
          <cell r="D2716">
            <v>0</v>
          </cell>
          <cell r="E2716">
            <v>7.5</v>
          </cell>
          <cell r="F2716">
            <v>7.65</v>
          </cell>
          <cell r="G2716">
            <v>7.86</v>
          </cell>
          <cell r="H2716">
            <v>8.4600000000000009</v>
          </cell>
          <cell r="I2716">
            <v>8.91</v>
          </cell>
        </row>
        <row r="2717">
          <cell r="A2717">
            <v>111450</v>
          </cell>
          <cell r="B2717">
            <v>0</v>
          </cell>
          <cell r="C2717">
            <v>7.5</v>
          </cell>
          <cell r="D2717">
            <v>0</v>
          </cell>
          <cell r="E2717">
            <v>7.5</v>
          </cell>
          <cell r="F2717">
            <v>7.65</v>
          </cell>
          <cell r="G2717">
            <v>7.86</v>
          </cell>
          <cell r="H2717">
            <v>8.4600000000000009</v>
          </cell>
          <cell r="I2717">
            <v>8.91</v>
          </cell>
        </row>
        <row r="2718">
          <cell r="A2718">
            <v>111460</v>
          </cell>
          <cell r="B2718">
            <v>0</v>
          </cell>
          <cell r="C2718">
            <v>7.5</v>
          </cell>
          <cell r="D2718">
            <v>0</v>
          </cell>
          <cell r="E2718">
            <v>7.5</v>
          </cell>
          <cell r="F2718">
            <v>7.65</v>
          </cell>
          <cell r="G2718">
            <v>7.86</v>
          </cell>
          <cell r="H2718">
            <v>8.4600000000000009</v>
          </cell>
          <cell r="I2718">
            <v>8.91</v>
          </cell>
        </row>
        <row r="2719">
          <cell r="A2719">
            <v>111470</v>
          </cell>
          <cell r="B2719">
            <v>0</v>
          </cell>
          <cell r="C2719">
            <v>7.5</v>
          </cell>
          <cell r="D2719">
            <v>0</v>
          </cell>
          <cell r="E2719">
            <v>7.5</v>
          </cell>
          <cell r="F2719">
            <v>7.65</v>
          </cell>
          <cell r="G2719">
            <v>7.86</v>
          </cell>
          <cell r="H2719">
            <v>8.4600000000000009</v>
          </cell>
          <cell r="I2719">
            <v>8.91</v>
          </cell>
        </row>
        <row r="2720">
          <cell r="A2720">
            <v>111480</v>
          </cell>
          <cell r="B2720">
            <v>0</v>
          </cell>
          <cell r="C2720">
            <v>7.5</v>
          </cell>
          <cell r="D2720">
            <v>0</v>
          </cell>
          <cell r="E2720">
            <v>7.5</v>
          </cell>
          <cell r="F2720">
            <v>7.65</v>
          </cell>
          <cell r="G2720">
            <v>7.86</v>
          </cell>
          <cell r="H2720">
            <v>8.4600000000000009</v>
          </cell>
          <cell r="I2720">
            <v>8.91</v>
          </cell>
        </row>
        <row r="2721">
          <cell r="A2721">
            <v>111490</v>
          </cell>
          <cell r="B2721">
            <v>0</v>
          </cell>
          <cell r="C2721">
            <v>7.5</v>
          </cell>
          <cell r="D2721">
            <v>0</v>
          </cell>
          <cell r="E2721">
            <v>7.5</v>
          </cell>
          <cell r="F2721">
            <v>7.65</v>
          </cell>
          <cell r="G2721">
            <v>7.86</v>
          </cell>
          <cell r="H2721">
            <v>8.4600000000000009</v>
          </cell>
          <cell r="I2721">
            <v>8.91</v>
          </cell>
        </row>
        <row r="2722">
          <cell r="A2722">
            <v>111500</v>
          </cell>
          <cell r="B2722">
            <v>0</v>
          </cell>
          <cell r="C2722">
            <v>7.5</v>
          </cell>
          <cell r="D2722">
            <v>0</v>
          </cell>
          <cell r="E2722">
            <v>7.5</v>
          </cell>
          <cell r="F2722">
            <v>7.65</v>
          </cell>
          <cell r="G2722">
            <v>7.86</v>
          </cell>
          <cell r="H2722">
            <v>8.4600000000000009</v>
          </cell>
          <cell r="I2722">
            <v>8.91</v>
          </cell>
        </row>
        <row r="2723">
          <cell r="A2723">
            <v>111510</v>
          </cell>
          <cell r="B2723">
            <v>0</v>
          </cell>
          <cell r="C2723">
            <v>7.5</v>
          </cell>
          <cell r="D2723">
            <v>0</v>
          </cell>
          <cell r="E2723">
            <v>7.5</v>
          </cell>
          <cell r="F2723">
            <v>7.65</v>
          </cell>
          <cell r="G2723">
            <v>7.86</v>
          </cell>
          <cell r="H2723">
            <v>8.4600000000000009</v>
          </cell>
          <cell r="I2723">
            <v>8.91</v>
          </cell>
        </row>
        <row r="2724">
          <cell r="A2724">
            <v>111520</v>
          </cell>
          <cell r="B2724">
            <v>0</v>
          </cell>
          <cell r="C2724">
            <v>7.5</v>
          </cell>
          <cell r="D2724">
            <v>0</v>
          </cell>
          <cell r="E2724">
            <v>7.5</v>
          </cell>
          <cell r="F2724">
            <v>7.65</v>
          </cell>
          <cell r="G2724">
            <v>7.86</v>
          </cell>
          <cell r="H2724">
            <v>8.4600000000000009</v>
          </cell>
          <cell r="I2724">
            <v>8.91</v>
          </cell>
        </row>
        <row r="2725">
          <cell r="A2725">
            <v>111530</v>
          </cell>
          <cell r="B2725">
            <v>0</v>
          </cell>
          <cell r="C2725">
            <v>7.5</v>
          </cell>
          <cell r="D2725">
            <v>0</v>
          </cell>
          <cell r="E2725">
            <v>7.5</v>
          </cell>
          <cell r="F2725">
            <v>7.65</v>
          </cell>
          <cell r="G2725">
            <v>7.86</v>
          </cell>
          <cell r="H2725">
            <v>8.4600000000000009</v>
          </cell>
          <cell r="I2725">
            <v>8.91</v>
          </cell>
        </row>
        <row r="2726">
          <cell r="A2726">
            <v>111540</v>
          </cell>
          <cell r="B2726">
            <v>0</v>
          </cell>
          <cell r="C2726">
            <v>7.5</v>
          </cell>
          <cell r="D2726">
            <v>0</v>
          </cell>
          <cell r="E2726">
            <v>7.5</v>
          </cell>
          <cell r="F2726">
            <v>7.65</v>
          </cell>
          <cell r="G2726">
            <v>7.86</v>
          </cell>
          <cell r="H2726">
            <v>8.4600000000000009</v>
          </cell>
          <cell r="I2726">
            <v>8.91</v>
          </cell>
        </row>
        <row r="2727">
          <cell r="A2727">
            <v>111550</v>
          </cell>
          <cell r="B2727">
            <v>0</v>
          </cell>
          <cell r="C2727">
            <v>7.5</v>
          </cell>
          <cell r="D2727">
            <v>0</v>
          </cell>
          <cell r="E2727">
            <v>7.5</v>
          </cell>
          <cell r="F2727">
            <v>7.65</v>
          </cell>
          <cell r="G2727">
            <v>7.86</v>
          </cell>
          <cell r="H2727">
            <v>8.4600000000000009</v>
          </cell>
          <cell r="I2727">
            <v>8.91</v>
          </cell>
        </row>
        <row r="2728">
          <cell r="A2728">
            <v>111560</v>
          </cell>
          <cell r="B2728">
            <v>0</v>
          </cell>
          <cell r="C2728">
            <v>7.5</v>
          </cell>
          <cell r="D2728">
            <v>0</v>
          </cell>
          <cell r="E2728">
            <v>7.5</v>
          </cell>
          <cell r="F2728">
            <v>7.65</v>
          </cell>
          <cell r="G2728">
            <v>7.86</v>
          </cell>
          <cell r="H2728">
            <v>8.4600000000000009</v>
          </cell>
          <cell r="I2728">
            <v>8.91</v>
          </cell>
        </row>
        <row r="2729">
          <cell r="A2729">
            <v>111570</v>
          </cell>
          <cell r="B2729">
            <v>0</v>
          </cell>
          <cell r="C2729">
            <v>7.5</v>
          </cell>
          <cell r="D2729">
            <v>0</v>
          </cell>
          <cell r="E2729">
            <v>7.5</v>
          </cell>
          <cell r="F2729">
            <v>7.65</v>
          </cell>
          <cell r="G2729">
            <v>7.86</v>
          </cell>
          <cell r="H2729">
            <v>8.4600000000000009</v>
          </cell>
          <cell r="I2729">
            <v>8.91</v>
          </cell>
        </row>
        <row r="2730">
          <cell r="A2730">
            <v>111580</v>
          </cell>
          <cell r="B2730">
            <v>0</v>
          </cell>
          <cell r="C2730">
            <v>7.5</v>
          </cell>
          <cell r="D2730">
            <v>0</v>
          </cell>
          <cell r="E2730">
            <v>7.5</v>
          </cell>
          <cell r="F2730">
            <v>7.65</v>
          </cell>
          <cell r="G2730">
            <v>7.86</v>
          </cell>
          <cell r="H2730">
            <v>8.4600000000000009</v>
          </cell>
          <cell r="I2730">
            <v>8.91</v>
          </cell>
        </row>
        <row r="2731">
          <cell r="A2731">
            <v>111590</v>
          </cell>
          <cell r="B2731">
            <v>0</v>
          </cell>
          <cell r="C2731">
            <v>7.5</v>
          </cell>
          <cell r="D2731">
            <v>0</v>
          </cell>
          <cell r="E2731">
            <v>7.5</v>
          </cell>
          <cell r="F2731">
            <v>7.65</v>
          </cell>
          <cell r="G2731">
            <v>7.86</v>
          </cell>
          <cell r="H2731">
            <v>8.4600000000000009</v>
          </cell>
          <cell r="I2731">
            <v>8.91</v>
          </cell>
        </row>
        <row r="2732">
          <cell r="A2732">
            <v>111600</v>
          </cell>
          <cell r="B2732">
            <v>0</v>
          </cell>
          <cell r="C2732">
            <v>7.5</v>
          </cell>
          <cell r="D2732">
            <v>0</v>
          </cell>
          <cell r="E2732">
            <v>7.5</v>
          </cell>
          <cell r="F2732">
            <v>7.65</v>
          </cell>
          <cell r="G2732">
            <v>7.86</v>
          </cell>
          <cell r="H2732">
            <v>8.4600000000000009</v>
          </cell>
          <cell r="I2732">
            <v>8.91</v>
          </cell>
        </row>
        <row r="2733">
          <cell r="A2733">
            <v>111609.99</v>
          </cell>
          <cell r="B2733" t="str">
            <v>BS</v>
          </cell>
          <cell r="C2733">
            <v>7.5</v>
          </cell>
          <cell r="D2733">
            <v>0</v>
          </cell>
          <cell r="E2733">
            <v>7.5</v>
          </cell>
          <cell r="F2733">
            <v>7.65</v>
          </cell>
          <cell r="G2733">
            <v>7.86</v>
          </cell>
          <cell r="H2733">
            <v>8.4600000000000009</v>
          </cell>
          <cell r="I2733">
            <v>8.91</v>
          </cell>
        </row>
        <row r="2734">
          <cell r="A2734">
            <v>111610</v>
          </cell>
          <cell r="B2734">
            <v>0</v>
          </cell>
          <cell r="C2734">
            <v>7.5</v>
          </cell>
          <cell r="D2734">
            <v>0</v>
          </cell>
          <cell r="E2734">
            <v>7.5</v>
          </cell>
          <cell r="F2734">
            <v>7.65</v>
          </cell>
          <cell r="G2734">
            <v>7.86</v>
          </cell>
          <cell r="H2734">
            <v>8.4600000000000009</v>
          </cell>
          <cell r="I2734">
            <v>8.91</v>
          </cell>
        </row>
        <row r="2735">
          <cell r="A2735">
            <v>111620</v>
          </cell>
          <cell r="B2735">
            <v>0</v>
          </cell>
          <cell r="C2735">
            <v>7.5</v>
          </cell>
          <cell r="D2735">
            <v>0</v>
          </cell>
          <cell r="E2735">
            <v>7.5</v>
          </cell>
          <cell r="F2735">
            <v>7.65</v>
          </cell>
          <cell r="G2735">
            <v>7.86</v>
          </cell>
          <cell r="H2735">
            <v>8.4600000000000009</v>
          </cell>
          <cell r="I2735">
            <v>8.91</v>
          </cell>
        </row>
        <row r="2736">
          <cell r="A2736">
            <v>111630</v>
          </cell>
          <cell r="B2736">
            <v>0</v>
          </cell>
          <cell r="C2736">
            <v>7.5</v>
          </cell>
          <cell r="D2736">
            <v>0</v>
          </cell>
          <cell r="E2736">
            <v>7.5</v>
          </cell>
          <cell r="F2736">
            <v>7.65</v>
          </cell>
          <cell r="G2736">
            <v>7.86</v>
          </cell>
          <cell r="H2736">
            <v>8.4600000000000009</v>
          </cell>
          <cell r="I2736">
            <v>8.91</v>
          </cell>
        </row>
        <row r="2737">
          <cell r="A2737">
            <v>111639.99</v>
          </cell>
          <cell r="B2737" t="str">
            <v>PX</v>
          </cell>
          <cell r="C2737">
            <v>7.5</v>
          </cell>
          <cell r="D2737">
            <v>0</v>
          </cell>
          <cell r="E2737">
            <v>7.5</v>
          </cell>
          <cell r="F2737">
            <v>7.65</v>
          </cell>
          <cell r="G2737">
            <v>7.86</v>
          </cell>
          <cell r="H2737">
            <v>8.4600000000000009</v>
          </cell>
          <cell r="I2737">
            <v>8.91</v>
          </cell>
        </row>
        <row r="2738">
          <cell r="A2738">
            <v>111640</v>
          </cell>
          <cell r="B2738">
            <v>0</v>
          </cell>
          <cell r="C2738">
            <v>7.5</v>
          </cell>
          <cell r="D2738">
            <v>0</v>
          </cell>
          <cell r="E2738">
            <v>7.5</v>
          </cell>
          <cell r="F2738">
            <v>7.65</v>
          </cell>
          <cell r="G2738">
            <v>7.86</v>
          </cell>
          <cell r="H2738">
            <v>8.4600000000000009</v>
          </cell>
          <cell r="I2738">
            <v>8.91</v>
          </cell>
        </row>
        <row r="2739">
          <cell r="A2739">
            <v>111650</v>
          </cell>
          <cell r="B2739">
            <v>0</v>
          </cell>
          <cell r="C2739">
            <v>7.5</v>
          </cell>
          <cell r="D2739">
            <v>0.2</v>
          </cell>
          <cell r="E2739">
            <v>7.7</v>
          </cell>
          <cell r="F2739">
            <v>7.8500000000000005</v>
          </cell>
          <cell r="G2739">
            <v>8.06</v>
          </cell>
          <cell r="H2739">
            <v>8.66</v>
          </cell>
          <cell r="I2739">
            <v>9.11</v>
          </cell>
        </row>
        <row r="2740">
          <cell r="A2740">
            <v>111654.99</v>
          </cell>
          <cell r="B2740" t="str">
            <v>PC</v>
          </cell>
          <cell r="C2740">
            <v>7.5</v>
          </cell>
          <cell r="D2740">
            <v>0.3</v>
          </cell>
          <cell r="E2740">
            <v>7.8</v>
          </cell>
          <cell r="F2740">
            <v>7.95</v>
          </cell>
          <cell r="G2740">
            <v>8.16</v>
          </cell>
          <cell r="H2740">
            <v>8.76</v>
          </cell>
          <cell r="I2740">
            <v>9.2099999999999991</v>
          </cell>
        </row>
        <row r="2741">
          <cell r="A2741">
            <v>111660</v>
          </cell>
          <cell r="B2741">
            <v>0</v>
          </cell>
          <cell r="C2741">
            <v>7.5</v>
          </cell>
          <cell r="D2741">
            <v>0.4</v>
          </cell>
          <cell r="E2741">
            <v>7.9</v>
          </cell>
          <cell r="F2741">
            <v>8.0500000000000007</v>
          </cell>
          <cell r="G2741">
            <v>8.2600000000000016</v>
          </cell>
          <cell r="H2741">
            <v>8.8600000000000012</v>
          </cell>
          <cell r="I2741">
            <v>9.31</v>
          </cell>
        </row>
        <row r="2742">
          <cell r="A2742">
            <v>111669.99</v>
          </cell>
          <cell r="B2742" t="str">
            <v>PY - MSE</v>
          </cell>
          <cell r="C2742">
            <v>7.5</v>
          </cell>
          <cell r="D2742">
            <v>0.6</v>
          </cell>
          <cell r="E2742">
            <v>8.1</v>
          </cell>
          <cell r="F2742">
            <v>8.25</v>
          </cell>
          <cell r="G2742">
            <v>8.4600000000000009</v>
          </cell>
          <cell r="H2742">
            <v>9.06</v>
          </cell>
          <cell r="I2742">
            <v>9.51</v>
          </cell>
        </row>
        <row r="2743">
          <cell r="A2743">
            <v>111670</v>
          </cell>
          <cell r="B2743">
            <v>0</v>
          </cell>
          <cell r="C2743">
            <v>7.5</v>
          </cell>
          <cell r="D2743">
            <v>0.6</v>
          </cell>
          <cell r="E2743">
            <v>8.1</v>
          </cell>
          <cell r="F2743">
            <v>8.25</v>
          </cell>
          <cell r="G2743">
            <v>8.4600000000000009</v>
          </cell>
          <cell r="H2743">
            <v>9.06</v>
          </cell>
          <cell r="I2743">
            <v>9.51</v>
          </cell>
        </row>
        <row r="2744">
          <cell r="A2744">
            <v>111680</v>
          </cell>
          <cell r="B2744">
            <v>0</v>
          </cell>
          <cell r="C2744">
            <v>7.5</v>
          </cell>
          <cell r="D2744">
            <v>0.6</v>
          </cell>
          <cell r="E2744">
            <v>8.1</v>
          </cell>
          <cell r="F2744">
            <v>8.25</v>
          </cell>
          <cell r="G2744">
            <v>8.4600000000000009</v>
          </cell>
          <cell r="H2744">
            <v>9.06</v>
          </cell>
          <cell r="I2744">
            <v>9.51</v>
          </cell>
        </row>
        <row r="2745">
          <cell r="A2745">
            <v>111690</v>
          </cell>
          <cell r="B2745">
            <v>0</v>
          </cell>
          <cell r="C2745">
            <v>7.5</v>
          </cell>
          <cell r="D2745">
            <v>0.6</v>
          </cell>
          <cell r="E2745">
            <v>8.1</v>
          </cell>
          <cell r="F2745">
            <v>8.25</v>
          </cell>
          <cell r="G2745">
            <v>8.4600000000000009</v>
          </cell>
          <cell r="H2745">
            <v>9.06</v>
          </cell>
          <cell r="I2745">
            <v>9.51</v>
          </cell>
        </row>
        <row r="2746">
          <cell r="A2746">
            <v>111700</v>
          </cell>
          <cell r="B2746">
            <v>0</v>
          </cell>
          <cell r="C2746">
            <v>7.5</v>
          </cell>
          <cell r="D2746">
            <v>0.6</v>
          </cell>
          <cell r="E2746">
            <v>8.1</v>
          </cell>
          <cell r="F2746">
            <v>8.25</v>
          </cell>
          <cell r="G2746">
            <v>8.4600000000000009</v>
          </cell>
          <cell r="H2746">
            <v>9.06</v>
          </cell>
          <cell r="I2746">
            <v>9.51</v>
          </cell>
        </row>
        <row r="2747">
          <cell r="A2747">
            <v>111710</v>
          </cell>
          <cell r="B2747">
            <v>0</v>
          </cell>
          <cell r="C2747">
            <v>7.5</v>
          </cell>
          <cell r="D2747">
            <v>0.6</v>
          </cell>
          <cell r="E2747">
            <v>8.1</v>
          </cell>
          <cell r="F2747">
            <v>8.25</v>
          </cell>
          <cell r="G2747">
            <v>8.4600000000000009</v>
          </cell>
          <cell r="H2747">
            <v>9.06</v>
          </cell>
          <cell r="I2747">
            <v>9.51</v>
          </cell>
        </row>
        <row r="2748">
          <cell r="A2748">
            <v>111720</v>
          </cell>
          <cell r="B2748">
            <v>0</v>
          </cell>
          <cell r="C2748">
            <v>7.5</v>
          </cell>
          <cell r="D2748">
            <v>0.6</v>
          </cell>
          <cell r="E2748">
            <v>8.1</v>
          </cell>
          <cell r="F2748">
            <v>8.25</v>
          </cell>
          <cell r="G2748">
            <v>8.4600000000000009</v>
          </cell>
          <cell r="H2748">
            <v>9.06</v>
          </cell>
          <cell r="I2748">
            <v>9.51</v>
          </cell>
        </row>
        <row r="2749">
          <cell r="A2749">
            <v>111730</v>
          </cell>
          <cell r="B2749">
            <v>0</v>
          </cell>
          <cell r="C2749">
            <v>7.5</v>
          </cell>
          <cell r="D2749">
            <v>0.6</v>
          </cell>
          <cell r="E2749">
            <v>8.1</v>
          </cell>
          <cell r="F2749">
            <v>8.25</v>
          </cell>
          <cell r="G2749">
            <v>8.4600000000000009</v>
          </cell>
          <cell r="H2749">
            <v>9.06</v>
          </cell>
          <cell r="I2749">
            <v>9.51</v>
          </cell>
        </row>
        <row r="2750">
          <cell r="A2750">
            <v>111740</v>
          </cell>
          <cell r="B2750">
            <v>0</v>
          </cell>
          <cell r="C2750">
            <v>7.5</v>
          </cell>
          <cell r="D2750">
            <v>0.6</v>
          </cell>
          <cell r="E2750">
            <v>8.1</v>
          </cell>
          <cell r="F2750">
            <v>8.25</v>
          </cell>
          <cell r="G2750">
            <v>8.4600000000000009</v>
          </cell>
          <cell r="H2750">
            <v>9.06</v>
          </cell>
          <cell r="I2750">
            <v>9.51</v>
          </cell>
        </row>
        <row r="2751">
          <cell r="A2751">
            <v>111750</v>
          </cell>
          <cell r="B2751">
            <v>0</v>
          </cell>
          <cell r="C2751">
            <v>7.5</v>
          </cell>
          <cell r="D2751">
            <v>0.6</v>
          </cell>
          <cell r="E2751">
            <v>8.1</v>
          </cell>
          <cell r="F2751">
            <v>8.25</v>
          </cell>
          <cell r="G2751">
            <v>8.4600000000000009</v>
          </cell>
          <cell r="H2751">
            <v>9.06</v>
          </cell>
          <cell r="I2751">
            <v>9.51</v>
          </cell>
        </row>
        <row r="2752">
          <cell r="A2752">
            <v>111760</v>
          </cell>
          <cell r="B2752">
            <v>0</v>
          </cell>
          <cell r="C2752">
            <v>7.5</v>
          </cell>
          <cell r="D2752">
            <v>0.6</v>
          </cell>
          <cell r="E2752">
            <v>8.1</v>
          </cell>
          <cell r="F2752">
            <v>8.25</v>
          </cell>
          <cell r="G2752">
            <v>8.4600000000000009</v>
          </cell>
          <cell r="H2752">
            <v>9.06</v>
          </cell>
          <cell r="I2752">
            <v>9.51</v>
          </cell>
        </row>
        <row r="2753">
          <cell r="A2753">
            <v>111770</v>
          </cell>
          <cell r="B2753">
            <v>0</v>
          </cell>
          <cell r="C2753">
            <v>7.5</v>
          </cell>
          <cell r="D2753">
            <v>0.6</v>
          </cell>
          <cell r="E2753">
            <v>8.1</v>
          </cell>
          <cell r="F2753">
            <v>8.25</v>
          </cell>
          <cell r="G2753">
            <v>8.4600000000000009</v>
          </cell>
          <cell r="H2753">
            <v>9.06</v>
          </cell>
          <cell r="I2753">
            <v>9.51</v>
          </cell>
        </row>
        <row r="2754">
          <cell r="A2754">
            <v>111780</v>
          </cell>
          <cell r="B2754">
            <v>0</v>
          </cell>
          <cell r="C2754">
            <v>7.5</v>
          </cell>
          <cell r="D2754">
            <v>0.6</v>
          </cell>
          <cell r="E2754">
            <v>8.1</v>
          </cell>
          <cell r="F2754">
            <v>8.25</v>
          </cell>
          <cell r="G2754">
            <v>8.4600000000000009</v>
          </cell>
          <cell r="H2754">
            <v>9.06</v>
          </cell>
          <cell r="I2754">
            <v>9.51</v>
          </cell>
        </row>
        <row r="2755">
          <cell r="A2755">
            <v>111790</v>
          </cell>
          <cell r="B2755">
            <v>0</v>
          </cell>
          <cell r="C2755">
            <v>7.5</v>
          </cell>
          <cell r="D2755">
            <v>0.6</v>
          </cell>
          <cell r="E2755">
            <v>8.1</v>
          </cell>
          <cell r="F2755">
            <v>8.25</v>
          </cell>
          <cell r="G2755">
            <v>8.4600000000000009</v>
          </cell>
          <cell r="H2755">
            <v>9.06</v>
          </cell>
          <cell r="I2755">
            <v>9.51</v>
          </cell>
        </row>
        <row r="2756">
          <cell r="A2756">
            <v>111800</v>
          </cell>
          <cell r="B2756">
            <v>0</v>
          </cell>
          <cell r="C2756">
            <v>7.5</v>
          </cell>
          <cell r="D2756">
            <v>0.6</v>
          </cell>
          <cell r="E2756">
            <v>8.1</v>
          </cell>
          <cell r="F2756">
            <v>8.25</v>
          </cell>
          <cell r="G2756">
            <v>8.4600000000000009</v>
          </cell>
          <cell r="H2756">
            <v>9.06</v>
          </cell>
          <cell r="I2756">
            <v>9.51</v>
          </cell>
        </row>
        <row r="2757">
          <cell r="A2757">
            <v>111810</v>
          </cell>
          <cell r="B2757">
            <v>0</v>
          </cell>
          <cell r="C2757">
            <v>7.5</v>
          </cell>
          <cell r="D2757">
            <v>0.6</v>
          </cell>
          <cell r="E2757">
            <v>8.1</v>
          </cell>
          <cell r="F2757">
            <v>8.25</v>
          </cell>
          <cell r="G2757">
            <v>8.4600000000000009</v>
          </cell>
          <cell r="H2757">
            <v>9.06</v>
          </cell>
          <cell r="I2757">
            <v>9.51</v>
          </cell>
        </row>
        <row r="2758">
          <cell r="A2758">
            <v>111820</v>
          </cell>
          <cell r="B2758">
            <v>0</v>
          </cell>
          <cell r="C2758">
            <v>7.5</v>
          </cell>
          <cell r="D2758">
            <v>0.6</v>
          </cell>
          <cell r="E2758">
            <v>8.1</v>
          </cell>
          <cell r="F2758">
            <v>8.25</v>
          </cell>
          <cell r="G2758">
            <v>8.4600000000000009</v>
          </cell>
          <cell r="H2758">
            <v>9.06</v>
          </cell>
          <cell r="I2758">
            <v>9.51</v>
          </cell>
        </row>
        <row r="2759">
          <cell r="A2759">
            <v>111830</v>
          </cell>
          <cell r="B2759">
            <v>0</v>
          </cell>
          <cell r="C2759">
            <v>7.5</v>
          </cell>
          <cell r="D2759">
            <v>0.6</v>
          </cell>
          <cell r="E2759">
            <v>8.1</v>
          </cell>
          <cell r="F2759">
            <v>8.25</v>
          </cell>
          <cell r="G2759">
            <v>8.4600000000000009</v>
          </cell>
          <cell r="H2759">
            <v>9.06</v>
          </cell>
          <cell r="I2759">
            <v>9.51</v>
          </cell>
        </row>
        <row r="2760">
          <cell r="A2760">
            <v>111840</v>
          </cell>
          <cell r="B2760">
            <v>0</v>
          </cell>
          <cell r="C2760">
            <v>7.5</v>
          </cell>
          <cell r="D2760">
            <v>0.6</v>
          </cell>
          <cell r="E2760">
            <v>8.1</v>
          </cell>
          <cell r="F2760">
            <v>8.25</v>
          </cell>
          <cell r="G2760">
            <v>8.4600000000000009</v>
          </cell>
          <cell r="H2760">
            <v>9.06</v>
          </cell>
          <cell r="I2760">
            <v>9.51</v>
          </cell>
        </row>
        <row r="2761">
          <cell r="A2761">
            <v>111850</v>
          </cell>
          <cell r="B2761">
            <v>0</v>
          </cell>
          <cell r="C2761">
            <v>7.5</v>
          </cell>
          <cell r="D2761">
            <v>0.6</v>
          </cell>
          <cell r="E2761">
            <v>8.1</v>
          </cell>
          <cell r="F2761">
            <v>8.25</v>
          </cell>
          <cell r="G2761">
            <v>8.4600000000000009</v>
          </cell>
          <cell r="H2761">
            <v>9.06</v>
          </cell>
          <cell r="I2761">
            <v>9.51</v>
          </cell>
        </row>
        <row r="2762">
          <cell r="A2762">
            <v>111860</v>
          </cell>
          <cell r="B2762">
            <v>0</v>
          </cell>
          <cell r="C2762">
            <v>7.5</v>
          </cell>
          <cell r="D2762">
            <v>0.6</v>
          </cell>
          <cell r="E2762">
            <v>8.1</v>
          </cell>
          <cell r="F2762">
            <v>8.25</v>
          </cell>
          <cell r="G2762">
            <v>8.4600000000000009</v>
          </cell>
          <cell r="H2762">
            <v>9.06</v>
          </cell>
          <cell r="I2762">
            <v>9.51</v>
          </cell>
        </row>
        <row r="2763">
          <cell r="A2763">
            <v>111870</v>
          </cell>
          <cell r="B2763">
            <v>0</v>
          </cell>
          <cell r="C2763">
            <v>7.5</v>
          </cell>
          <cell r="D2763">
            <v>0.6</v>
          </cell>
          <cell r="E2763">
            <v>8.1</v>
          </cell>
          <cell r="F2763">
            <v>8.25</v>
          </cell>
          <cell r="G2763">
            <v>8.4600000000000009</v>
          </cell>
          <cell r="H2763">
            <v>9.06</v>
          </cell>
          <cell r="I2763">
            <v>9.51</v>
          </cell>
        </row>
        <row r="2764">
          <cell r="A2764">
            <v>111880</v>
          </cell>
          <cell r="B2764">
            <v>0</v>
          </cell>
          <cell r="C2764">
            <v>7.5</v>
          </cell>
          <cell r="D2764">
            <v>0.6</v>
          </cell>
          <cell r="E2764">
            <v>8.1</v>
          </cell>
          <cell r="F2764">
            <v>8.25</v>
          </cell>
          <cell r="G2764">
            <v>8.4600000000000009</v>
          </cell>
          <cell r="H2764">
            <v>9.06</v>
          </cell>
          <cell r="I2764">
            <v>9.51</v>
          </cell>
        </row>
        <row r="2765">
          <cell r="A2765">
            <v>111890</v>
          </cell>
          <cell r="B2765">
            <v>0</v>
          </cell>
          <cell r="C2765">
            <v>7.5</v>
          </cell>
          <cell r="D2765">
            <v>0.6</v>
          </cell>
          <cell r="E2765">
            <v>8.1</v>
          </cell>
          <cell r="F2765">
            <v>8.25</v>
          </cell>
          <cell r="G2765">
            <v>8.4600000000000009</v>
          </cell>
          <cell r="H2765">
            <v>9.06</v>
          </cell>
          <cell r="I2765">
            <v>9.51</v>
          </cell>
        </row>
        <row r="2766">
          <cell r="A2766">
            <v>111900</v>
          </cell>
          <cell r="B2766">
            <v>0</v>
          </cell>
          <cell r="C2766">
            <v>7.5</v>
          </cell>
          <cell r="D2766">
            <v>0.6</v>
          </cell>
          <cell r="E2766">
            <v>8.1</v>
          </cell>
          <cell r="F2766">
            <v>8.25</v>
          </cell>
          <cell r="G2766">
            <v>8.4600000000000009</v>
          </cell>
          <cell r="H2766">
            <v>9.06</v>
          </cell>
          <cell r="I2766">
            <v>9.51</v>
          </cell>
        </row>
        <row r="2767">
          <cell r="A2767">
            <v>111904.4</v>
          </cell>
          <cell r="B2767" t="str">
            <v>PY - MSE</v>
          </cell>
          <cell r="C2767">
            <v>7.5</v>
          </cell>
          <cell r="D2767">
            <v>0.6</v>
          </cell>
          <cell r="E2767">
            <v>8.1</v>
          </cell>
          <cell r="F2767">
            <v>8.25</v>
          </cell>
          <cell r="G2767">
            <v>8.4600000000000009</v>
          </cell>
          <cell r="H2767">
            <v>9.06</v>
          </cell>
          <cell r="I2767">
            <v>9.51</v>
          </cell>
        </row>
        <row r="2768">
          <cell r="A2768">
            <v>111910</v>
          </cell>
          <cell r="B2768">
            <v>0</v>
          </cell>
          <cell r="C2768">
            <v>7.5</v>
          </cell>
          <cell r="D2768">
            <v>0.48</v>
          </cell>
          <cell r="E2768">
            <v>7.98</v>
          </cell>
          <cell r="F2768">
            <v>8.1300000000000008</v>
          </cell>
          <cell r="G2768">
            <v>8.3400000000000016</v>
          </cell>
          <cell r="H2768">
            <v>8.9400000000000013</v>
          </cell>
          <cell r="I2768">
            <v>9.39</v>
          </cell>
        </row>
        <row r="2769">
          <cell r="A2769">
            <v>111919.4</v>
          </cell>
          <cell r="B2769" t="str">
            <v>PT</v>
          </cell>
          <cell r="C2769">
            <v>7.5</v>
          </cell>
          <cell r="D2769">
            <v>0.3</v>
          </cell>
          <cell r="E2769">
            <v>7.8</v>
          </cell>
          <cell r="F2769">
            <v>7.95</v>
          </cell>
          <cell r="G2769">
            <v>8.16</v>
          </cell>
          <cell r="H2769">
            <v>8.76</v>
          </cell>
          <cell r="I2769">
            <v>9.2099999999999991</v>
          </cell>
        </row>
        <row r="2770">
          <cell r="A2770">
            <v>111920</v>
          </cell>
          <cell r="B2770">
            <v>0</v>
          </cell>
          <cell r="C2770">
            <v>7.5</v>
          </cell>
          <cell r="D2770">
            <v>0.28000000000000003</v>
          </cell>
          <cell r="E2770">
            <v>7.78</v>
          </cell>
          <cell r="F2770">
            <v>7.9300000000000006</v>
          </cell>
          <cell r="G2770">
            <v>8.14</v>
          </cell>
          <cell r="H2770">
            <v>8.74</v>
          </cell>
          <cell r="I2770">
            <v>9.19</v>
          </cell>
        </row>
        <row r="2771">
          <cell r="A2771">
            <v>111930</v>
          </cell>
          <cell r="B2771">
            <v>0</v>
          </cell>
          <cell r="C2771">
            <v>7.5</v>
          </cell>
          <cell r="D2771">
            <v>0.08</v>
          </cell>
          <cell r="E2771">
            <v>7.58</v>
          </cell>
          <cell r="F2771">
            <v>7.73</v>
          </cell>
          <cell r="G2771">
            <v>7.94</v>
          </cell>
          <cell r="H2771">
            <v>8.5400000000000009</v>
          </cell>
          <cell r="I2771">
            <v>8.99</v>
          </cell>
        </row>
        <row r="2772">
          <cell r="A2772">
            <v>111935</v>
          </cell>
          <cell r="B2772" t="str">
            <v>PX</v>
          </cell>
          <cell r="C2772">
            <v>7.5</v>
          </cell>
          <cell r="D2772">
            <v>0</v>
          </cell>
          <cell r="E2772">
            <v>7.5</v>
          </cell>
          <cell r="F2772">
            <v>7.65</v>
          </cell>
          <cell r="G2772">
            <v>7.86</v>
          </cell>
          <cell r="H2772">
            <v>8.4600000000000009</v>
          </cell>
          <cell r="I2772">
            <v>8.91</v>
          </cell>
        </row>
        <row r="2773">
          <cell r="A2773">
            <v>111940</v>
          </cell>
          <cell r="B2773">
            <v>0</v>
          </cell>
          <cell r="C2773">
            <v>7.5</v>
          </cell>
          <cell r="D2773">
            <v>0</v>
          </cell>
          <cell r="E2773">
            <v>7.5</v>
          </cell>
          <cell r="F2773">
            <v>7.65</v>
          </cell>
          <cell r="G2773">
            <v>7.86</v>
          </cell>
          <cell r="H2773">
            <v>8.4600000000000009</v>
          </cell>
          <cell r="I2773">
            <v>8.91</v>
          </cell>
        </row>
        <row r="2774">
          <cell r="A2774">
            <v>111950</v>
          </cell>
          <cell r="B2774">
            <v>0</v>
          </cell>
          <cell r="C2774">
            <v>7.5</v>
          </cell>
          <cell r="D2774">
            <v>0</v>
          </cell>
          <cell r="E2774">
            <v>7.5</v>
          </cell>
          <cell r="F2774">
            <v>7.65</v>
          </cell>
          <cell r="G2774">
            <v>7.86</v>
          </cell>
          <cell r="H2774">
            <v>8.4600000000000009</v>
          </cell>
          <cell r="I2774">
            <v>8.91</v>
          </cell>
        </row>
        <row r="2775">
          <cell r="A2775">
            <v>111960</v>
          </cell>
          <cell r="B2775">
            <v>0</v>
          </cell>
          <cell r="C2775">
            <v>7.5</v>
          </cell>
          <cell r="D2775">
            <v>0</v>
          </cell>
          <cell r="E2775">
            <v>7.5</v>
          </cell>
          <cell r="F2775">
            <v>7.65</v>
          </cell>
          <cell r="G2775">
            <v>7.86</v>
          </cell>
          <cell r="H2775">
            <v>8.4600000000000009</v>
          </cell>
          <cell r="I2775">
            <v>8.91</v>
          </cell>
        </row>
        <row r="2776">
          <cell r="A2776">
            <v>111964.4</v>
          </cell>
          <cell r="C2776">
            <v>7.5</v>
          </cell>
          <cell r="D2776">
            <v>0</v>
          </cell>
          <cell r="E2776">
            <v>7.5</v>
          </cell>
          <cell r="F2776">
            <v>7.65</v>
          </cell>
          <cell r="G2776">
            <v>7.86</v>
          </cell>
          <cell r="H2776">
            <v>8.4600000000000009</v>
          </cell>
          <cell r="I2776">
            <v>8.91</v>
          </cell>
        </row>
        <row r="2777">
          <cell r="A2777">
            <v>111970</v>
          </cell>
          <cell r="B2777">
            <v>0</v>
          </cell>
          <cell r="C2777">
            <v>7.5</v>
          </cell>
          <cell r="D2777">
            <v>0</v>
          </cell>
          <cell r="E2777">
            <v>7.5</v>
          </cell>
          <cell r="F2777">
            <v>7.65</v>
          </cell>
          <cell r="G2777">
            <v>7.86</v>
          </cell>
          <cell r="H2777">
            <v>8.4600000000000009</v>
          </cell>
          <cell r="I2777">
            <v>8.91</v>
          </cell>
        </row>
        <row r="2778">
          <cell r="A2778">
            <v>111980</v>
          </cell>
          <cell r="B2778">
            <v>0</v>
          </cell>
          <cell r="C2778">
            <v>7.5</v>
          </cell>
          <cell r="D2778">
            <v>0</v>
          </cell>
          <cell r="E2778">
            <v>7.5</v>
          </cell>
          <cell r="F2778">
            <v>7.65</v>
          </cell>
          <cell r="G2778">
            <v>7.86</v>
          </cell>
          <cell r="H2778">
            <v>8.4600000000000009</v>
          </cell>
          <cell r="I2778">
            <v>8.91</v>
          </cell>
        </row>
        <row r="2779">
          <cell r="A2779">
            <v>111990</v>
          </cell>
          <cell r="B2779">
            <v>0</v>
          </cell>
          <cell r="C2779">
            <v>7.5</v>
          </cell>
          <cell r="D2779">
            <v>0</v>
          </cell>
          <cell r="E2779">
            <v>7.5</v>
          </cell>
          <cell r="F2779">
            <v>7.65</v>
          </cell>
          <cell r="G2779">
            <v>7.86</v>
          </cell>
          <cell r="H2779">
            <v>8.4600000000000009</v>
          </cell>
          <cell r="I2779">
            <v>8.91</v>
          </cell>
        </row>
        <row r="2780">
          <cell r="A2780">
            <v>112000</v>
          </cell>
          <cell r="B2780">
            <v>0</v>
          </cell>
          <cell r="C2780">
            <v>7.5</v>
          </cell>
          <cell r="D2780">
            <v>0</v>
          </cell>
          <cell r="E2780">
            <v>7.5</v>
          </cell>
          <cell r="F2780">
            <v>7.65</v>
          </cell>
          <cell r="G2780">
            <v>7.86</v>
          </cell>
          <cell r="H2780">
            <v>8.4600000000000009</v>
          </cell>
          <cell r="I2780">
            <v>8.91</v>
          </cell>
        </row>
        <row r="2799">
          <cell r="A2799">
            <v>112000</v>
          </cell>
          <cell r="B2799">
            <v>0</v>
          </cell>
          <cell r="C2799">
            <v>7.5</v>
          </cell>
          <cell r="D2799">
            <v>0</v>
          </cell>
          <cell r="E2799">
            <v>7.5</v>
          </cell>
          <cell r="F2799">
            <v>7.65</v>
          </cell>
          <cell r="G2799">
            <v>7.86</v>
          </cell>
          <cell r="H2799">
            <v>8.4600000000000009</v>
          </cell>
          <cell r="I2799">
            <v>9.06</v>
          </cell>
        </row>
        <row r="2800">
          <cell r="A2800">
            <v>112010</v>
          </cell>
          <cell r="B2800">
            <v>0</v>
          </cell>
          <cell r="C2800">
            <v>7.5</v>
          </cell>
          <cell r="D2800">
            <v>0</v>
          </cell>
          <cell r="E2800">
            <v>7.5</v>
          </cell>
          <cell r="F2800">
            <v>7.65</v>
          </cell>
          <cell r="G2800">
            <v>7.86</v>
          </cell>
          <cell r="H2800">
            <v>8.4600000000000009</v>
          </cell>
          <cell r="I2800">
            <v>9.06</v>
          </cell>
        </row>
        <row r="2801">
          <cell r="A2801">
            <v>112020</v>
          </cell>
          <cell r="B2801">
            <v>0</v>
          </cell>
          <cell r="C2801">
            <v>7.5</v>
          </cell>
          <cell r="D2801">
            <v>0</v>
          </cell>
          <cell r="E2801">
            <v>7.5</v>
          </cell>
          <cell r="F2801">
            <v>7.65</v>
          </cell>
          <cell r="G2801">
            <v>7.86</v>
          </cell>
          <cell r="H2801">
            <v>8.4600000000000009</v>
          </cell>
          <cell r="I2801">
            <v>9.06</v>
          </cell>
        </row>
        <row r="2802">
          <cell r="A2802">
            <v>112030</v>
          </cell>
          <cell r="B2802">
            <v>0</v>
          </cell>
          <cell r="C2802">
            <v>7.5</v>
          </cell>
          <cell r="D2802">
            <v>0</v>
          </cell>
          <cell r="E2802">
            <v>7.5</v>
          </cell>
          <cell r="F2802">
            <v>7.65</v>
          </cell>
          <cell r="G2802">
            <v>7.86</v>
          </cell>
          <cell r="H2802">
            <v>8.4600000000000009</v>
          </cell>
          <cell r="I2802">
            <v>9.06</v>
          </cell>
        </row>
        <row r="2803">
          <cell r="A2803">
            <v>112040</v>
          </cell>
          <cell r="B2803">
            <v>0</v>
          </cell>
          <cell r="C2803">
            <v>7.5</v>
          </cell>
          <cell r="D2803">
            <v>0</v>
          </cell>
          <cell r="E2803">
            <v>7.5</v>
          </cell>
          <cell r="F2803">
            <v>7.65</v>
          </cell>
          <cell r="G2803">
            <v>7.86</v>
          </cell>
          <cell r="H2803">
            <v>8.4600000000000009</v>
          </cell>
          <cell r="I2803">
            <v>9.06</v>
          </cell>
        </row>
        <row r="2804">
          <cell r="A2804">
            <v>112050</v>
          </cell>
          <cell r="B2804">
            <v>0</v>
          </cell>
          <cell r="C2804">
            <v>7.5</v>
          </cell>
          <cell r="D2804">
            <v>0</v>
          </cell>
          <cell r="E2804">
            <v>7.5</v>
          </cell>
          <cell r="F2804">
            <v>7.65</v>
          </cell>
          <cell r="G2804">
            <v>7.86</v>
          </cell>
          <cell r="H2804">
            <v>8.4600000000000009</v>
          </cell>
          <cell r="I2804">
            <v>9.06</v>
          </cell>
        </row>
        <row r="2805">
          <cell r="A2805">
            <v>112060</v>
          </cell>
          <cell r="B2805">
            <v>0</v>
          </cell>
          <cell r="C2805">
            <v>7.5</v>
          </cell>
          <cell r="D2805">
            <v>0</v>
          </cell>
          <cell r="E2805">
            <v>7.5</v>
          </cell>
          <cell r="F2805">
            <v>7.65</v>
          </cell>
          <cell r="G2805">
            <v>7.86</v>
          </cell>
          <cell r="H2805">
            <v>8.4600000000000009</v>
          </cell>
          <cell r="I2805">
            <v>9.06</v>
          </cell>
        </row>
        <row r="2806">
          <cell r="A2806">
            <v>112070</v>
          </cell>
          <cell r="B2806">
            <v>0</v>
          </cell>
          <cell r="C2806">
            <v>7.5</v>
          </cell>
          <cell r="D2806">
            <v>0</v>
          </cell>
          <cell r="E2806">
            <v>7.5</v>
          </cell>
          <cell r="F2806">
            <v>7.65</v>
          </cell>
          <cell r="G2806">
            <v>7.86</v>
          </cell>
          <cell r="H2806">
            <v>8.4600000000000009</v>
          </cell>
          <cell r="I2806">
            <v>9.06</v>
          </cell>
        </row>
        <row r="2807">
          <cell r="A2807">
            <v>112080</v>
          </cell>
          <cell r="B2807">
            <v>0</v>
          </cell>
          <cell r="C2807">
            <v>7.5</v>
          </cell>
          <cell r="D2807">
            <v>0</v>
          </cell>
          <cell r="E2807">
            <v>7.5</v>
          </cell>
          <cell r="F2807">
            <v>7.65</v>
          </cell>
          <cell r="G2807">
            <v>7.86</v>
          </cell>
          <cell r="H2807">
            <v>8.4600000000000009</v>
          </cell>
          <cell r="I2807">
            <v>9.06</v>
          </cell>
        </row>
        <row r="2808">
          <cell r="A2808">
            <v>112090</v>
          </cell>
          <cell r="B2808">
            <v>0</v>
          </cell>
          <cell r="C2808">
            <v>7.5</v>
          </cell>
          <cell r="D2808">
            <v>0</v>
          </cell>
          <cell r="E2808">
            <v>7.5</v>
          </cell>
          <cell r="F2808">
            <v>7.65</v>
          </cell>
          <cell r="G2808">
            <v>7.86</v>
          </cell>
          <cell r="H2808">
            <v>8.4600000000000009</v>
          </cell>
          <cell r="I2808">
            <v>9.06</v>
          </cell>
        </row>
        <row r="2809">
          <cell r="A2809">
            <v>112100</v>
          </cell>
          <cell r="B2809">
            <v>0</v>
          </cell>
          <cell r="C2809">
            <v>7.5</v>
          </cell>
          <cell r="D2809">
            <v>0</v>
          </cell>
          <cell r="E2809">
            <v>7.5</v>
          </cell>
          <cell r="F2809">
            <v>7.65</v>
          </cell>
          <cell r="G2809">
            <v>7.86</v>
          </cell>
          <cell r="H2809">
            <v>8.4600000000000009</v>
          </cell>
          <cell r="I2809">
            <v>9.06</v>
          </cell>
        </row>
        <row r="2810">
          <cell r="A2810">
            <v>112110</v>
          </cell>
          <cell r="B2810">
            <v>0</v>
          </cell>
          <cell r="C2810">
            <v>7.5</v>
          </cell>
          <cell r="D2810">
            <v>0</v>
          </cell>
          <cell r="E2810">
            <v>7.5</v>
          </cell>
          <cell r="F2810">
            <v>7.65</v>
          </cell>
          <cell r="G2810">
            <v>7.86</v>
          </cell>
          <cell r="H2810">
            <v>8.4600000000000009</v>
          </cell>
          <cell r="I2810">
            <v>9.06</v>
          </cell>
        </row>
        <row r="2811">
          <cell r="A2811">
            <v>112120</v>
          </cell>
          <cell r="B2811">
            <v>0</v>
          </cell>
          <cell r="C2811">
            <v>7.5</v>
          </cell>
          <cell r="D2811">
            <v>0</v>
          </cell>
          <cell r="E2811">
            <v>7.5</v>
          </cell>
          <cell r="F2811">
            <v>7.65</v>
          </cell>
          <cell r="G2811">
            <v>7.86</v>
          </cell>
          <cell r="H2811">
            <v>8.4600000000000009</v>
          </cell>
          <cell r="I2811">
            <v>9.06</v>
          </cell>
        </row>
        <row r="2812">
          <cell r="A2812">
            <v>112130</v>
          </cell>
          <cell r="B2812">
            <v>0</v>
          </cell>
          <cell r="C2812">
            <v>7.5</v>
          </cell>
          <cell r="D2812">
            <v>0</v>
          </cell>
          <cell r="E2812">
            <v>7.5</v>
          </cell>
          <cell r="F2812">
            <v>7.65</v>
          </cell>
          <cell r="G2812">
            <v>7.86</v>
          </cell>
          <cell r="H2812">
            <v>8.4600000000000009</v>
          </cell>
          <cell r="I2812">
            <v>9.06</v>
          </cell>
        </row>
        <row r="2813">
          <cell r="A2813">
            <v>112140</v>
          </cell>
          <cell r="B2813">
            <v>0</v>
          </cell>
          <cell r="C2813">
            <v>7.5</v>
          </cell>
          <cell r="D2813">
            <v>0</v>
          </cell>
          <cell r="E2813">
            <v>7.5</v>
          </cell>
          <cell r="F2813">
            <v>7.65</v>
          </cell>
          <cell r="G2813">
            <v>7.86</v>
          </cell>
          <cell r="H2813">
            <v>8.4600000000000009</v>
          </cell>
          <cell r="I2813">
            <v>9.06</v>
          </cell>
        </row>
        <row r="2814">
          <cell r="A2814">
            <v>112150</v>
          </cell>
          <cell r="B2814">
            <v>0</v>
          </cell>
          <cell r="C2814">
            <v>7.5</v>
          </cell>
          <cell r="D2814">
            <v>0</v>
          </cell>
          <cell r="E2814">
            <v>7.5</v>
          </cell>
          <cell r="F2814">
            <v>7.65</v>
          </cell>
          <cell r="G2814">
            <v>7.86</v>
          </cell>
          <cell r="H2814">
            <v>8.4600000000000009</v>
          </cell>
          <cell r="I2814">
            <v>9.06</v>
          </cell>
        </row>
        <row r="2815">
          <cell r="A2815">
            <v>112160</v>
          </cell>
          <cell r="B2815">
            <v>0</v>
          </cell>
          <cell r="C2815">
            <v>7.5</v>
          </cell>
          <cell r="D2815">
            <v>0</v>
          </cell>
          <cell r="E2815">
            <v>7.5</v>
          </cell>
          <cell r="F2815">
            <v>7.65</v>
          </cell>
          <cell r="G2815">
            <v>7.86</v>
          </cell>
          <cell r="H2815">
            <v>8.4600000000000009</v>
          </cell>
          <cell r="I2815">
            <v>9.06</v>
          </cell>
        </row>
        <row r="2816">
          <cell r="A2816">
            <v>112170</v>
          </cell>
          <cell r="B2816">
            <v>0</v>
          </cell>
          <cell r="C2816">
            <v>7.5</v>
          </cell>
          <cell r="D2816">
            <v>0</v>
          </cell>
          <cell r="E2816">
            <v>7.5</v>
          </cell>
          <cell r="F2816">
            <v>7.65</v>
          </cell>
          <cell r="G2816">
            <v>7.86</v>
          </cell>
          <cell r="H2816">
            <v>8.4600000000000009</v>
          </cell>
          <cell r="I2816">
            <v>9.06</v>
          </cell>
        </row>
        <row r="2817">
          <cell r="A2817">
            <v>112180</v>
          </cell>
          <cell r="B2817">
            <v>0</v>
          </cell>
          <cell r="C2817">
            <v>7.5</v>
          </cell>
          <cell r="D2817">
            <v>0</v>
          </cell>
          <cell r="E2817">
            <v>7.5</v>
          </cell>
          <cell r="F2817">
            <v>7.65</v>
          </cell>
          <cell r="G2817">
            <v>7.86</v>
          </cell>
          <cell r="H2817">
            <v>8.4600000000000009</v>
          </cell>
          <cell r="I2817">
            <v>9.06</v>
          </cell>
        </row>
        <row r="2818">
          <cell r="A2818">
            <v>112190</v>
          </cell>
          <cell r="B2818">
            <v>0</v>
          </cell>
          <cell r="C2818">
            <v>7.5</v>
          </cell>
          <cell r="D2818">
            <v>0</v>
          </cell>
          <cell r="E2818">
            <v>7.5</v>
          </cell>
          <cell r="F2818">
            <v>7.65</v>
          </cell>
          <cell r="G2818">
            <v>7.86</v>
          </cell>
          <cell r="H2818">
            <v>8.4600000000000009</v>
          </cell>
          <cell r="I2818">
            <v>9.06</v>
          </cell>
        </row>
        <row r="2819">
          <cell r="A2819">
            <v>112200</v>
          </cell>
          <cell r="B2819">
            <v>0</v>
          </cell>
          <cell r="C2819">
            <v>7.5</v>
          </cell>
          <cell r="D2819">
            <v>0</v>
          </cell>
          <cell r="E2819">
            <v>7.5</v>
          </cell>
          <cell r="F2819">
            <v>7.65</v>
          </cell>
          <cell r="G2819">
            <v>7.86</v>
          </cell>
          <cell r="H2819">
            <v>8.4600000000000009</v>
          </cell>
          <cell r="I2819">
            <v>9.06</v>
          </cell>
        </row>
        <row r="2820">
          <cell r="A2820">
            <v>112210</v>
          </cell>
          <cell r="B2820">
            <v>0</v>
          </cell>
          <cell r="C2820">
            <v>7.5</v>
          </cell>
          <cell r="D2820">
            <v>0</v>
          </cell>
          <cell r="E2820">
            <v>7.5</v>
          </cell>
          <cell r="F2820">
            <v>7.65</v>
          </cell>
          <cell r="G2820">
            <v>7.86</v>
          </cell>
          <cell r="H2820">
            <v>8.4600000000000009</v>
          </cell>
          <cell r="I2820">
            <v>9.06</v>
          </cell>
        </row>
        <row r="2821">
          <cell r="A2821">
            <v>112220</v>
          </cell>
          <cell r="B2821">
            <v>0</v>
          </cell>
          <cell r="C2821">
            <v>7.5</v>
          </cell>
          <cell r="D2821">
            <v>0</v>
          </cell>
          <cell r="E2821">
            <v>7.5</v>
          </cell>
          <cell r="F2821">
            <v>7.65</v>
          </cell>
          <cell r="G2821">
            <v>7.86</v>
          </cell>
          <cell r="H2821">
            <v>8.4600000000000009</v>
          </cell>
          <cell r="I2821">
            <v>9.06</v>
          </cell>
        </row>
        <row r="2822">
          <cell r="A2822">
            <v>112230</v>
          </cell>
          <cell r="B2822">
            <v>0</v>
          </cell>
          <cell r="C2822">
            <v>7.5</v>
          </cell>
          <cell r="D2822">
            <v>0</v>
          </cell>
          <cell r="E2822">
            <v>7.5</v>
          </cell>
          <cell r="F2822">
            <v>7.65</v>
          </cell>
          <cell r="G2822">
            <v>7.86</v>
          </cell>
          <cell r="H2822">
            <v>8.4600000000000009</v>
          </cell>
          <cell r="I2822">
            <v>9.06</v>
          </cell>
        </row>
        <row r="2823">
          <cell r="A2823">
            <v>112240</v>
          </cell>
          <cell r="B2823">
            <v>0</v>
          </cell>
          <cell r="C2823">
            <v>7.5</v>
          </cell>
          <cell r="D2823">
            <v>0</v>
          </cell>
          <cell r="E2823">
            <v>7.5</v>
          </cell>
          <cell r="F2823">
            <v>7.65</v>
          </cell>
          <cell r="G2823">
            <v>7.86</v>
          </cell>
          <cell r="H2823">
            <v>8.4600000000000009</v>
          </cell>
          <cell r="I2823">
            <v>9.06</v>
          </cell>
        </row>
        <row r="2824">
          <cell r="A2824">
            <v>112250</v>
          </cell>
          <cell r="B2824">
            <v>0</v>
          </cell>
          <cell r="C2824">
            <v>7.5</v>
          </cell>
          <cell r="D2824">
            <v>0</v>
          </cell>
          <cell r="E2824">
            <v>7.5</v>
          </cell>
          <cell r="F2824">
            <v>7.65</v>
          </cell>
          <cell r="G2824">
            <v>7.86</v>
          </cell>
          <cell r="H2824">
            <v>8.4600000000000009</v>
          </cell>
          <cell r="I2824">
            <v>9.06</v>
          </cell>
        </row>
        <row r="2825">
          <cell r="A2825">
            <v>112260</v>
          </cell>
          <cell r="B2825">
            <v>0</v>
          </cell>
          <cell r="C2825">
            <v>7.5</v>
          </cell>
          <cell r="D2825">
            <v>0</v>
          </cell>
          <cell r="E2825">
            <v>7.5</v>
          </cell>
          <cell r="F2825">
            <v>7.65</v>
          </cell>
          <cell r="G2825">
            <v>7.86</v>
          </cell>
          <cell r="H2825">
            <v>8.4600000000000009</v>
          </cell>
          <cell r="I2825">
            <v>9.06</v>
          </cell>
        </row>
        <row r="2826">
          <cell r="A2826">
            <v>112270</v>
          </cell>
          <cell r="B2826">
            <v>0</v>
          </cell>
          <cell r="C2826">
            <v>7.5</v>
          </cell>
          <cell r="D2826">
            <v>0</v>
          </cell>
          <cell r="E2826">
            <v>7.5</v>
          </cell>
          <cell r="F2826">
            <v>7.65</v>
          </cell>
          <cell r="G2826">
            <v>7.86</v>
          </cell>
          <cell r="H2826">
            <v>8.4600000000000009</v>
          </cell>
          <cell r="I2826">
            <v>9.06</v>
          </cell>
        </row>
        <row r="2827">
          <cell r="A2827">
            <v>112280</v>
          </cell>
          <cell r="B2827">
            <v>0</v>
          </cell>
          <cell r="C2827">
            <v>7.5</v>
          </cell>
          <cell r="D2827">
            <v>0</v>
          </cell>
          <cell r="E2827">
            <v>7.5</v>
          </cell>
          <cell r="F2827">
            <v>7.65</v>
          </cell>
          <cell r="G2827">
            <v>7.86</v>
          </cell>
          <cell r="H2827">
            <v>8.4600000000000009</v>
          </cell>
          <cell r="I2827">
            <v>9.06</v>
          </cell>
        </row>
        <row r="2828">
          <cell r="A2828">
            <v>112290</v>
          </cell>
          <cell r="B2828">
            <v>0</v>
          </cell>
          <cell r="C2828">
            <v>7.5</v>
          </cell>
          <cell r="D2828">
            <v>0</v>
          </cell>
          <cell r="E2828">
            <v>7.5</v>
          </cell>
          <cell r="F2828">
            <v>7.65</v>
          </cell>
          <cell r="G2828">
            <v>7.86</v>
          </cell>
          <cell r="H2828">
            <v>8.4600000000000009</v>
          </cell>
          <cell r="I2828">
            <v>9.06</v>
          </cell>
        </row>
        <row r="2829">
          <cell r="A2829">
            <v>112300</v>
          </cell>
          <cell r="B2829">
            <v>0</v>
          </cell>
          <cell r="C2829">
            <v>7.5</v>
          </cell>
          <cell r="D2829">
            <v>0</v>
          </cell>
          <cell r="E2829">
            <v>7.5</v>
          </cell>
          <cell r="F2829">
            <v>7.65</v>
          </cell>
          <cell r="G2829">
            <v>7.86</v>
          </cell>
          <cell r="H2829">
            <v>8.4600000000000009</v>
          </cell>
          <cell r="I2829">
            <v>9.06</v>
          </cell>
        </row>
        <row r="2830">
          <cell r="A2830">
            <v>112310</v>
          </cell>
          <cell r="B2830">
            <v>0</v>
          </cell>
          <cell r="C2830">
            <v>7.5</v>
          </cell>
          <cell r="D2830">
            <v>0</v>
          </cell>
          <cell r="E2830">
            <v>7.5</v>
          </cell>
          <cell r="F2830">
            <v>7.65</v>
          </cell>
          <cell r="G2830">
            <v>7.86</v>
          </cell>
          <cell r="H2830">
            <v>8.4600000000000009</v>
          </cell>
          <cell r="I2830">
            <v>9.06</v>
          </cell>
        </row>
        <row r="2831">
          <cell r="A2831">
            <v>112320</v>
          </cell>
          <cell r="B2831">
            <v>0</v>
          </cell>
          <cell r="C2831">
            <v>7.5</v>
          </cell>
          <cell r="D2831">
            <v>0</v>
          </cell>
          <cell r="E2831">
            <v>7.5</v>
          </cell>
          <cell r="F2831">
            <v>7.65</v>
          </cell>
          <cell r="G2831">
            <v>7.86</v>
          </cell>
          <cell r="H2831">
            <v>8.4600000000000009</v>
          </cell>
          <cell r="I2831">
            <v>9.06</v>
          </cell>
        </row>
        <row r="2832">
          <cell r="A2832">
            <v>112330</v>
          </cell>
          <cell r="B2832">
            <v>0</v>
          </cell>
          <cell r="C2832">
            <v>7.5</v>
          </cell>
          <cell r="D2832">
            <v>0</v>
          </cell>
          <cell r="E2832">
            <v>7.5</v>
          </cell>
          <cell r="F2832">
            <v>7.65</v>
          </cell>
          <cell r="G2832">
            <v>7.86</v>
          </cell>
          <cell r="H2832">
            <v>8.4600000000000009</v>
          </cell>
          <cell r="I2832">
            <v>9.06</v>
          </cell>
        </row>
        <row r="2833">
          <cell r="A2833">
            <v>112340</v>
          </cell>
          <cell r="B2833">
            <v>0</v>
          </cell>
          <cell r="C2833">
            <v>7.5</v>
          </cell>
          <cell r="D2833">
            <v>0</v>
          </cell>
          <cell r="E2833">
            <v>7.5</v>
          </cell>
          <cell r="F2833">
            <v>7.65</v>
          </cell>
          <cell r="G2833">
            <v>7.86</v>
          </cell>
          <cell r="H2833">
            <v>8.4600000000000009</v>
          </cell>
          <cell r="I2833">
            <v>9.06</v>
          </cell>
        </row>
        <row r="2834">
          <cell r="A2834">
            <v>112350</v>
          </cell>
          <cell r="B2834">
            <v>0</v>
          </cell>
          <cell r="C2834">
            <v>7.5</v>
          </cell>
          <cell r="D2834">
            <v>0</v>
          </cell>
          <cell r="E2834">
            <v>7.5</v>
          </cell>
          <cell r="F2834">
            <v>7.65</v>
          </cell>
          <cell r="G2834">
            <v>7.86</v>
          </cell>
          <cell r="H2834">
            <v>8.4600000000000009</v>
          </cell>
          <cell r="I2834">
            <v>9.06</v>
          </cell>
        </row>
        <row r="2835">
          <cell r="A2835">
            <v>112360</v>
          </cell>
          <cell r="B2835">
            <v>0</v>
          </cell>
          <cell r="C2835">
            <v>7.5</v>
          </cell>
          <cell r="D2835">
            <v>0</v>
          </cell>
          <cell r="E2835">
            <v>7.5</v>
          </cell>
          <cell r="F2835">
            <v>7.65</v>
          </cell>
          <cell r="G2835">
            <v>7.86</v>
          </cell>
          <cell r="H2835">
            <v>8.4600000000000009</v>
          </cell>
          <cell r="I2835">
            <v>9.06</v>
          </cell>
        </row>
        <row r="2836">
          <cell r="A2836">
            <v>112370</v>
          </cell>
          <cell r="B2836">
            <v>0</v>
          </cell>
          <cell r="C2836">
            <v>7.5</v>
          </cell>
          <cell r="D2836">
            <v>0</v>
          </cell>
          <cell r="E2836">
            <v>7.5</v>
          </cell>
          <cell r="F2836">
            <v>7.65</v>
          </cell>
          <cell r="G2836">
            <v>7.86</v>
          </cell>
          <cell r="H2836">
            <v>8.4600000000000009</v>
          </cell>
          <cell r="I2836">
            <v>9.06</v>
          </cell>
        </row>
        <row r="2837">
          <cell r="A2837">
            <v>112380</v>
          </cell>
          <cell r="B2837">
            <v>0</v>
          </cell>
          <cell r="C2837">
            <v>7.5</v>
          </cell>
          <cell r="D2837">
            <v>0</v>
          </cell>
          <cell r="E2837">
            <v>7.5</v>
          </cell>
          <cell r="F2837">
            <v>7.65</v>
          </cell>
          <cell r="G2837">
            <v>7.86</v>
          </cell>
          <cell r="H2837">
            <v>8.4600000000000009</v>
          </cell>
          <cell r="I2837">
            <v>9.06</v>
          </cell>
        </row>
        <row r="2838">
          <cell r="A2838">
            <v>112390</v>
          </cell>
          <cell r="B2838">
            <v>0</v>
          </cell>
          <cell r="C2838">
            <v>7.5</v>
          </cell>
          <cell r="D2838">
            <v>0</v>
          </cell>
          <cell r="E2838">
            <v>7.5</v>
          </cell>
          <cell r="F2838">
            <v>7.65</v>
          </cell>
          <cell r="G2838">
            <v>7.86</v>
          </cell>
          <cell r="H2838">
            <v>8.4600000000000009</v>
          </cell>
          <cell r="I2838">
            <v>9.06</v>
          </cell>
        </row>
        <row r="2839">
          <cell r="A2839">
            <v>112400</v>
          </cell>
          <cell r="B2839">
            <v>0</v>
          </cell>
          <cell r="C2839">
            <v>7.5</v>
          </cell>
          <cell r="D2839">
            <v>0</v>
          </cell>
          <cell r="E2839">
            <v>7.5</v>
          </cell>
          <cell r="F2839">
            <v>7.65</v>
          </cell>
          <cell r="G2839">
            <v>7.86</v>
          </cell>
          <cell r="H2839">
            <v>8.4600000000000009</v>
          </cell>
          <cell r="I2839">
            <v>9.06</v>
          </cell>
        </row>
        <row r="2840">
          <cell r="A2840">
            <v>112410</v>
          </cell>
          <cell r="B2840">
            <v>0</v>
          </cell>
          <cell r="C2840">
            <v>7.5</v>
          </cell>
          <cell r="D2840">
            <v>0</v>
          </cell>
          <cell r="E2840">
            <v>7.5</v>
          </cell>
          <cell r="F2840">
            <v>7.65</v>
          </cell>
          <cell r="G2840">
            <v>7.86</v>
          </cell>
          <cell r="H2840">
            <v>8.4600000000000009</v>
          </cell>
          <cell r="I2840">
            <v>9.06</v>
          </cell>
        </row>
        <row r="2841">
          <cell r="A2841">
            <v>112420</v>
          </cell>
          <cell r="B2841">
            <v>0</v>
          </cell>
          <cell r="C2841">
            <v>7.5</v>
          </cell>
          <cell r="D2841">
            <v>0</v>
          </cell>
          <cell r="E2841">
            <v>7.5</v>
          </cell>
          <cell r="F2841">
            <v>7.65</v>
          </cell>
          <cell r="G2841">
            <v>7.86</v>
          </cell>
          <cell r="H2841">
            <v>8.4600000000000009</v>
          </cell>
          <cell r="I2841">
            <v>9.06</v>
          </cell>
        </row>
        <row r="2842">
          <cell r="A2842">
            <v>112430</v>
          </cell>
          <cell r="B2842">
            <v>0</v>
          </cell>
          <cell r="C2842">
            <v>7.5</v>
          </cell>
          <cell r="D2842">
            <v>0</v>
          </cell>
          <cell r="E2842">
            <v>7.5</v>
          </cell>
          <cell r="F2842">
            <v>7.65</v>
          </cell>
          <cell r="G2842">
            <v>7.86</v>
          </cell>
          <cell r="H2842">
            <v>8.4600000000000009</v>
          </cell>
          <cell r="I2842">
            <v>9.06</v>
          </cell>
        </row>
        <row r="2843">
          <cell r="A2843">
            <v>112440</v>
          </cell>
          <cell r="B2843">
            <v>0</v>
          </cell>
          <cell r="C2843">
            <v>7.5</v>
          </cell>
          <cell r="D2843">
            <v>0</v>
          </cell>
          <cell r="E2843">
            <v>7.5</v>
          </cell>
          <cell r="F2843">
            <v>7.65</v>
          </cell>
          <cell r="G2843">
            <v>7.86</v>
          </cell>
          <cell r="H2843">
            <v>8.4600000000000009</v>
          </cell>
          <cell r="I2843">
            <v>9.06</v>
          </cell>
        </row>
        <row r="2844">
          <cell r="A2844">
            <v>112450</v>
          </cell>
          <cell r="B2844">
            <v>0</v>
          </cell>
          <cell r="C2844">
            <v>7.5</v>
          </cell>
          <cell r="D2844">
            <v>0</v>
          </cell>
          <cell r="E2844">
            <v>7.5</v>
          </cell>
          <cell r="F2844">
            <v>7.65</v>
          </cell>
          <cell r="G2844">
            <v>7.86</v>
          </cell>
          <cell r="H2844">
            <v>8.4600000000000009</v>
          </cell>
          <cell r="I2844">
            <v>9.06</v>
          </cell>
        </row>
        <row r="2845">
          <cell r="A2845">
            <v>112460</v>
          </cell>
          <cell r="B2845">
            <v>0</v>
          </cell>
          <cell r="C2845">
            <v>7.5</v>
          </cell>
          <cell r="D2845">
            <v>0</v>
          </cell>
          <cell r="E2845">
            <v>7.5</v>
          </cell>
          <cell r="F2845">
            <v>7.65</v>
          </cell>
          <cell r="G2845">
            <v>7.86</v>
          </cell>
          <cell r="H2845">
            <v>8.4600000000000009</v>
          </cell>
          <cell r="I2845">
            <v>9.06</v>
          </cell>
        </row>
        <row r="2846">
          <cell r="A2846">
            <v>112470</v>
          </cell>
          <cell r="B2846">
            <v>0</v>
          </cell>
          <cell r="C2846">
            <v>7.5</v>
          </cell>
          <cell r="D2846">
            <v>0</v>
          </cell>
          <cell r="E2846">
            <v>7.5</v>
          </cell>
          <cell r="F2846">
            <v>7.65</v>
          </cell>
          <cell r="G2846">
            <v>7.86</v>
          </cell>
          <cell r="H2846">
            <v>8.4600000000000009</v>
          </cell>
          <cell r="I2846">
            <v>9.06</v>
          </cell>
        </row>
        <row r="2847">
          <cell r="A2847">
            <v>112480</v>
          </cell>
          <cell r="B2847">
            <v>0</v>
          </cell>
          <cell r="C2847">
            <v>7.5</v>
          </cell>
          <cell r="D2847">
            <v>0</v>
          </cell>
          <cell r="E2847">
            <v>7.5</v>
          </cell>
          <cell r="F2847">
            <v>7.65</v>
          </cell>
          <cell r="G2847">
            <v>7.86</v>
          </cell>
          <cell r="H2847">
            <v>8.4600000000000009</v>
          </cell>
          <cell r="I2847">
            <v>9.06</v>
          </cell>
        </row>
        <row r="2848">
          <cell r="A2848">
            <v>112490</v>
          </cell>
          <cell r="B2848">
            <v>0</v>
          </cell>
          <cell r="C2848">
            <v>7.5</v>
          </cell>
          <cell r="D2848">
            <v>0</v>
          </cell>
          <cell r="E2848">
            <v>7.5</v>
          </cell>
          <cell r="F2848">
            <v>7.65</v>
          </cell>
          <cell r="G2848">
            <v>7.86</v>
          </cell>
          <cell r="H2848">
            <v>8.4600000000000009</v>
          </cell>
          <cell r="I2848">
            <v>9.06</v>
          </cell>
        </row>
        <row r="2849">
          <cell r="A2849">
            <v>112500</v>
          </cell>
          <cell r="B2849">
            <v>0</v>
          </cell>
          <cell r="C2849">
            <v>7.5</v>
          </cell>
          <cell r="D2849">
            <v>0</v>
          </cell>
          <cell r="E2849">
            <v>7.5</v>
          </cell>
          <cell r="F2849">
            <v>7.65</v>
          </cell>
          <cell r="G2849">
            <v>7.86</v>
          </cell>
          <cell r="H2849">
            <v>8.4600000000000009</v>
          </cell>
          <cell r="I2849">
            <v>9.06</v>
          </cell>
        </row>
        <row r="2850">
          <cell r="A2850">
            <v>112510</v>
          </cell>
          <cell r="B2850">
            <v>0</v>
          </cell>
          <cell r="C2850">
            <v>7.5</v>
          </cell>
          <cell r="D2850">
            <v>0</v>
          </cell>
          <cell r="E2850">
            <v>7.5</v>
          </cell>
          <cell r="F2850">
            <v>7.65</v>
          </cell>
          <cell r="G2850">
            <v>7.86</v>
          </cell>
          <cell r="H2850">
            <v>8.4600000000000009</v>
          </cell>
          <cell r="I2850">
            <v>9.06</v>
          </cell>
        </row>
        <row r="2851">
          <cell r="A2851">
            <v>112520</v>
          </cell>
          <cell r="B2851">
            <v>0</v>
          </cell>
          <cell r="C2851">
            <v>7.5</v>
          </cell>
          <cell r="D2851">
            <v>0</v>
          </cell>
          <cell r="E2851">
            <v>7.5</v>
          </cell>
          <cell r="F2851">
            <v>7.65</v>
          </cell>
          <cell r="G2851">
            <v>7.86</v>
          </cell>
          <cell r="H2851">
            <v>8.4600000000000009</v>
          </cell>
          <cell r="I2851">
            <v>9.06</v>
          </cell>
        </row>
        <row r="2852">
          <cell r="A2852">
            <v>112530</v>
          </cell>
          <cell r="B2852">
            <v>0</v>
          </cell>
          <cell r="C2852">
            <v>7.5</v>
          </cell>
          <cell r="D2852">
            <v>0</v>
          </cell>
          <cell r="E2852">
            <v>7.5</v>
          </cell>
          <cell r="F2852">
            <v>7.65</v>
          </cell>
          <cell r="G2852">
            <v>7.86</v>
          </cell>
          <cell r="H2852">
            <v>8.4600000000000009</v>
          </cell>
          <cell r="I2852">
            <v>9.06</v>
          </cell>
        </row>
        <row r="2853">
          <cell r="A2853">
            <v>112540</v>
          </cell>
          <cell r="B2853">
            <v>0</v>
          </cell>
          <cell r="C2853">
            <v>7.5</v>
          </cell>
          <cell r="D2853">
            <v>0</v>
          </cell>
          <cell r="E2853">
            <v>7.5</v>
          </cell>
          <cell r="F2853">
            <v>7.65</v>
          </cell>
          <cell r="G2853">
            <v>7.86</v>
          </cell>
          <cell r="H2853">
            <v>8.4600000000000009</v>
          </cell>
          <cell r="I2853">
            <v>9.06</v>
          </cell>
        </row>
        <row r="2854">
          <cell r="A2854">
            <v>112550</v>
          </cell>
          <cell r="B2854">
            <v>0</v>
          </cell>
          <cell r="C2854">
            <v>7.5</v>
          </cell>
          <cell r="D2854">
            <v>0</v>
          </cell>
          <cell r="E2854">
            <v>7.5</v>
          </cell>
          <cell r="F2854">
            <v>7.65</v>
          </cell>
          <cell r="G2854">
            <v>7.86</v>
          </cell>
          <cell r="H2854">
            <v>8.4600000000000009</v>
          </cell>
          <cell r="I2854">
            <v>9.06</v>
          </cell>
        </row>
        <row r="2855">
          <cell r="A2855">
            <v>112560</v>
          </cell>
          <cell r="B2855">
            <v>0</v>
          </cell>
          <cell r="C2855">
            <v>7.5</v>
          </cell>
          <cell r="D2855">
            <v>0</v>
          </cell>
          <cell r="E2855">
            <v>7.5</v>
          </cell>
          <cell r="F2855">
            <v>7.65</v>
          </cell>
          <cell r="G2855">
            <v>7.86</v>
          </cell>
          <cell r="H2855">
            <v>8.4600000000000009</v>
          </cell>
          <cell r="I2855">
            <v>9.06</v>
          </cell>
        </row>
        <row r="2856">
          <cell r="A2856">
            <v>112570</v>
          </cell>
          <cell r="B2856">
            <v>0</v>
          </cell>
          <cell r="C2856">
            <v>7.5</v>
          </cell>
          <cell r="D2856">
            <v>0</v>
          </cell>
          <cell r="E2856">
            <v>7.5</v>
          </cell>
          <cell r="F2856">
            <v>7.65</v>
          </cell>
          <cell r="G2856">
            <v>7.86</v>
          </cell>
          <cell r="H2856">
            <v>8.4600000000000009</v>
          </cell>
          <cell r="I2856">
            <v>9.06</v>
          </cell>
        </row>
        <row r="2857">
          <cell r="A2857">
            <v>112580</v>
          </cell>
          <cell r="B2857">
            <v>0</v>
          </cell>
          <cell r="C2857">
            <v>7.5</v>
          </cell>
          <cell r="D2857">
            <v>0</v>
          </cell>
          <cell r="E2857">
            <v>7.5</v>
          </cell>
          <cell r="F2857">
            <v>7.65</v>
          </cell>
          <cell r="G2857">
            <v>7.86</v>
          </cell>
          <cell r="H2857">
            <v>8.4600000000000009</v>
          </cell>
          <cell r="I2857">
            <v>9.06</v>
          </cell>
        </row>
        <row r="2858">
          <cell r="A2858">
            <v>112590</v>
          </cell>
          <cell r="B2858">
            <v>0</v>
          </cell>
          <cell r="C2858">
            <v>7.5</v>
          </cell>
          <cell r="D2858">
            <v>0</v>
          </cell>
          <cell r="E2858">
            <v>7.5</v>
          </cell>
          <cell r="F2858">
            <v>7.65</v>
          </cell>
          <cell r="G2858">
            <v>7.86</v>
          </cell>
          <cell r="H2858">
            <v>8.4600000000000009</v>
          </cell>
          <cell r="I2858">
            <v>9.06</v>
          </cell>
        </row>
        <row r="2859">
          <cell r="A2859">
            <v>112600</v>
          </cell>
          <cell r="B2859">
            <v>0</v>
          </cell>
          <cell r="C2859">
            <v>7.5</v>
          </cell>
          <cell r="D2859">
            <v>0</v>
          </cell>
          <cell r="E2859">
            <v>7.5</v>
          </cell>
          <cell r="F2859">
            <v>7.65</v>
          </cell>
          <cell r="G2859">
            <v>7.86</v>
          </cell>
          <cell r="H2859">
            <v>8.4600000000000009</v>
          </cell>
          <cell r="I2859">
            <v>9.06</v>
          </cell>
        </row>
        <row r="2860">
          <cell r="A2860">
            <v>112610</v>
          </cell>
          <cell r="B2860">
            <v>0</v>
          </cell>
          <cell r="C2860">
            <v>7.5</v>
          </cell>
          <cell r="D2860">
            <v>0</v>
          </cell>
          <cell r="E2860">
            <v>7.5</v>
          </cell>
          <cell r="F2860">
            <v>7.65</v>
          </cell>
          <cell r="G2860">
            <v>7.86</v>
          </cell>
          <cell r="H2860">
            <v>8.4600000000000009</v>
          </cell>
          <cell r="I2860">
            <v>9.06</v>
          </cell>
        </row>
        <row r="2861">
          <cell r="A2861">
            <v>112620</v>
          </cell>
          <cell r="B2861">
            <v>0</v>
          </cell>
          <cell r="C2861">
            <v>7.5</v>
          </cell>
          <cell r="D2861">
            <v>0</v>
          </cell>
          <cell r="E2861">
            <v>7.5</v>
          </cell>
          <cell r="F2861">
            <v>7.65</v>
          </cell>
          <cell r="G2861">
            <v>7.86</v>
          </cell>
          <cell r="H2861">
            <v>8.4600000000000009</v>
          </cell>
          <cell r="I2861">
            <v>9.06</v>
          </cell>
        </row>
        <row r="2862">
          <cell r="A2862">
            <v>112630</v>
          </cell>
          <cell r="B2862">
            <v>0</v>
          </cell>
          <cell r="C2862">
            <v>7.5</v>
          </cell>
          <cell r="D2862">
            <v>0</v>
          </cell>
          <cell r="E2862">
            <v>7.5</v>
          </cell>
          <cell r="F2862">
            <v>7.65</v>
          </cell>
          <cell r="G2862">
            <v>7.86</v>
          </cell>
          <cell r="H2862">
            <v>8.4600000000000009</v>
          </cell>
          <cell r="I2862">
            <v>9.06</v>
          </cell>
        </row>
        <row r="2863">
          <cell r="A2863">
            <v>112640</v>
          </cell>
          <cell r="B2863">
            <v>0</v>
          </cell>
          <cell r="C2863">
            <v>7.5</v>
          </cell>
          <cell r="D2863">
            <v>0</v>
          </cell>
          <cell r="E2863">
            <v>7.5</v>
          </cell>
          <cell r="F2863">
            <v>7.65</v>
          </cell>
          <cell r="G2863">
            <v>7.86</v>
          </cell>
          <cell r="H2863">
            <v>8.4600000000000009</v>
          </cell>
          <cell r="I2863">
            <v>9.06</v>
          </cell>
        </row>
        <row r="2864">
          <cell r="A2864">
            <v>112650</v>
          </cell>
          <cell r="B2864">
            <v>0</v>
          </cell>
          <cell r="C2864">
            <v>7.5</v>
          </cell>
          <cell r="D2864">
            <v>0</v>
          </cell>
          <cell r="E2864">
            <v>7.5</v>
          </cell>
          <cell r="F2864">
            <v>7.65</v>
          </cell>
          <cell r="G2864">
            <v>7.86</v>
          </cell>
          <cell r="H2864">
            <v>8.4600000000000009</v>
          </cell>
          <cell r="I2864">
            <v>9.06</v>
          </cell>
        </row>
        <row r="2865">
          <cell r="A2865">
            <v>112660</v>
          </cell>
          <cell r="B2865">
            <v>0</v>
          </cell>
          <cell r="C2865">
            <v>7.5</v>
          </cell>
          <cell r="D2865">
            <v>0</v>
          </cell>
          <cell r="E2865">
            <v>7.5</v>
          </cell>
          <cell r="F2865">
            <v>7.65</v>
          </cell>
          <cell r="G2865">
            <v>7.86</v>
          </cell>
          <cell r="H2865">
            <v>8.4600000000000009</v>
          </cell>
          <cell r="I2865">
            <v>9.06</v>
          </cell>
        </row>
        <row r="2866">
          <cell r="A2866">
            <v>112670</v>
          </cell>
          <cell r="B2866">
            <v>0</v>
          </cell>
          <cell r="C2866">
            <v>7.5</v>
          </cell>
          <cell r="D2866">
            <v>0</v>
          </cell>
          <cell r="E2866">
            <v>7.5</v>
          </cell>
          <cell r="F2866">
            <v>7.65</v>
          </cell>
          <cell r="G2866">
            <v>7.86</v>
          </cell>
          <cell r="H2866">
            <v>8.4600000000000009</v>
          </cell>
          <cell r="I2866">
            <v>9.06</v>
          </cell>
        </row>
        <row r="2867">
          <cell r="A2867">
            <v>112680</v>
          </cell>
          <cell r="B2867">
            <v>0</v>
          </cell>
          <cell r="C2867">
            <v>7.5</v>
          </cell>
          <cell r="D2867">
            <v>0</v>
          </cell>
          <cell r="E2867">
            <v>7.5</v>
          </cell>
          <cell r="F2867">
            <v>7.65</v>
          </cell>
          <cell r="G2867">
            <v>7.86</v>
          </cell>
          <cell r="H2867">
            <v>8.4600000000000009</v>
          </cell>
          <cell r="I2867">
            <v>9.06</v>
          </cell>
        </row>
        <row r="2868">
          <cell r="A2868">
            <v>112690</v>
          </cell>
          <cell r="B2868">
            <v>0</v>
          </cell>
          <cell r="C2868">
            <v>7.5</v>
          </cell>
          <cell r="D2868">
            <v>0</v>
          </cell>
          <cell r="E2868">
            <v>7.5</v>
          </cell>
          <cell r="F2868">
            <v>7.65</v>
          </cell>
          <cell r="G2868">
            <v>7.86</v>
          </cell>
          <cell r="H2868">
            <v>8.4600000000000009</v>
          </cell>
          <cell r="I2868">
            <v>9.06</v>
          </cell>
        </row>
        <row r="2869">
          <cell r="A2869">
            <v>112700</v>
          </cell>
          <cell r="B2869">
            <v>0</v>
          </cell>
          <cell r="C2869">
            <v>7.5</v>
          </cell>
          <cell r="D2869">
            <v>0</v>
          </cell>
          <cell r="E2869">
            <v>7.5</v>
          </cell>
          <cell r="F2869">
            <v>7.65</v>
          </cell>
          <cell r="G2869">
            <v>7.86</v>
          </cell>
          <cell r="H2869">
            <v>8.4600000000000009</v>
          </cell>
          <cell r="I2869">
            <v>9.06</v>
          </cell>
        </row>
        <row r="2870">
          <cell r="A2870">
            <v>112710</v>
          </cell>
          <cell r="B2870">
            <v>0</v>
          </cell>
          <cell r="C2870">
            <v>7.5</v>
          </cell>
          <cell r="D2870">
            <v>0</v>
          </cell>
          <cell r="E2870">
            <v>7.5</v>
          </cell>
          <cell r="F2870">
            <v>7.65</v>
          </cell>
          <cell r="G2870">
            <v>7.86</v>
          </cell>
          <cell r="H2870">
            <v>8.4600000000000009</v>
          </cell>
          <cell r="I2870">
            <v>9.06</v>
          </cell>
        </row>
        <row r="2871">
          <cell r="A2871">
            <v>112720</v>
          </cell>
          <cell r="B2871">
            <v>0</v>
          </cell>
          <cell r="C2871">
            <v>7.5</v>
          </cell>
          <cell r="D2871">
            <v>0</v>
          </cell>
          <cell r="E2871">
            <v>7.5</v>
          </cell>
          <cell r="F2871">
            <v>7.65</v>
          </cell>
          <cell r="G2871">
            <v>7.86</v>
          </cell>
          <cell r="H2871">
            <v>8.4600000000000009</v>
          </cell>
          <cell r="I2871">
            <v>9.06</v>
          </cell>
        </row>
        <row r="2872">
          <cell r="A2872">
            <v>112730</v>
          </cell>
          <cell r="B2872">
            <v>0</v>
          </cell>
          <cell r="C2872">
            <v>7.5</v>
          </cell>
          <cell r="D2872">
            <v>0</v>
          </cell>
          <cell r="E2872">
            <v>7.5</v>
          </cell>
          <cell r="F2872">
            <v>7.65</v>
          </cell>
          <cell r="G2872">
            <v>7.86</v>
          </cell>
          <cell r="H2872">
            <v>8.4600000000000009</v>
          </cell>
          <cell r="I2872">
            <v>9.06</v>
          </cell>
        </row>
        <row r="2873">
          <cell r="A2873">
            <v>112740</v>
          </cell>
          <cell r="B2873">
            <v>0</v>
          </cell>
          <cell r="C2873">
            <v>7.5</v>
          </cell>
          <cell r="D2873">
            <v>0</v>
          </cell>
          <cell r="E2873">
            <v>7.5</v>
          </cell>
          <cell r="F2873">
            <v>7.65</v>
          </cell>
          <cell r="G2873">
            <v>7.86</v>
          </cell>
          <cell r="H2873">
            <v>8.4600000000000009</v>
          </cell>
          <cell r="I2873">
            <v>9.06</v>
          </cell>
        </row>
        <row r="2874">
          <cell r="A2874">
            <v>112750</v>
          </cell>
          <cell r="B2874">
            <v>0</v>
          </cell>
          <cell r="C2874">
            <v>7.5</v>
          </cell>
          <cell r="D2874">
            <v>0</v>
          </cell>
          <cell r="E2874">
            <v>7.5</v>
          </cell>
          <cell r="F2874">
            <v>7.65</v>
          </cell>
          <cell r="G2874">
            <v>7.86</v>
          </cell>
          <cell r="H2874">
            <v>8.4600000000000009</v>
          </cell>
          <cell r="I2874">
            <v>9.06</v>
          </cell>
        </row>
        <row r="2875">
          <cell r="A2875">
            <v>112760</v>
          </cell>
          <cell r="B2875">
            <v>0</v>
          </cell>
          <cell r="C2875">
            <v>7.5</v>
          </cell>
          <cell r="D2875">
            <v>0</v>
          </cell>
          <cell r="E2875">
            <v>7.5</v>
          </cell>
          <cell r="F2875">
            <v>7.65</v>
          </cell>
          <cell r="G2875">
            <v>7.86</v>
          </cell>
          <cell r="H2875">
            <v>8.4600000000000009</v>
          </cell>
          <cell r="I2875">
            <v>9.06</v>
          </cell>
        </row>
        <row r="2876">
          <cell r="A2876">
            <v>112770</v>
          </cell>
          <cell r="B2876">
            <v>0</v>
          </cell>
          <cell r="C2876">
            <v>7.5</v>
          </cell>
          <cell r="D2876">
            <v>0</v>
          </cell>
          <cell r="E2876">
            <v>7.5</v>
          </cell>
          <cell r="F2876">
            <v>7.65</v>
          </cell>
          <cell r="G2876">
            <v>7.86</v>
          </cell>
          <cell r="H2876">
            <v>8.4600000000000009</v>
          </cell>
          <cell r="I2876">
            <v>9.06</v>
          </cell>
        </row>
        <row r="2877">
          <cell r="A2877">
            <v>112780</v>
          </cell>
          <cell r="B2877">
            <v>0</v>
          </cell>
          <cell r="C2877">
            <v>7.5</v>
          </cell>
          <cell r="D2877">
            <v>0</v>
          </cell>
          <cell r="E2877">
            <v>7.5</v>
          </cell>
          <cell r="F2877">
            <v>7.65</v>
          </cell>
          <cell r="G2877">
            <v>7.86</v>
          </cell>
          <cell r="H2877">
            <v>8.4600000000000009</v>
          </cell>
          <cell r="I2877">
            <v>9.06</v>
          </cell>
        </row>
        <row r="2878">
          <cell r="A2878">
            <v>112790</v>
          </cell>
          <cell r="B2878">
            <v>0</v>
          </cell>
          <cell r="C2878">
            <v>7.5</v>
          </cell>
          <cell r="D2878">
            <v>0</v>
          </cell>
          <cell r="E2878">
            <v>7.5</v>
          </cell>
          <cell r="F2878">
            <v>7.65</v>
          </cell>
          <cell r="G2878">
            <v>7.86</v>
          </cell>
          <cell r="H2878">
            <v>8.4600000000000009</v>
          </cell>
          <cell r="I2878">
            <v>9.06</v>
          </cell>
        </row>
        <row r="2879">
          <cell r="A2879">
            <v>112800</v>
          </cell>
          <cell r="B2879">
            <v>0</v>
          </cell>
          <cell r="C2879">
            <v>7.5</v>
          </cell>
          <cell r="D2879">
            <v>0</v>
          </cell>
          <cell r="E2879">
            <v>7.5</v>
          </cell>
          <cell r="F2879">
            <v>7.65</v>
          </cell>
          <cell r="G2879">
            <v>7.86</v>
          </cell>
          <cell r="H2879">
            <v>8.4600000000000009</v>
          </cell>
          <cell r="I2879">
            <v>9.06</v>
          </cell>
        </row>
        <row r="2880">
          <cell r="A2880">
            <v>112810</v>
          </cell>
          <cell r="B2880">
            <v>0</v>
          </cell>
          <cell r="C2880">
            <v>7.5</v>
          </cell>
          <cell r="D2880">
            <v>0</v>
          </cell>
          <cell r="E2880">
            <v>7.5</v>
          </cell>
          <cell r="F2880">
            <v>7.65</v>
          </cell>
          <cell r="G2880">
            <v>7.86</v>
          </cell>
          <cell r="H2880">
            <v>8.4600000000000009</v>
          </cell>
          <cell r="I2880">
            <v>9.06</v>
          </cell>
        </row>
        <row r="2881">
          <cell r="A2881">
            <v>112820</v>
          </cell>
          <cell r="B2881">
            <v>0</v>
          </cell>
          <cell r="C2881">
            <v>7.5</v>
          </cell>
          <cell r="D2881">
            <v>0</v>
          </cell>
          <cell r="E2881">
            <v>7.5</v>
          </cell>
          <cell r="F2881">
            <v>7.65</v>
          </cell>
          <cell r="G2881">
            <v>7.86</v>
          </cell>
          <cell r="H2881">
            <v>8.4600000000000009</v>
          </cell>
          <cell r="I2881">
            <v>9.06</v>
          </cell>
        </row>
        <row r="2882">
          <cell r="A2882">
            <v>112830</v>
          </cell>
          <cell r="B2882">
            <v>0</v>
          </cell>
          <cell r="C2882">
            <v>7.5</v>
          </cell>
          <cell r="D2882">
            <v>0</v>
          </cell>
          <cell r="E2882">
            <v>7.5</v>
          </cell>
          <cell r="F2882">
            <v>7.65</v>
          </cell>
          <cell r="G2882">
            <v>7.86</v>
          </cell>
          <cell r="H2882">
            <v>8.4600000000000009</v>
          </cell>
          <cell r="I2882">
            <v>9.06</v>
          </cell>
        </row>
        <row r="2883">
          <cell r="A2883">
            <v>112840</v>
          </cell>
          <cell r="B2883">
            <v>0</v>
          </cell>
          <cell r="C2883">
            <v>7.5</v>
          </cell>
          <cell r="D2883">
            <v>0</v>
          </cell>
          <cell r="E2883">
            <v>7.5</v>
          </cell>
          <cell r="F2883">
            <v>7.65</v>
          </cell>
          <cell r="G2883">
            <v>7.86</v>
          </cell>
          <cell r="H2883">
            <v>8.4600000000000009</v>
          </cell>
          <cell r="I2883">
            <v>9.06</v>
          </cell>
        </row>
        <row r="2884">
          <cell r="A2884">
            <v>112850</v>
          </cell>
          <cell r="B2884">
            <v>0</v>
          </cell>
          <cell r="C2884">
            <v>7.5</v>
          </cell>
          <cell r="D2884">
            <v>0</v>
          </cell>
          <cell r="E2884">
            <v>7.5</v>
          </cell>
          <cell r="F2884">
            <v>7.65</v>
          </cell>
          <cell r="G2884">
            <v>7.86</v>
          </cell>
          <cell r="H2884">
            <v>8.4600000000000009</v>
          </cell>
          <cell r="I2884">
            <v>9.06</v>
          </cell>
        </row>
        <row r="2885">
          <cell r="A2885">
            <v>112860</v>
          </cell>
          <cell r="B2885">
            <v>0</v>
          </cell>
          <cell r="C2885">
            <v>7.5</v>
          </cell>
          <cell r="D2885">
            <v>0</v>
          </cell>
          <cell r="E2885">
            <v>7.5</v>
          </cell>
          <cell r="F2885">
            <v>7.65</v>
          </cell>
          <cell r="G2885">
            <v>7.86</v>
          </cell>
          <cell r="H2885">
            <v>8.4600000000000009</v>
          </cell>
          <cell r="I2885">
            <v>9.06</v>
          </cell>
        </row>
        <row r="2886">
          <cell r="A2886">
            <v>112870</v>
          </cell>
          <cell r="B2886">
            <v>0</v>
          </cell>
          <cell r="C2886">
            <v>7.5</v>
          </cell>
          <cell r="D2886">
            <v>0</v>
          </cell>
          <cell r="E2886">
            <v>7.5</v>
          </cell>
          <cell r="F2886">
            <v>7.65</v>
          </cell>
          <cell r="G2886">
            <v>7.86</v>
          </cell>
          <cell r="H2886">
            <v>8.4600000000000009</v>
          </cell>
          <cell r="I2886">
            <v>9.06</v>
          </cell>
        </row>
        <row r="2887">
          <cell r="A2887">
            <v>112880</v>
          </cell>
          <cell r="B2887">
            <v>0</v>
          </cell>
          <cell r="C2887">
            <v>7.5</v>
          </cell>
          <cell r="D2887">
            <v>0</v>
          </cell>
          <cell r="E2887">
            <v>7.5</v>
          </cell>
          <cell r="F2887">
            <v>7.65</v>
          </cell>
          <cell r="G2887">
            <v>7.86</v>
          </cell>
          <cell r="H2887">
            <v>8.4600000000000009</v>
          </cell>
          <cell r="I2887">
            <v>9.06</v>
          </cell>
        </row>
        <row r="2888">
          <cell r="A2888">
            <v>112890</v>
          </cell>
          <cell r="B2888">
            <v>0</v>
          </cell>
          <cell r="C2888">
            <v>7.5</v>
          </cell>
          <cell r="D2888">
            <v>0</v>
          </cell>
          <cell r="E2888">
            <v>7.5</v>
          </cell>
          <cell r="F2888">
            <v>7.65</v>
          </cell>
          <cell r="G2888">
            <v>7.86</v>
          </cell>
          <cell r="H2888">
            <v>8.4600000000000009</v>
          </cell>
          <cell r="I2888">
            <v>9.06</v>
          </cell>
        </row>
        <row r="2889">
          <cell r="A2889">
            <v>112900</v>
          </cell>
          <cell r="B2889">
            <v>0</v>
          </cell>
          <cell r="C2889">
            <v>7.5</v>
          </cell>
          <cell r="D2889">
            <v>0</v>
          </cell>
          <cell r="E2889">
            <v>7.5</v>
          </cell>
          <cell r="F2889">
            <v>7.65</v>
          </cell>
          <cell r="G2889">
            <v>7.86</v>
          </cell>
          <cell r="H2889">
            <v>8.4600000000000009</v>
          </cell>
          <cell r="I2889">
            <v>9.06</v>
          </cell>
        </row>
        <row r="2890">
          <cell r="A2890">
            <v>112910</v>
          </cell>
          <cell r="B2890">
            <v>0</v>
          </cell>
          <cell r="C2890">
            <v>7.5</v>
          </cell>
          <cell r="D2890">
            <v>0</v>
          </cell>
          <cell r="E2890">
            <v>7.5</v>
          </cell>
          <cell r="F2890">
            <v>7.65</v>
          </cell>
          <cell r="G2890">
            <v>7.86</v>
          </cell>
          <cell r="H2890">
            <v>8.4600000000000009</v>
          </cell>
          <cell r="I2890">
            <v>9.06</v>
          </cell>
        </row>
        <row r="2891">
          <cell r="A2891">
            <v>112920</v>
          </cell>
          <cell r="B2891">
            <v>0</v>
          </cell>
          <cell r="C2891">
            <v>7.5</v>
          </cell>
          <cell r="D2891">
            <v>0</v>
          </cell>
          <cell r="E2891">
            <v>7.5</v>
          </cell>
          <cell r="F2891">
            <v>7.65</v>
          </cell>
          <cell r="G2891">
            <v>7.86</v>
          </cell>
          <cell r="H2891">
            <v>8.4600000000000009</v>
          </cell>
          <cell r="I2891">
            <v>9.06</v>
          </cell>
        </row>
        <row r="2892">
          <cell r="A2892">
            <v>112930</v>
          </cell>
          <cell r="B2892">
            <v>0</v>
          </cell>
          <cell r="C2892">
            <v>7.5</v>
          </cell>
          <cell r="D2892">
            <v>0</v>
          </cell>
          <cell r="E2892">
            <v>7.5</v>
          </cell>
          <cell r="F2892">
            <v>7.65</v>
          </cell>
          <cell r="G2892">
            <v>7.86</v>
          </cell>
          <cell r="H2892">
            <v>8.4600000000000009</v>
          </cell>
          <cell r="I2892">
            <v>9.06</v>
          </cell>
        </row>
        <row r="2893">
          <cell r="A2893">
            <v>112940</v>
          </cell>
          <cell r="B2893">
            <v>0</v>
          </cell>
          <cell r="C2893">
            <v>7.5</v>
          </cell>
          <cell r="D2893">
            <v>0</v>
          </cell>
          <cell r="E2893">
            <v>7.5</v>
          </cell>
          <cell r="F2893">
            <v>7.65</v>
          </cell>
          <cell r="G2893">
            <v>7.86</v>
          </cell>
          <cell r="H2893">
            <v>8.4600000000000009</v>
          </cell>
          <cell r="I2893">
            <v>9.06</v>
          </cell>
        </row>
        <row r="2894">
          <cell r="A2894">
            <v>112950</v>
          </cell>
          <cell r="B2894">
            <v>0</v>
          </cell>
          <cell r="C2894">
            <v>7.5</v>
          </cell>
          <cell r="D2894">
            <v>0</v>
          </cell>
          <cell r="E2894">
            <v>7.5</v>
          </cell>
          <cell r="F2894">
            <v>7.65</v>
          </cell>
          <cell r="G2894">
            <v>7.86</v>
          </cell>
          <cell r="H2894">
            <v>8.4600000000000009</v>
          </cell>
          <cell r="I2894">
            <v>9.06</v>
          </cell>
        </row>
        <row r="2895">
          <cell r="A2895">
            <v>112960</v>
          </cell>
          <cell r="B2895">
            <v>0</v>
          </cell>
          <cell r="C2895">
            <v>7.5</v>
          </cell>
          <cell r="D2895">
            <v>0</v>
          </cell>
          <cell r="E2895">
            <v>7.5</v>
          </cell>
          <cell r="F2895">
            <v>7.65</v>
          </cell>
          <cell r="G2895">
            <v>7.86</v>
          </cell>
          <cell r="H2895">
            <v>8.4600000000000009</v>
          </cell>
          <cell r="I2895">
            <v>9.06</v>
          </cell>
        </row>
        <row r="2896">
          <cell r="A2896">
            <v>112970</v>
          </cell>
          <cell r="B2896">
            <v>0</v>
          </cell>
          <cell r="C2896">
            <v>7.5</v>
          </cell>
          <cell r="D2896">
            <v>0</v>
          </cell>
          <cell r="E2896">
            <v>7.5</v>
          </cell>
          <cell r="F2896">
            <v>7.65</v>
          </cell>
          <cell r="G2896">
            <v>7.86</v>
          </cell>
          <cell r="H2896">
            <v>8.4600000000000009</v>
          </cell>
          <cell r="I2896">
            <v>9.06</v>
          </cell>
        </row>
        <row r="2897">
          <cell r="A2897">
            <v>112980</v>
          </cell>
          <cell r="B2897">
            <v>0</v>
          </cell>
          <cell r="C2897">
            <v>7.5</v>
          </cell>
          <cell r="D2897">
            <v>0</v>
          </cell>
          <cell r="E2897">
            <v>7.5</v>
          </cell>
          <cell r="F2897">
            <v>7.65</v>
          </cell>
          <cell r="G2897">
            <v>7.86</v>
          </cell>
          <cell r="H2897">
            <v>8.4600000000000009</v>
          </cell>
          <cell r="I2897">
            <v>9.06</v>
          </cell>
        </row>
        <row r="2898">
          <cell r="A2898">
            <v>112990</v>
          </cell>
          <cell r="B2898">
            <v>0</v>
          </cell>
          <cell r="C2898">
            <v>7.5</v>
          </cell>
          <cell r="D2898">
            <v>0</v>
          </cell>
          <cell r="E2898">
            <v>7.5</v>
          </cell>
          <cell r="F2898">
            <v>7.65</v>
          </cell>
          <cell r="G2898">
            <v>7.86</v>
          </cell>
          <cell r="H2898">
            <v>8.4600000000000009</v>
          </cell>
          <cell r="I2898">
            <v>9.06</v>
          </cell>
        </row>
        <row r="2899">
          <cell r="A2899">
            <v>113000</v>
          </cell>
          <cell r="B2899">
            <v>0</v>
          </cell>
          <cell r="C2899">
            <v>7.5</v>
          </cell>
          <cell r="D2899">
            <v>0</v>
          </cell>
          <cell r="E2899">
            <v>7.5</v>
          </cell>
          <cell r="F2899">
            <v>7.65</v>
          </cell>
          <cell r="G2899">
            <v>7.86</v>
          </cell>
          <cell r="H2899">
            <v>8.4600000000000009</v>
          </cell>
          <cell r="I2899">
            <v>9.06</v>
          </cell>
        </row>
        <row r="2918">
          <cell r="A2918">
            <v>113000</v>
          </cell>
          <cell r="B2918">
            <v>0</v>
          </cell>
          <cell r="C2918">
            <v>7.5</v>
          </cell>
          <cell r="D2918">
            <v>0</v>
          </cell>
          <cell r="E2918">
            <v>7.5</v>
          </cell>
          <cell r="F2918">
            <v>7.65</v>
          </cell>
          <cell r="G2918">
            <v>7.86</v>
          </cell>
          <cell r="H2918">
            <v>8.4600000000000009</v>
          </cell>
          <cell r="I2918">
            <v>9.06</v>
          </cell>
        </row>
        <row r="2919">
          <cell r="A2919">
            <v>113010</v>
          </cell>
          <cell r="B2919">
            <v>0</v>
          </cell>
          <cell r="C2919">
            <v>7.5</v>
          </cell>
          <cell r="D2919">
            <v>0</v>
          </cell>
          <cell r="E2919">
            <v>7.5</v>
          </cell>
          <cell r="F2919">
            <v>7.65</v>
          </cell>
          <cell r="G2919">
            <v>7.86</v>
          </cell>
          <cell r="H2919">
            <v>8.4600000000000009</v>
          </cell>
          <cell r="I2919">
            <v>9.06</v>
          </cell>
        </row>
        <row r="2920">
          <cell r="A2920">
            <v>113020</v>
          </cell>
          <cell r="B2920">
            <v>0</v>
          </cell>
          <cell r="C2920">
            <v>7.5</v>
          </cell>
          <cell r="D2920">
            <v>0</v>
          </cell>
          <cell r="E2920">
            <v>7.5</v>
          </cell>
          <cell r="F2920">
            <v>7.65</v>
          </cell>
          <cell r="G2920">
            <v>7.86</v>
          </cell>
          <cell r="H2920">
            <v>8.4600000000000009</v>
          </cell>
          <cell r="I2920">
            <v>9.06</v>
          </cell>
        </row>
        <row r="2921">
          <cell r="A2921">
            <v>113030</v>
          </cell>
          <cell r="B2921">
            <v>0</v>
          </cell>
          <cell r="C2921">
            <v>7.5</v>
          </cell>
          <cell r="D2921">
            <v>0</v>
          </cell>
          <cell r="E2921">
            <v>7.5</v>
          </cell>
          <cell r="F2921">
            <v>7.65</v>
          </cell>
          <cell r="G2921">
            <v>7.86</v>
          </cell>
          <cell r="H2921">
            <v>8.4600000000000009</v>
          </cell>
          <cell r="I2921">
            <v>9.06</v>
          </cell>
        </row>
        <row r="2922">
          <cell r="A2922">
            <v>113040</v>
          </cell>
          <cell r="B2922">
            <v>0</v>
          </cell>
          <cell r="C2922">
            <v>7.5</v>
          </cell>
          <cell r="D2922">
            <v>0</v>
          </cell>
          <cell r="E2922">
            <v>7.5</v>
          </cell>
          <cell r="F2922">
            <v>7.65</v>
          </cell>
          <cell r="G2922">
            <v>7.86</v>
          </cell>
          <cell r="H2922">
            <v>8.4600000000000009</v>
          </cell>
          <cell r="I2922">
            <v>9.06</v>
          </cell>
        </row>
        <row r="2923">
          <cell r="A2923">
            <v>113050</v>
          </cell>
          <cell r="B2923">
            <v>0</v>
          </cell>
          <cell r="C2923">
            <v>7.5</v>
          </cell>
          <cell r="D2923">
            <v>0</v>
          </cell>
          <cell r="E2923">
            <v>7.5</v>
          </cell>
          <cell r="F2923">
            <v>7.65</v>
          </cell>
          <cell r="G2923">
            <v>7.86</v>
          </cell>
          <cell r="H2923">
            <v>8.4600000000000009</v>
          </cell>
          <cell r="I2923">
            <v>9.06</v>
          </cell>
        </row>
        <row r="2924">
          <cell r="A2924">
            <v>113060</v>
          </cell>
          <cell r="B2924">
            <v>0</v>
          </cell>
          <cell r="C2924">
            <v>7.5</v>
          </cell>
          <cell r="D2924">
            <v>0</v>
          </cell>
          <cell r="E2924">
            <v>7.5</v>
          </cell>
          <cell r="F2924">
            <v>7.65</v>
          </cell>
          <cell r="G2924">
            <v>7.86</v>
          </cell>
          <cell r="H2924">
            <v>8.4600000000000009</v>
          </cell>
          <cell r="I2924">
            <v>9.06</v>
          </cell>
        </row>
        <row r="2925">
          <cell r="A2925">
            <v>113070</v>
          </cell>
          <cell r="B2925">
            <v>0</v>
          </cell>
          <cell r="C2925">
            <v>7.5</v>
          </cell>
          <cell r="D2925">
            <v>0</v>
          </cell>
          <cell r="E2925">
            <v>7.5</v>
          </cell>
          <cell r="F2925">
            <v>7.65</v>
          </cell>
          <cell r="G2925">
            <v>7.86</v>
          </cell>
          <cell r="H2925">
            <v>8.4600000000000009</v>
          </cell>
          <cell r="I2925">
            <v>9.06</v>
          </cell>
        </row>
        <row r="2926">
          <cell r="A2926">
            <v>113080</v>
          </cell>
          <cell r="B2926">
            <v>0</v>
          </cell>
          <cell r="C2926">
            <v>7.5</v>
          </cell>
          <cell r="D2926">
            <v>0</v>
          </cell>
          <cell r="E2926">
            <v>7.5</v>
          </cell>
          <cell r="F2926">
            <v>7.65</v>
          </cell>
          <cell r="G2926">
            <v>7.86</v>
          </cell>
          <cell r="H2926">
            <v>8.4600000000000009</v>
          </cell>
          <cell r="I2926">
            <v>9.06</v>
          </cell>
        </row>
        <row r="2927">
          <cell r="A2927">
            <v>113090</v>
          </cell>
          <cell r="B2927">
            <v>0</v>
          </cell>
          <cell r="C2927">
            <v>7.5</v>
          </cell>
          <cell r="D2927">
            <v>0</v>
          </cell>
          <cell r="E2927">
            <v>7.5</v>
          </cell>
          <cell r="F2927">
            <v>7.65</v>
          </cell>
          <cell r="G2927">
            <v>7.86</v>
          </cell>
          <cell r="H2927">
            <v>8.4600000000000009</v>
          </cell>
          <cell r="I2927">
            <v>9.06</v>
          </cell>
        </row>
        <row r="2928">
          <cell r="A2928">
            <v>113100</v>
          </cell>
          <cell r="B2928">
            <v>0</v>
          </cell>
          <cell r="C2928">
            <v>7.5</v>
          </cell>
          <cell r="D2928">
            <v>0</v>
          </cell>
          <cell r="E2928">
            <v>7.5</v>
          </cell>
          <cell r="F2928">
            <v>7.65</v>
          </cell>
          <cell r="G2928">
            <v>7.86</v>
          </cell>
          <cell r="H2928">
            <v>8.4600000000000009</v>
          </cell>
          <cell r="I2928">
            <v>9.06</v>
          </cell>
        </row>
        <row r="2929">
          <cell r="A2929">
            <v>113110</v>
          </cell>
          <cell r="B2929">
            <v>0</v>
          </cell>
          <cell r="C2929">
            <v>7.5</v>
          </cell>
          <cell r="D2929">
            <v>0</v>
          </cell>
          <cell r="E2929">
            <v>7.5</v>
          </cell>
          <cell r="F2929">
            <v>7.65</v>
          </cell>
          <cell r="G2929">
            <v>7.86</v>
          </cell>
          <cell r="H2929">
            <v>8.4600000000000009</v>
          </cell>
          <cell r="I2929">
            <v>9.06</v>
          </cell>
        </row>
        <row r="2930">
          <cell r="A2930">
            <v>113120</v>
          </cell>
          <cell r="B2930">
            <v>0</v>
          </cell>
          <cell r="C2930">
            <v>7.5</v>
          </cell>
          <cell r="D2930">
            <v>0</v>
          </cell>
          <cell r="E2930">
            <v>7.5</v>
          </cell>
          <cell r="F2930">
            <v>7.65</v>
          </cell>
          <cell r="G2930">
            <v>7.86</v>
          </cell>
          <cell r="H2930">
            <v>8.4600000000000009</v>
          </cell>
          <cell r="I2930">
            <v>9.06</v>
          </cell>
        </row>
        <row r="2931">
          <cell r="A2931">
            <v>113130</v>
          </cell>
          <cell r="B2931">
            <v>0</v>
          </cell>
          <cell r="C2931">
            <v>7.5</v>
          </cell>
          <cell r="D2931">
            <v>0</v>
          </cell>
          <cell r="E2931">
            <v>7.5</v>
          </cell>
          <cell r="F2931">
            <v>7.65</v>
          </cell>
          <cell r="G2931">
            <v>7.86</v>
          </cell>
          <cell r="H2931">
            <v>8.4600000000000009</v>
          </cell>
          <cell r="I2931">
            <v>9.06</v>
          </cell>
        </row>
        <row r="2932">
          <cell r="A2932">
            <v>113140</v>
          </cell>
          <cell r="B2932">
            <v>0</v>
          </cell>
          <cell r="C2932">
            <v>7.5</v>
          </cell>
          <cell r="D2932">
            <v>0</v>
          </cell>
          <cell r="E2932">
            <v>7.5</v>
          </cell>
          <cell r="F2932">
            <v>7.65</v>
          </cell>
          <cell r="G2932">
            <v>7.86</v>
          </cell>
          <cell r="H2932">
            <v>8.4600000000000009</v>
          </cell>
          <cell r="I2932">
            <v>9.06</v>
          </cell>
        </row>
        <row r="2933">
          <cell r="A2933">
            <v>113150</v>
          </cell>
          <cell r="B2933">
            <v>0</v>
          </cell>
          <cell r="C2933">
            <v>7.5</v>
          </cell>
          <cell r="D2933">
            <v>0</v>
          </cell>
          <cell r="E2933">
            <v>7.5</v>
          </cell>
          <cell r="F2933">
            <v>7.65</v>
          </cell>
          <cell r="G2933">
            <v>7.86</v>
          </cell>
          <cell r="H2933">
            <v>8.4600000000000009</v>
          </cell>
          <cell r="I2933">
            <v>9.06</v>
          </cell>
        </row>
        <row r="2934">
          <cell r="A2934">
            <v>113160</v>
          </cell>
          <cell r="B2934">
            <v>0</v>
          </cell>
          <cell r="C2934">
            <v>7.5</v>
          </cell>
          <cell r="D2934">
            <v>0</v>
          </cell>
          <cell r="E2934">
            <v>7.5</v>
          </cell>
          <cell r="F2934">
            <v>7.65</v>
          </cell>
          <cell r="G2934">
            <v>7.86</v>
          </cell>
          <cell r="H2934">
            <v>8.4600000000000009</v>
          </cell>
          <cell r="I2934">
            <v>9.06</v>
          </cell>
        </row>
        <row r="2935">
          <cell r="A2935">
            <v>113170</v>
          </cell>
          <cell r="B2935">
            <v>0</v>
          </cell>
          <cell r="C2935">
            <v>7.5</v>
          </cell>
          <cell r="D2935">
            <v>0</v>
          </cell>
          <cell r="E2935">
            <v>7.5</v>
          </cell>
          <cell r="F2935">
            <v>7.65</v>
          </cell>
          <cell r="G2935">
            <v>7.86</v>
          </cell>
          <cell r="H2935">
            <v>8.4600000000000009</v>
          </cell>
          <cell r="I2935">
            <v>9.06</v>
          </cell>
        </row>
        <row r="2936">
          <cell r="A2936">
            <v>113180</v>
          </cell>
          <cell r="B2936">
            <v>0</v>
          </cell>
          <cell r="C2936">
            <v>7.5</v>
          </cell>
          <cell r="D2936">
            <v>0</v>
          </cell>
          <cell r="E2936">
            <v>7.5</v>
          </cell>
          <cell r="F2936">
            <v>7.65</v>
          </cell>
          <cell r="G2936">
            <v>7.86</v>
          </cell>
          <cell r="H2936">
            <v>8.4600000000000009</v>
          </cell>
          <cell r="I2936">
            <v>9.06</v>
          </cell>
        </row>
        <row r="2937">
          <cell r="A2937">
            <v>113190</v>
          </cell>
          <cell r="B2937">
            <v>0</v>
          </cell>
          <cell r="C2937">
            <v>7.5</v>
          </cell>
          <cell r="D2937">
            <v>0</v>
          </cell>
          <cell r="E2937">
            <v>7.5</v>
          </cell>
          <cell r="F2937">
            <v>7.65</v>
          </cell>
          <cell r="G2937">
            <v>7.86</v>
          </cell>
          <cell r="H2937">
            <v>8.4600000000000009</v>
          </cell>
          <cell r="I2937">
            <v>9.06</v>
          </cell>
        </row>
        <row r="2938">
          <cell r="A2938">
            <v>113200</v>
          </cell>
          <cell r="B2938">
            <v>0</v>
          </cell>
          <cell r="C2938">
            <v>7.5</v>
          </cell>
          <cell r="D2938">
            <v>0</v>
          </cell>
          <cell r="E2938">
            <v>7.5</v>
          </cell>
          <cell r="F2938">
            <v>7.65</v>
          </cell>
          <cell r="G2938">
            <v>7.86</v>
          </cell>
          <cell r="H2938">
            <v>8.4600000000000009</v>
          </cell>
          <cell r="I2938">
            <v>9.06</v>
          </cell>
        </row>
        <row r="2939">
          <cell r="A2939">
            <v>113210</v>
          </cell>
          <cell r="B2939">
            <v>0</v>
          </cell>
          <cell r="C2939">
            <v>7.5</v>
          </cell>
          <cell r="D2939">
            <v>0</v>
          </cell>
          <cell r="E2939">
            <v>7.5</v>
          </cell>
          <cell r="F2939">
            <v>7.65</v>
          </cell>
          <cell r="G2939">
            <v>7.86</v>
          </cell>
          <cell r="H2939">
            <v>8.4600000000000009</v>
          </cell>
          <cell r="I2939">
            <v>9.06</v>
          </cell>
        </row>
        <row r="2940">
          <cell r="A2940">
            <v>113220</v>
          </cell>
          <cell r="B2940">
            <v>0</v>
          </cell>
          <cell r="C2940">
            <v>7.5</v>
          </cell>
          <cell r="D2940">
            <v>0</v>
          </cell>
          <cell r="E2940">
            <v>7.5</v>
          </cell>
          <cell r="F2940">
            <v>7.65</v>
          </cell>
          <cell r="G2940">
            <v>7.86</v>
          </cell>
          <cell r="H2940">
            <v>8.4600000000000009</v>
          </cell>
          <cell r="I2940">
            <v>9.06</v>
          </cell>
        </row>
        <row r="2941">
          <cell r="A2941">
            <v>113230</v>
          </cell>
          <cell r="B2941">
            <v>0</v>
          </cell>
          <cell r="C2941">
            <v>7.5</v>
          </cell>
          <cell r="D2941">
            <v>0</v>
          </cell>
          <cell r="E2941">
            <v>7.5</v>
          </cell>
          <cell r="F2941">
            <v>7.65</v>
          </cell>
          <cell r="G2941">
            <v>7.86</v>
          </cell>
          <cell r="H2941">
            <v>8.4600000000000009</v>
          </cell>
          <cell r="I2941">
            <v>9.06</v>
          </cell>
        </row>
        <row r="2942">
          <cell r="A2942">
            <v>113240</v>
          </cell>
          <cell r="B2942">
            <v>0</v>
          </cell>
          <cell r="C2942">
            <v>7.5</v>
          </cell>
          <cell r="D2942">
            <v>0</v>
          </cell>
          <cell r="E2942">
            <v>7.5</v>
          </cell>
          <cell r="F2942">
            <v>7.65</v>
          </cell>
          <cell r="G2942">
            <v>7.86</v>
          </cell>
          <cell r="H2942">
            <v>8.4600000000000009</v>
          </cell>
          <cell r="I2942">
            <v>9.06</v>
          </cell>
        </row>
        <row r="2943">
          <cell r="A2943">
            <v>113250</v>
          </cell>
          <cell r="B2943">
            <v>0</v>
          </cell>
          <cell r="C2943">
            <v>7.5</v>
          </cell>
          <cell r="D2943">
            <v>0</v>
          </cell>
          <cell r="E2943">
            <v>7.5</v>
          </cell>
          <cell r="F2943">
            <v>7.65</v>
          </cell>
          <cell r="G2943">
            <v>7.86</v>
          </cell>
          <cell r="H2943">
            <v>8.4600000000000009</v>
          </cell>
          <cell r="I2943">
            <v>9.06</v>
          </cell>
        </row>
        <row r="2944">
          <cell r="A2944">
            <v>113260</v>
          </cell>
          <cell r="B2944">
            <v>0</v>
          </cell>
          <cell r="C2944">
            <v>7.5</v>
          </cell>
          <cell r="D2944">
            <v>0</v>
          </cell>
          <cell r="E2944">
            <v>7.5</v>
          </cell>
          <cell r="F2944">
            <v>7.65</v>
          </cell>
          <cell r="G2944">
            <v>7.86</v>
          </cell>
          <cell r="H2944">
            <v>8.4600000000000009</v>
          </cell>
          <cell r="I2944">
            <v>9.06</v>
          </cell>
        </row>
        <row r="2945">
          <cell r="A2945">
            <v>113270</v>
          </cell>
          <cell r="B2945">
            <v>0</v>
          </cell>
          <cell r="C2945">
            <v>7.5</v>
          </cell>
          <cell r="D2945">
            <v>0</v>
          </cell>
          <cell r="E2945">
            <v>7.5</v>
          </cell>
          <cell r="F2945">
            <v>7.65</v>
          </cell>
          <cell r="G2945">
            <v>7.86</v>
          </cell>
          <cell r="H2945">
            <v>8.4600000000000009</v>
          </cell>
          <cell r="I2945">
            <v>9.06</v>
          </cell>
        </row>
        <row r="2946">
          <cell r="A2946">
            <v>113280</v>
          </cell>
          <cell r="B2946">
            <v>0</v>
          </cell>
          <cell r="C2946">
            <v>7.5</v>
          </cell>
          <cell r="D2946">
            <v>0</v>
          </cell>
          <cell r="E2946">
            <v>7.5</v>
          </cell>
          <cell r="F2946">
            <v>7.65</v>
          </cell>
          <cell r="G2946">
            <v>7.86</v>
          </cell>
          <cell r="H2946">
            <v>8.4600000000000009</v>
          </cell>
          <cell r="I2946">
            <v>9.06</v>
          </cell>
        </row>
        <row r="2947">
          <cell r="A2947">
            <v>113290</v>
          </cell>
          <cell r="B2947">
            <v>0</v>
          </cell>
          <cell r="C2947">
            <v>7.5</v>
          </cell>
          <cell r="D2947">
            <v>0</v>
          </cell>
          <cell r="E2947">
            <v>7.5</v>
          </cell>
          <cell r="F2947">
            <v>7.65</v>
          </cell>
          <cell r="G2947">
            <v>7.86</v>
          </cell>
          <cell r="H2947">
            <v>8.4600000000000009</v>
          </cell>
          <cell r="I2947">
            <v>9.06</v>
          </cell>
        </row>
        <row r="2948">
          <cell r="A2948">
            <v>113300</v>
          </cell>
          <cell r="B2948">
            <v>0</v>
          </cell>
          <cell r="C2948">
            <v>7.5</v>
          </cell>
          <cell r="D2948">
            <v>0</v>
          </cell>
          <cell r="E2948">
            <v>7.5</v>
          </cell>
          <cell r="F2948">
            <v>7.65</v>
          </cell>
          <cell r="G2948">
            <v>7.86</v>
          </cell>
          <cell r="H2948">
            <v>8.4600000000000009</v>
          </cell>
          <cell r="I2948">
            <v>9.06</v>
          </cell>
        </row>
        <row r="2949">
          <cell r="A2949">
            <v>113310</v>
          </cell>
          <cell r="B2949">
            <v>0</v>
          </cell>
          <cell r="C2949">
            <v>7.5</v>
          </cell>
          <cell r="D2949">
            <v>0</v>
          </cell>
          <cell r="E2949">
            <v>7.5</v>
          </cell>
          <cell r="F2949">
            <v>7.65</v>
          </cell>
          <cell r="G2949">
            <v>7.86</v>
          </cell>
          <cell r="H2949">
            <v>8.4600000000000009</v>
          </cell>
          <cell r="I2949">
            <v>9.06</v>
          </cell>
        </row>
        <row r="2950">
          <cell r="A2950">
            <v>113320</v>
          </cell>
          <cell r="B2950">
            <v>0</v>
          </cell>
          <cell r="C2950">
            <v>7.5</v>
          </cell>
          <cell r="D2950">
            <v>0</v>
          </cell>
          <cell r="E2950">
            <v>7.5</v>
          </cell>
          <cell r="F2950">
            <v>7.65</v>
          </cell>
          <cell r="G2950">
            <v>7.86</v>
          </cell>
          <cell r="H2950">
            <v>8.4600000000000009</v>
          </cell>
          <cell r="I2950">
            <v>9.06</v>
          </cell>
        </row>
        <row r="2951">
          <cell r="A2951">
            <v>113330</v>
          </cell>
          <cell r="B2951">
            <v>0</v>
          </cell>
          <cell r="C2951">
            <v>7.5</v>
          </cell>
          <cell r="D2951">
            <v>0</v>
          </cell>
          <cell r="E2951">
            <v>7.5</v>
          </cell>
          <cell r="F2951">
            <v>7.65</v>
          </cell>
          <cell r="G2951">
            <v>7.86</v>
          </cell>
          <cell r="H2951">
            <v>8.4600000000000009</v>
          </cell>
          <cell r="I2951">
            <v>9.06</v>
          </cell>
        </row>
        <row r="2952">
          <cell r="A2952">
            <v>113340</v>
          </cell>
          <cell r="B2952">
            <v>0</v>
          </cell>
          <cell r="C2952">
            <v>7.5</v>
          </cell>
          <cell r="D2952">
            <v>0</v>
          </cell>
          <cell r="E2952">
            <v>7.5</v>
          </cell>
          <cell r="F2952">
            <v>7.65</v>
          </cell>
          <cell r="G2952">
            <v>7.86</v>
          </cell>
          <cell r="H2952">
            <v>8.4600000000000009</v>
          </cell>
          <cell r="I2952">
            <v>9.06</v>
          </cell>
        </row>
        <row r="2953">
          <cell r="A2953">
            <v>113350</v>
          </cell>
          <cell r="B2953">
            <v>0</v>
          </cell>
          <cell r="C2953">
            <v>7.5</v>
          </cell>
          <cell r="D2953">
            <v>0</v>
          </cell>
          <cell r="E2953">
            <v>7.5</v>
          </cell>
          <cell r="F2953">
            <v>7.65</v>
          </cell>
          <cell r="G2953">
            <v>7.86</v>
          </cell>
          <cell r="H2953">
            <v>8.4600000000000009</v>
          </cell>
          <cell r="I2953">
            <v>9.06</v>
          </cell>
        </row>
        <row r="2954">
          <cell r="A2954">
            <v>113360</v>
          </cell>
          <cell r="B2954">
            <v>0</v>
          </cell>
          <cell r="C2954">
            <v>7.5</v>
          </cell>
          <cell r="D2954">
            <v>0</v>
          </cell>
          <cell r="E2954">
            <v>7.5</v>
          </cell>
          <cell r="F2954">
            <v>7.65</v>
          </cell>
          <cell r="G2954">
            <v>7.86</v>
          </cell>
          <cell r="H2954">
            <v>8.4600000000000009</v>
          </cell>
          <cell r="I2954">
            <v>9.06</v>
          </cell>
        </row>
        <row r="2955">
          <cell r="A2955">
            <v>113370</v>
          </cell>
          <cell r="B2955">
            <v>0</v>
          </cell>
          <cell r="C2955">
            <v>7.5</v>
          </cell>
          <cell r="D2955">
            <v>0</v>
          </cell>
          <cell r="E2955">
            <v>7.5</v>
          </cell>
          <cell r="F2955">
            <v>7.65</v>
          </cell>
          <cell r="G2955">
            <v>7.86</v>
          </cell>
          <cell r="H2955">
            <v>8.4600000000000009</v>
          </cell>
          <cell r="I2955">
            <v>9.06</v>
          </cell>
        </row>
        <row r="2956">
          <cell r="A2956">
            <v>113380</v>
          </cell>
          <cell r="B2956">
            <v>0</v>
          </cell>
          <cell r="C2956">
            <v>7.5</v>
          </cell>
          <cell r="D2956">
            <v>0</v>
          </cell>
          <cell r="E2956">
            <v>7.5</v>
          </cell>
          <cell r="F2956">
            <v>7.65</v>
          </cell>
          <cell r="G2956">
            <v>7.86</v>
          </cell>
          <cell r="H2956">
            <v>8.4600000000000009</v>
          </cell>
          <cell r="I2956">
            <v>9.06</v>
          </cell>
        </row>
        <row r="2957">
          <cell r="A2957">
            <v>113390</v>
          </cell>
          <cell r="B2957">
            <v>0</v>
          </cell>
          <cell r="C2957">
            <v>7.5</v>
          </cell>
          <cell r="D2957">
            <v>0</v>
          </cell>
          <cell r="E2957">
            <v>7.5</v>
          </cell>
          <cell r="F2957">
            <v>7.65</v>
          </cell>
          <cell r="G2957">
            <v>7.86</v>
          </cell>
          <cell r="H2957">
            <v>8.4600000000000009</v>
          </cell>
          <cell r="I2957">
            <v>9.06</v>
          </cell>
        </row>
        <row r="2958">
          <cell r="A2958">
            <v>113400</v>
          </cell>
          <cell r="B2958">
            <v>0</v>
          </cell>
          <cell r="C2958">
            <v>7.5</v>
          </cell>
          <cell r="D2958">
            <v>0</v>
          </cell>
          <cell r="E2958">
            <v>7.5</v>
          </cell>
          <cell r="F2958">
            <v>7.65</v>
          </cell>
          <cell r="G2958">
            <v>7.86</v>
          </cell>
          <cell r="H2958">
            <v>8.4600000000000009</v>
          </cell>
          <cell r="I2958">
            <v>9.06</v>
          </cell>
        </row>
        <row r="2959">
          <cell r="A2959">
            <v>113410</v>
          </cell>
          <cell r="B2959">
            <v>0</v>
          </cell>
          <cell r="C2959">
            <v>7.5</v>
          </cell>
          <cell r="D2959">
            <v>0</v>
          </cell>
          <cell r="E2959">
            <v>7.5</v>
          </cell>
          <cell r="F2959">
            <v>7.65</v>
          </cell>
          <cell r="G2959">
            <v>7.86</v>
          </cell>
          <cell r="H2959">
            <v>8.4600000000000009</v>
          </cell>
          <cell r="I2959">
            <v>9.06</v>
          </cell>
        </row>
        <row r="2960">
          <cell r="A2960">
            <v>113420</v>
          </cell>
          <cell r="B2960">
            <v>0</v>
          </cell>
          <cell r="C2960">
            <v>7.5</v>
          </cell>
          <cell r="D2960">
            <v>0</v>
          </cell>
          <cell r="E2960">
            <v>7.5</v>
          </cell>
          <cell r="F2960">
            <v>7.65</v>
          </cell>
          <cell r="G2960">
            <v>7.86</v>
          </cell>
          <cell r="H2960">
            <v>8.4600000000000009</v>
          </cell>
          <cell r="I2960">
            <v>9.06</v>
          </cell>
        </row>
        <row r="2961">
          <cell r="A2961">
            <v>113430</v>
          </cell>
          <cell r="B2961">
            <v>0</v>
          </cell>
          <cell r="C2961">
            <v>7.5</v>
          </cell>
          <cell r="D2961">
            <v>0</v>
          </cell>
          <cell r="E2961">
            <v>7.5</v>
          </cell>
          <cell r="F2961">
            <v>7.65</v>
          </cell>
          <cell r="G2961">
            <v>7.86</v>
          </cell>
          <cell r="H2961">
            <v>8.4600000000000009</v>
          </cell>
          <cell r="I2961">
            <v>9.06</v>
          </cell>
        </row>
        <row r="2962">
          <cell r="A2962">
            <v>113440</v>
          </cell>
          <cell r="B2962">
            <v>0</v>
          </cell>
          <cell r="C2962">
            <v>7.5</v>
          </cell>
          <cell r="D2962">
            <v>0</v>
          </cell>
          <cell r="E2962">
            <v>7.5</v>
          </cell>
          <cell r="F2962">
            <v>7.65</v>
          </cell>
          <cell r="G2962">
            <v>7.86</v>
          </cell>
          <cell r="H2962">
            <v>8.4600000000000009</v>
          </cell>
          <cell r="I2962">
            <v>9.06</v>
          </cell>
        </row>
        <row r="2963">
          <cell r="A2963">
            <v>113450</v>
          </cell>
          <cell r="B2963">
            <v>0</v>
          </cell>
          <cell r="C2963">
            <v>7.5</v>
          </cell>
          <cell r="D2963">
            <v>0</v>
          </cell>
          <cell r="E2963">
            <v>7.5</v>
          </cell>
          <cell r="F2963">
            <v>7.65</v>
          </cell>
          <cell r="G2963">
            <v>7.86</v>
          </cell>
          <cell r="H2963">
            <v>8.4600000000000009</v>
          </cell>
          <cell r="I2963">
            <v>9.06</v>
          </cell>
        </row>
        <row r="2964">
          <cell r="A2964">
            <v>113460</v>
          </cell>
          <cell r="B2964">
            <v>0</v>
          </cell>
          <cell r="C2964">
            <v>7.5</v>
          </cell>
          <cell r="D2964">
            <v>0</v>
          </cell>
          <cell r="E2964">
            <v>7.5</v>
          </cell>
          <cell r="F2964">
            <v>7.65</v>
          </cell>
          <cell r="G2964">
            <v>7.86</v>
          </cell>
          <cell r="H2964">
            <v>8.4600000000000009</v>
          </cell>
          <cell r="I2964">
            <v>9.06</v>
          </cell>
        </row>
        <row r="2965">
          <cell r="A2965">
            <v>113470</v>
          </cell>
          <cell r="B2965">
            <v>0</v>
          </cell>
          <cell r="C2965">
            <v>7.5</v>
          </cell>
          <cell r="D2965">
            <v>0</v>
          </cell>
          <cell r="E2965">
            <v>7.5</v>
          </cell>
          <cell r="F2965">
            <v>7.65</v>
          </cell>
          <cell r="G2965">
            <v>7.86</v>
          </cell>
          <cell r="H2965">
            <v>8.4600000000000009</v>
          </cell>
          <cell r="I2965">
            <v>9.06</v>
          </cell>
        </row>
        <row r="2966">
          <cell r="A2966">
            <v>113480</v>
          </cell>
          <cell r="B2966">
            <v>0</v>
          </cell>
          <cell r="C2966">
            <v>7.5</v>
          </cell>
          <cell r="D2966">
            <v>0</v>
          </cell>
          <cell r="E2966">
            <v>7.5</v>
          </cell>
          <cell r="F2966">
            <v>7.65</v>
          </cell>
          <cell r="G2966">
            <v>7.86</v>
          </cell>
          <cell r="H2966">
            <v>8.4600000000000009</v>
          </cell>
          <cell r="I2966">
            <v>9.06</v>
          </cell>
        </row>
        <row r="2967">
          <cell r="A2967">
            <v>113490</v>
          </cell>
          <cell r="B2967">
            <v>0</v>
          </cell>
          <cell r="C2967">
            <v>7.5</v>
          </cell>
          <cell r="D2967">
            <v>0</v>
          </cell>
          <cell r="E2967">
            <v>7.5</v>
          </cell>
          <cell r="F2967">
            <v>7.65</v>
          </cell>
          <cell r="G2967">
            <v>7.86</v>
          </cell>
          <cell r="H2967">
            <v>8.4600000000000009</v>
          </cell>
          <cell r="I2967">
            <v>9.06</v>
          </cell>
        </row>
        <row r="2968">
          <cell r="A2968">
            <v>113500</v>
          </cell>
          <cell r="B2968">
            <v>0</v>
          </cell>
          <cell r="C2968">
            <v>7.5</v>
          </cell>
          <cell r="D2968">
            <v>0</v>
          </cell>
          <cell r="E2968">
            <v>7.5</v>
          </cell>
          <cell r="F2968">
            <v>7.65</v>
          </cell>
          <cell r="G2968">
            <v>7.86</v>
          </cell>
          <cell r="H2968">
            <v>8.4600000000000009</v>
          </cell>
          <cell r="I2968">
            <v>9.06</v>
          </cell>
        </row>
        <row r="2969">
          <cell r="A2969">
            <v>113510</v>
          </cell>
          <cell r="B2969">
            <v>0</v>
          </cell>
          <cell r="C2969">
            <v>7.5</v>
          </cell>
          <cell r="D2969">
            <v>0</v>
          </cell>
          <cell r="E2969">
            <v>7.5</v>
          </cell>
          <cell r="F2969">
            <v>7.65</v>
          </cell>
          <cell r="G2969">
            <v>7.86</v>
          </cell>
          <cell r="H2969">
            <v>8.4600000000000009</v>
          </cell>
          <cell r="I2969">
            <v>9.06</v>
          </cell>
        </row>
        <row r="2970">
          <cell r="A2970">
            <v>113520</v>
          </cell>
          <cell r="B2970">
            <v>0</v>
          </cell>
          <cell r="C2970">
            <v>7.5</v>
          </cell>
          <cell r="D2970">
            <v>0</v>
          </cell>
          <cell r="E2970">
            <v>7.5</v>
          </cell>
          <cell r="F2970">
            <v>7.65</v>
          </cell>
          <cell r="G2970">
            <v>7.86</v>
          </cell>
          <cell r="H2970">
            <v>8.4600000000000009</v>
          </cell>
          <cell r="I2970">
            <v>9.06</v>
          </cell>
        </row>
        <row r="2971">
          <cell r="A2971">
            <v>113530</v>
          </cell>
          <cell r="B2971">
            <v>0</v>
          </cell>
          <cell r="C2971">
            <v>7.5</v>
          </cell>
          <cell r="D2971">
            <v>0</v>
          </cell>
          <cell r="E2971">
            <v>7.5</v>
          </cell>
          <cell r="F2971">
            <v>7.65</v>
          </cell>
          <cell r="G2971">
            <v>7.86</v>
          </cell>
          <cell r="H2971">
            <v>8.4600000000000009</v>
          </cell>
          <cell r="I2971">
            <v>9.06</v>
          </cell>
        </row>
        <row r="2972">
          <cell r="A2972">
            <v>113540</v>
          </cell>
          <cell r="B2972">
            <v>0</v>
          </cell>
          <cell r="C2972">
            <v>7.5</v>
          </cell>
          <cell r="D2972">
            <v>0</v>
          </cell>
          <cell r="E2972">
            <v>7.5</v>
          </cell>
          <cell r="F2972">
            <v>7.65</v>
          </cell>
          <cell r="G2972">
            <v>7.86</v>
          </cell>
          <cell r="H2972">
            <v>8.4600000000000009</v>
          </cell>
          <cell r="I2972">
            <v>9.06</v>
          </cell>
        </row>
        <row r="2973">
          <cell r="A2973">
            <v>113550</v>
          </cell>
          <cell r="B2973">
            <v>0</v>
          </cell>
          <cell r="C2973">
            <v>7.5</v>
          </cell>
          <cell r="D2973">
            <v>0</v>
          </cell>
          <cell r="E2973">
            <v>7.5</v>
          </cell>
          <cell r="F2973">
            <v>7.65</v>
          </cell>
          <cell r="G2973">
            <v>7.86</v>
          </cell>
          <cell r="H2973">
            <v>8.4600000000000009</v>
          </cell>
          <cell r="I2973">
            <v>9.06</v>
          </cell>
        </row>
        <row r="2974">
          <cell r="A2974">
            <v>113560</v>
          </cell>
          <cell r="B2974">
            <v>0</v>
          </cell>
          <cell r="C2974">
            <v>7.5</v>
          </cell>
          <cell r="D2974">
            <v>0</v>
          </cell>
          <cell r="E2974">
            <v>7.5</v>
          </cell>
          <cell r="F2974">
            <v>7.65</v>
          </cell>
          <cell r="G2974">
            <v>7.86</v>
          </cell>
          <cell r="H2974">
            <v>8.4600000000000009</v>
          </cell>
          <cell r="I2974">
            <v>9.06</v>
          </cell>
        </row>
        <row r="2975">
          <cell r="A2975">
            <v>113570</v>
          </cell>
          <cell r="B2975">
            <v>0</v>
          </cell>
          <cell r="C2975">
            <v>7.5</v>
          </cell>
          <cell r="D2975">
            <v>0</v>
          </cell>
          <cell r="E2975">
            <v>7.5</v>
          </cell>
          <cell r="F2975">
            <v>7.65</v>
          </cell>
          <cell r="G2975">
            <v>7.86</v>
          </cell>
          <cell r="H2975">
            <v>8.4600000000000009</v>
          </cell>
          <cell r="I2975">
            <v>9.06</v>
          </cell>
        </row>
        <row r="2976">
          <cell r="A2976">
            <v>113580</v>
          </cell>
          <cell r="B2976">
            <v>0</v>
          </cell>
          <cell r="C2976">
            <v>7.5</v>
          </cell>
          <cell r="D2976">
            <v>0</v>
          </cell>
          <cell r="E2976">
            <v>7.5</v>
          </cell>
          <cell r="F2976">
            <v>7.65</v>
          </cell>
          <cell r="G2976">
            <v>7.86</v>
          </cell>
          <cell r="H2976">
            <v>8.4600000000000009</v>
          </cell>
          <cell r="I2976">
            <v>9.06</v>
          </cell>
        </row>
        <row r="2977">
          <cell r="A2977">
            <v>113590</v>
          </cell>
          <cell r="B2977">
            <v>0</v>
          </cell>
          <cell r="C2977">
            <v>7.5</v>
          </cell>
          <cell r="D2977">
            <v>0</v>
          </cell>
          <cell r="E2977">
            <v>7.5</v>
          </cell>
          <cell r="F2977">
            <v>7.65</v>
          </cell>
          <cell r="G2977">
            <v>7.86</v>
          </cell>
          <cell r="H2977">
            <v>8.4600000000000009</v>
          </cell>
          <cell r="I2977">
            <v>9.06</v>
          </cell>
        </row>
        <row r="2978">
          <cell r="A2978">
            <v>113600</v>
          </cell>
          <cell r="B2978">
            <v>0</v>
          </cell>
          <cell r="C2978">
            <v>7.5</v>
          </cell>
          <cell r="D2978">
            <v>0</v>
          </cell>
          <cell r="E2978">
            <v>7.5</v>
          </cell>
          <cell r="F2978">
            <v>7.65</v>
          </cell>
          <cell r="G2978">
            <v>7.86</v>
          </cell>
          <cell r="H2978">
            <v>8.4600000000000009</v>
          </cell>
          <cell r="I2978">
            <v>9.06</v>
          </cell>
        </row>
        <row r="2979">
          <cell r="A2979">
            <v>113610</v>
          </cell>
          <cell r="B2979">
            <v>0</v>
          </cell>
          <cell r="C2979">
            <v>7.5</v>
          </cell>
          <cell r="D2979">
            <v>0</v>
          </cell>
          <cell r="E2979">
            <v>7.5</v>
          </cell>
          <cell r="F2979">
            <v>7.65</v>
          </cell>
          <cell r="G2979">
            <v>7.86</v>
          </cell>
          <cell r="H2979">
            <v>8.4600000000000009</v>
          </cell>
          <cell r="I2979">
            <v>9.06</v>
          </cell>
        </row>
        <row r="2980">
          <cell r="A2980">
            <v>113620</v>
          </cell>
          <cell r="B2980">
            <v>0</v>
          </cell>
          <cell r="C2980">
            <v>7.5</v>
          </cell>
          <cell r="D2980">
            <v>0</v>
          </cell>
          <cell r="E2980">
            <v>7.5</v>
          </cell>
          <cell r="F2980">
            <v>7.65</v>
          </cell>
          <cell r="G2980">
            <v>7.86</v>
          </cell>
          <cell r="H2980">
            <v>8.4600000000000009</v>
          </cell>
          <cell r="I2980">
            <v>9.06</v>
          </cell>
        </row>
        <row r="2981">
          <cell r="A2981">
            <v>113630</v>
          </cell>
          <cell r="B2981">
            <v>0</v>
          </cell>
          <cell r="C2981">
            <v>7.5</v>
          </cell>
          <cell r="D2981">
            <v>0</v>
          </cell>
          <cell r="E2981">
            <v>7.5</v>
          </cell>
          <cell r="F2981">
            <v>7.65</v>
          </cell>
          <cell r="G2981">
            <v>7.86</v>
          </cell>
          <cell r="H2981">
            <v>8.4600000000000009</v>
          </cell>
          <cell r="I2981">
            <v>9.06</v>
          </cell>
        </row>
        <row r="2982">
          <cell r="A2982">
            <v>113640</v>
          </cell>
          <cell r="B2982">
            <v>0</v>
          </cell>
          <cell r="C2982">
            <v>7.5</v>
          </cell>
          <cell r="D2982">
            <v>0</v>
          </cell>
          <cell r="E2982">
            <v>7.5</v>
          </cell>
          <cell r="F2982">
            <v>7.65</v>
          </cell>
          <cell r="G2982">
            <v>7.86</v>
          </cell>
          <cell r="H2982">
            <v>8.4600000000000009</v>
          </cell>
          <cell r="I2982">
            <v>9.06</v>
          </cell>
        </row>
        <row r="2983">
          <cell r="A2983">
            <v>113650</v>
          </cell>
          <cell r="B2983">
            <v>0</v>
          </cell>
          <cell r="C2983">
            <v>7.5</v>
          </cell>
          <cell r="D2983">
            <v>0</v>
          </cell>
          <cell r="E2983">
            <v>7.5</v>
          </cell>
          <cell r="F2983">
            <v>7.65</v>
          </cell>
          <cell r="G2983">
            <v>7.86</v>
          </cell>
          <cell r="H2983">
            <v>8.4600000000000009</v>
          </cell>
          <cell r="I2983">
            <v>9.06</v>
          </cell>
        </row>
        <row r="2984">
          <cell r="A2984">
            <v>113660</v>
          </cell>
          <cell r="B2984">
            <v>0</v>
          </cell>
          <cell r="C2984">
            <v>7.5</v>
          </cell>
          <cell r="D2984">
            <v>0</v>
          </cell>
          <cell r="E2984">
            <v>7.5</v>
          </cell>
          <cell r="F2984">
            <v>7.65</v>
          </cell>
          <cell r="G2984">
            <v>7.86</v>
          </cell>
          <cell r="H2984">
            <v>8.4600000000000009</v>
          </cell>
          <cell r="I2984">
            <v>9.06</v>
          </cell>
        </row>
        <row r="2985">
          <cell r="A2985">
            <v>113670</v>
          </cell>
          <cell r="B2985">
            <v>0</v>
          </cell>
          <cell r="C2985">
            <v>7.5</v>
          </cell>
          <cell r="D2985">
            <v>0</v>
          </cell>
          <cell r="E2985">
            <v>7.5</v>
          </cell>
          <cell r="F2985">
            <v>7.65</v>
          </cell>
          <cell r="G2985">
            <v>7.86</v>
          </cell>
          <cell r="H2985">
            <v>8.4600000000000009</v>
          </cell>
          <cell r="I2985">
            <v>9.06</v>
          </cell>
        </row>
        <row r="2986">
          <cell r="A2986">
            <v>113680</v>
          </cell>
          <cell r="B2986">
            <v>0</v>
          </cell>
          <cell r="C2986">
            <v>7.5</v>
          </cell>
          <cell r="D2986">
            <v>0</v>
          </cell>
          <cell r="E2986">
            <v>7.5</v>
          </cell>
          <cell r="F2986">
            <v>7.65</v>
          </cell>
          <cell r="G2986">
            <v>7.86</v>
          </cell>
          <cell r="H2986">
            <v>8.4600000000000009</v>
          </cell>
          <cell r="I2986">
            <v>9.06</v>
          </cell>
        </row>
        <row r="2987">
          <cell r="A2987">
            <v>113690</v>
          </cell>
          <cell r="B2987">
            <v>0</v>
          </cell>
          <cell r="C2987">
            <v>7.5</v>
          </cell>
          <cell r="D2987">
            <v>0</v>
          </cell>
          <cell r="E2987">
            <v>7.5</v>
          </cell>
          <cell r="F2987">
            <v>7.65</v>
          </cell>
          <cell r="G2987">
            <v>7.86</v>
          </cell>
          <cell r="H2987">
            <v>8.4600000000000009</v>
          </cell>
          <cell r="I2987">
            <v>9.06</v>
          </cell>
        </row>
        <row r="2988">
          <cell r="A2988">
            <v>113700</v>
          </cell>
          <cell r="B2988">
            <v>0</v>
          </cell>
          <cell r="C2988">
            <v>7.5</v>
          </cell>
          <cell r="D2988">
            <v>0</v>
          </cell>
          <cell r="E2988">
            <v>7.5</v>
          </cell>
          <cell r="F2988">
            <v>7.65</v>
          </cell>
          <cell r="G2988">
            <v>7.86</v>
          </cell>
          <cell r="H2988">
            <v>8.4600000000000009</v>
          </cell>
          <cell r="I2988">
            <v>9.06</v>
          </cell>
        </row>
        <row r="2989">
          <cell r="A2989">
            <v>113710</v>
          </cell>
          <cell r="B2989">
            <v>0</v>
          </cell>
          <cell r="C2989">
            <v>7.5</v>
          </cell>
          <cell r="D2989">
            <v>0</v>
          </cell>
          <cell r="E2989">
            <v>7.5</v>
          </cell>
          <cell r="F2989">
            <v>7.65</v>
          </cell>
          <cell r="G2989">
            <v>7.86</v>
          </cell>
          <cell r="H2989">
            <v>8.4600000000000009</v>
          </cell>
          <cell r="I2989">
            <v>9.06</v>
          </cell>
        </row>
        <row r="2990">
          <cell r="A2990">
            <v>113720</v>
          </cell>
          <cell r="B2990">
            <v>0</v>
          </cell>
          <cell r="C2990">
            <v>7.5</v>
          </cell>
          <cell r="D2990">
            <v>0</v>
          </cell>
          <cell r="E2990">
            <v>7.5</v>
          </cell>
          <cell r="F2990">
            <v>7.65</v>
          </cell>
          <cell r="G2990">
            <v>7.86</v>
          </cell>
          <cell r="H2990">
            <v>8.4600000000000009</v>
          </cell>
          <cell r="I2990">
            <v>9.06</v>
          </cell>
        </row>
        <row r="2991">
          <cell r="A2991">
            <v>113730</v>
          </cell>
          <cell r="B2991">
            <v>0</v>
          </cell>
          <cell r="C2991">
            <v>7.5</v>
          </cell>
          <cell r="D2991">
            <v>0</v>
          </cell>
          <cell r="E2991">
            <v>7.5</v>
          </cell>
          <cell r="F2991">
            <v>7.65</v>
          </cell>
          <cell r="G2991">
            <v>7.86</v>
          </cell>
          <cell r="H2991">
            <v>8.4600000000000009</v>
          </cell>
          <cell r="I2991">
            <v>9.06</v>
          </cell>
        </row>
        <row r="2992">
          <cell r="A2992">
            <v>113740</v>
          </cell>
          <cell r="B2992">
            <v>0</v>
          </cell>
          <cell r="C2992">
            <v>7.5</v>
          </cell>
          <cell r="D2992">
            <v>0</v>
          </cell>
          <cell r="E2992">
            <v>7.5</v>
          </cell>
          <cell r="F2992">
            <v>7.65</v>
          </cell>
          <cell r="G2992">
            <v>7.86</v>
          </cell>
          <cell r="H2992">
            <v>8.4600000000000009</v>
          </cell>
          <cell r="I2992">
            <v>9.06</v>
          </cell>
        </row>
        <row r="2993">
          <cell r="A2993">
            <v>113750</v>
          </cell>
          <cell r="B2993">
            <v>0</v>
          </cell>
          <cell r="C2993">
            <v>7.5</v>
          </cell>
          <cell r="D2993">
            <v>0</v>
          </cell>
          <cell r="E2993">
            <v>7.5</v>
          </cell>
          <cell r="F2993">
            <v>7.65</v>
          </cell>
          <cell r="G2993">
            <v>7.86</v>
          </cell>
          <cell r="H2993">
            <v>8.4600000000000009</v>
          </cell>
          <cell r="I2993">
            <v>9.06</v>
          </cell>
        </row>
        <row r="2994">
          <cell r="A2994">
            <v>113760</v>
          </cell>
          <cell r="B2994">
            <v>0</v>
          </cell>
          <cell r="C2994">
            <v>7.5</v>
          </cell>
          <cell r="D2994">
            <v>0</v>
          </cell>
          <cell r="E2994">
            <v>7.5</v>
          </cell>
          <cell r="F2994">
            <v>7.65</v>
          </cell>
          <cell r="G2994">
            <v>7.86</v>
          </cell>
          <cell r="H2994">
            <v>8.4600000000000009</v>
          </cell>
          <cell r="I2994">
            <v>9.06</v>
          </cell>
        </row>
        <row r="2995">
          <cell r="A2995">
            <v>113770</v>
          </cell>
          <cell r="B2995">
            <v>0</v>
          </cell>
          <cell r="C2995">
            <v>7.5</v>
          </cell>
          <cell r="D2995">
            <v>0</v>
          </cell>
          <cell r="E2995">
            <v>7.5</v>
          </cell>
          <cell r="F2995">
            <v>7.65</v>
          </cell>
          <cell r="G2995">
            <v>7.86</v>
          </cell>
          <cell r="H2995">
            <v>8.4600000000000009</v>
          </cell>
          <cell r="I2995">
            <v>9.06</v>
          </cell>
        </row>
        <row r="2996">
          <cell r="A2996">
            <v>113780</v>
          </cell>
          <cell r="B2996">
            <v>0</v>
          </cell>
          <cell r="C2996">
            <v>7.5</v>
          </cell>
          <cell r="D2996">
            <v>0</v>
          </cell>
          <cell r="E2996">
            <v>7.5</v>
          </cell>
          <cell r="F2996">
            <v>7.65</v>
          </cell>
          <cell r="G2996">
            <v>7.86</v>
          </cell>
          <cell r="H2996">
            <v>8.4600000000000009</v>
          </cell>
          <cell r="I2996">
            <v>9.06</v>
          </cell>
        </row>
        <row r="2997">
          <cell r="A2997">
            <v>113790</v>
          </cell>
          <cell r="B2997">
            <v>0</v>
          </cell>
          <cell r="C2997">
            <v>7.5</v>
          </cell>
          <cell r="D2997">
            <v>0</v>
          </cell>
          <cell r="E2997">
            <v>7.5</v>
          </cell>
          <cell r="F2997">
            <v>7.65</v>
          </cell>
          <cell r="G2997">
            <v>7.86</v>
          </cell>
          <cell r="H2997">
            <v>8.4600000000000009</v>
          </cell>
          <cell r="I2997">
            <v>9.06</v>
          </cell>
        </row>
        <row r="2998">
          <cell r="A2998">
            <v>113800</v>
          </cell>
          <cell r="B2998">
            <v>0</v>
          </cell>
          <cell r="C2998">
            <v>7.5</v>
          </cell>
          <cell r="D2998">
            <v>0</v>
          </cell>
          <cell r="E2998">
            <v>7.5</v>
          </cell>
          <cell r="F2998">
            <v>7.65</v>
          </cell>
          <cell r="G2998">
            <v>7.86</v>
          </cell>
          <cell r="H2998">
            <v>8.4600000000000009</v>
          </cell>
          <cell r="I2998">
            <v>9.06</v>
          </cell>
        </row>
        <row r="2999">
          <cell r="A2999">
            <v>113810</v>
          </cell>
          <cell r="B2999">
            <v>0</v>
          </cell>
          <cell r="C2999">
            <v>7.5</v>
          </cell>
          <cell r="D2999">
            <v>0</v>
          </cell>
          <cell r="E2999">
            <v>7.5</v>
          </cell>
          <cell r="F2999">
            <v>7.65</v>
          </cell>
          <cell r="G2999">
            <v>7.86</v>
          </cell>
          <cell r="H2999">
            <v>8.4600000000000009</v>
          </cell>
          <cell r="I2999">
            <v>9.06</v>
          </cell>
        </row>
        <row r="3000">
          <cell r="A3000">
            <v>113820</v>
          </cell>
          <cell r="B3000">
            <v>0</v>
          </cell>
          <cell r="C3000">
            <v>7.5</v>
          </cell>
          <cell r="D3000">
            <v>0</v>
          </cell>
          <cell r="E3000">
            <v>7.5</v>
          </cell>
          <cell r="F3000">
            <v>7.65</v>
          </cell>
          <cell r="G3000">
            <v>7.86</v>
          </cell>
          <cell r="H3000">
            <v>8.4600000000000009</v>
          </cell>
          <cell r="I3000">
            <v>9.06</v>
          </cell>
        </row>
        <row r="3001">
          <cell r="A3001">
            <v>113830</v>
          </cell>
          <cell r="B3001">
            <v>0</v>
          </cell>
          <cell r="C3001">
            <v>7.5</v>
          </cell>
          <cell r="D3001">
            <v>0</v>
          </cell>
          <cell r="E3001">
            <v>7.5</v>
          </cell>
          <cell r="F3001">
            <v>7.65</v>
          </cell>
          <cell r="G3001">
            <v>7.86</v>
          </cell>
          <cell r="H3001">
            <v>8.4600000000000009</v>
          </cell>
          <cell r="I3001">
            <v>9.06</v>
          </cell>
        </row>
        <row r="3002">
          <cell r="A3002">
            <v>113840</v>
          </cell>
          <cell r="B3002">
            <v>0</v>
          </cell>
          <cell r="C3002">
            <v>7.5</v>
          </cell>
          <cell r="D3002">
            <v>0</v>
          </cell>
          <cell r="E3002">
            <v>7.5</v>
          </cell>
          <cell r="F3002">
            <v>7.65</v>
          </cell>
          <cell r="G3002">
            <v>7.86</v>
          </cell>
          <cell r="H3002">
            <v>8.4600000000000009</v>
          </cell>
          <cell r="I3002">
            <v>9.06</v>
          </cell>
        </row>
        <row r="3003">
          <cell r="A3003">
            <v>113850</v>
          </cell>
          <cell r="B3003">
            <v>0</v>
          </cell>
          <cell r="C3003">
            <v>7.5</v>
          </cell>
          <cell r="D3003">
            <v>0</v>
          </cell>
          <cell r="E3003">
            <v>7.5</v>
          </cell>
          <cell r="F3003">
            <v>7.65</v>
          </cell>
          <cell r="G3003">
            <v>7.86</v>
          </cell>
          <cell r="H3003">
            <v>8.4600000000000009</v>
          </cell>
          <cell r="I3003">
            <v>9.06</v>
          </cell>
        </row>
        <row r="3004">
          <cell r="A3004">
            <v>113860</v>
          </cell>
          <cell r="B3004">
            <v>0</v>
          </cell>
          <cell r="C3004">
            <v>7.5</v>
          </cell>
          <cell r="D3004">
            <v>0</v>
          </cell>
          <cell r="E3004">
            <v>7.5</v>
          </cell>
          <cell r="F3004">
            <v>7.65</v>
          </cell>
          <cell r="G3004">
            <v>7.86</v>
          </cell>
          <cell r="H3004">
            <v>8.4600000000000009</v>
          </cell>
          <cell r="I3004">
            <v>9.06</v>
          </cell>
        </row>
        <row r="3005">
          <cell r="A3005">
            <v>113870</v>
          </cell>
          <cell r="B3005">
            <v>0</v>
          </cell>
          <cell r="C3005">
            <v>7.5</v>
          </cell>
          <cell r="D3005">
            <v>0</v>
          </cell>
          <cell r="E3005">
            <v>7.5</v>
          </cell>
          <cell r="F3005">
            <v>7.65</v>
          </cell>
          <cell r="G3005">
            <v>7.86</v>
          </cell>
          <cell r="H3005">
            <v>8.4600000000000009</v>
          </cell>
          <cell r="I3005">
            <v>9.06</v>
          </cell>
        </row>
        <row r="3006">
          <cell r="A3006">
            <v>113880</v>
          </cell>
          <cell r="B3006">
            <v>0</v>
          </cell>
          <cell r="C3006">
            <v>7.5</v>
          </cell>
          <cell r="D3006">
            <v>0</v>
          </cell>
          <cell r="E3006">
            <v>7.5</v>
          </cell>
          <cell r="F3006">
            <v>7.65</v>
          </cell>
          <cell r="G3006">
            <v>7.86</v>
          </cell>
          <cell r="H3006">
            <v>8.4600000000000009</v>
          </cell>
          <cell r="I3006">
            <v>9.06</v>
          </cell>
        </row>
        <row r="3007">
          <cell r="A3007">
            <v>113890</v>
          </cell>
          <cell r="B3007">
            <v>0</v>
          </cell>
          <cell r="C3007">
            <v>7.5</v>
          </cell>
          <cell r="D3007">
            <v>0</v>
          </cell>
          <cell r="E3007">
            <v>7.5</v>
          </cell>
          <cell r="F3007">
            <v>7.65</v>
          </cell>
          <cell r="G3007">
            <v>7.86</v>
          </cell>
          <cell r="H3007">
            <v>8.4600000000000009</v>
          </cell>
          <cell r="I3007">
            <v>9.06</v>
          </cell>
        </row>
        <row r="3008">
          <cell r="A3008">
            <v>113900</v>
          </cell>
          <cell r="B3008">
            <v>0</v>
          </cell>
          <cell r="C3008">
            <v>7.5</v>
          </cell>
          <cell r="D3008">
            <v>0</v>
          </cell>
          <cell r="E3008">
            <v>7.5</v>
          </cell>
          <cell r="F3008">
            <v>7.65</v>
          </cell>
          <cell r="G3008">
            <v>7.86</v>
          </cell>
          <cell r="H3008">
            <v>8.4600000000000009</v>
          </cell>
          <cell r="I3008">
            <v>9.06</v>
          </cell>
        </row>
        <row r="3009">
          <cell r="A3009">
            <v>113910</v>
          </cell>
          <cell r="B3009">
            <v>0</v>
          </cell>
          <cell r="C3009">
            <v>7.5</v>
          </cell>
          <cell r="D3009">
            <v>0</v>
          </cell>
          <cell r="E3009">
            <v>7.5</v>
          </cell>
          <cell r="F3009">
            <v>7.65</v>
          </cell>
          <cell r="G3009">
            <v>7.86</v>
          </cell>
          <cell r="H3009">
            <v>8.4600000000000009</v>
          </cell>
          <cell r="I3009">
            <v>9.06</v>
          </cell>
        </row>
        <row r="3010">
          <cell r="A3010">
            <v>113920</v>
          </cell>
          <cell r="B3010">
            <v>0</v>
          </cell>
          <cell r="C3010">
            <v>7.5</v>
          </cell>
          <cell r="D3010">
            <v>0</v>
          </cell>
          <cell r="E3010">
            <v>7.5</v>
          </cell>
          <cell r="F3010">
            <v>7.65</v>
          </cell>
          <cell r="G3010">
            <v>7.86</v>
          </cell>
          <cell r="H3010">
            <v>8.4600000000000009</v>
          </cell>
          <cell r="I3010">
            <v>9.06</v>
          </cell>
        </row>
        <row r="3011">
          <cell r="A3011">
            <v>113930</v>
          </cell>
          <cell r="B3011">
            <v>0</v>
          </cell>
          <cell r="C3011">
            <v>7.5</v>
          </cell>
          <cell r="D3011">
            <v>0</v>
          </cell>
          <cell r="E3011">
            <v>7.5</v>
          </cell>
          <cell r="F3011">
            <v>7.65</v>
          </cell>
          <cell r="G3011">
            <v>7.86</v>
          </cell>
          <cell r="H3011">
            <v>8.4600000000000009</v>
          </cell>
          <cell r="I3011">
            <v>9.06</v>
          </cell>
        </row>
        <row r="3012">
          <cell r="A3012">
            <v>113940</v>
          </cell>
          <cell r="B3012">
            <v>0</v>
          </cell>
          <cell r="C3012">
            <v>7.5</v>
          </cell>
          <cell r="D3012">
            <v>0</v>
          </cell>
          <cell r="E3012">
            <v>7.5</v>
          </cell>
          <cell r="F3012">
            <v>7.65</v>
          </cell>
          <cell r="G3012">
            <v>7.86</v>
          </cell>
          <cell r="H3012">
            <v>8.4600000000000009</v>
          </cell>
          <cell r="I3012">
            <v>9.06</v>
          </cell>
        </row>
        <row r="3013">
          <cell r="A3013">
            <v>113950</v>
          </cell>
          <cell r="B3013">
            <v>0</v>
          </cell>
          <cell r="C3013">
            <v>7.5</v>
          </cell>
          <cell r="D3013">
            <v>0</v>
          </cell>
          <cell r="E3013">
            <v>7.5</v>
          </cell>
          <cell r="F3013">
            <v>7.65</v>
          </cell>
          <cell r="G3013">
            <v>7.86</v>
          </cell>
          <cell r="H3013">
            <v>8.4600000000000009</v>
          </cell>
          <cell r="I3013">
            <v>9.06</v>
          </cell>
        </row>
        <row r="3014">
          <cell r="A3014">
            <v>113960</v>
          </cell>
          <cell r="B3014">
            <v>0</v>
          </cell>
          <cell r="C3014">
            <v>7.5</v>
          </cell>
          <cell r="D3014">
            <v>0</v>
          </cell>
          <cell r="E3014">
            <v>7.5</v>
          </cell>
          <cell r="F3014">
            <v>7.65</v>
          </cell>
          <cell r="G3014">
            <v>7.86</v>
          </cell>
          <cell r="H3014">
            <v>8.4600000000000009</v>
          </cell>
          <cell r="I3014">
            <v>9.06</v>
          </cell>
        </row>
        <row r="3015">
          <cell r="A3015">
            <v>113970</v>
          </cell>
          <cell r="B3015">
            <v>0</v>
          </cell>
          <cell r="C3015">
            <v>7.5</v>
          </cell>
          <cell r="D3015">
            <v>0</v>
          </cell>
          <cell r="E3015">
            <v>7.5</v>
          </cell>
          <cell r="F3015">
            <v>7.65</v>
          </cell>
          <cell r="G3015">
            <v>7.86</v>
          </cell>
          <cell r="H3015">
            <v>8.4600000000000009</v>
          </cell>
          <cell r="I3015">
            <v>9.06</v>
          </cell>
        </row>
        <row r="3016">
          <cell r="A3016">
            <v>113980</v>
          </cell>
          <cell r="B3016">
            <v>0</v>
          </cell>
          <cell r="C3016">
            <v>7.5</v>
          </cell>
          <cell r="D3016">
            <v>0</v>
          </cell>
          <cell r="E3016">
            <v>7.5</v>
          </cell>
          <cell r="F3016">
            <v>7.65</v>
          </cell>
          <cell r="G3016">
            <v>7.86</v>
          </cell>
          <cell r="H3016">
            <v>8.4600000000000009</v>
          </cell>
          <cell r="I3016">
            <v>9.06</v>
          </cell>
        </row>
        <row r="3017">
          <cell r="A3017">
            <v>113990</v>
          </cell>
          <cell r="B3017">
            <v>0</v>
          </cell>
          <cell r="C3017">
            <v>7.5</v>
          </cell>
          <cell r="D3017">
            <v>0</v>
          </cell>
          <cell r="E3017">
            <v>7.5</v>
          </cell>
          <cell r="F3017">
            <v>7.65</v>
          </cell>
          <cell r="G3017">
            <v>7.86</v>
          </cell>
          <cell r="H3017">
            <v>8.4600000000000009</v>
          </cell>
          <cell r="I3017">
            <v>9.06</v>
          </cell>
        </row>
        <row r="3018">
          <cell r="A3018">
            <v>114000</v>
          </cell>
          <cell r="B3018">
            <v>0</v>
          </cell>
          <cell r="C3018">
            <v>7.5</v>
          </cell>
          <cell r="D3018">
            <v>0</v>
          </cell>
          <cell r="E3018">
            <v>7.5</v>
          </cell>
          <cell r="F3018">
            <v>7.65</v>
          </cell>
          <cell r="G3018">
            <v>7.86</v>
          </cell>
          <cell r="H3018">
            <v>8.4600000000000009</v>
          </cell>
          <cell r="I3018">
            <v>9.06</v>
          </cell>
        </row>
        <row r="3037">
          <cell r="A3037">
            <v>114000</v>
          </cell>
          <cell r="B3037">
            <v>0</v>
          </cell>
          <cell r="C3037">
            <v>7.5</v>
          </cell>
          <cell r="D3037">
            <v>0</v>
          </cell>
          <cell r="E3037">
            <v>7.5</v>
          </cell>
          <cell r="F3037">
            <v>7.65</v>
          </cell>
          <cell r="G3037">
            <v>7.86</v>
          </cell>
          <cell r="H3037">
            <v>8.4600000000000009</v>
          </cell>
          <cell r="I3037">
            <v>9.06</v>
          </cell>
        </row>
        <row r="3038">
          <cell r="A3038">
            <v>114010</v>
          </cell>
          <cell r="B3038">
            <v>0</v>
          </cell>
          <cell r="C3038">
            <v>7.5</v>
          </cell>
          <cell r="D3038">
            <v>0</v>
          </cell>
          <cell r="E3038">
            <v>7.5</v>
          </cell>
          <cell r="F3038">
            <v>7.65</v>
          </cell>
          <cell r="G3038">
            <v>7.86</v>
          </cell>
          <cell r="H3038">
            <v>8.4600000000000009</v>
          </cell>
          <cell r="I3038">
            <v>9.06</v>
          </cell>
        </row>
        <row r="3039">
          <cell r="A3039">
            <v>114020</v>
          </cell>
          <cell r="B3039">
            <v>0</v>
          </cell>
          <cell r="C3039">
            <v>7.5</v>
          </cell>
          <cell r="D3039">
            <v>0</v>
          </cell>
          <cell r="E3039">
            <v>7.5</v>
          </cell>
          <cell r="F3039">
            <v>7.65</v>
          </cell>
          <cell r="G3039">
            <v>7.86</v>
          </cell>
          <cell r="H3039">
            <v>8.4600000000000009</v>
          </cell>
          <cell r="I3039">
            <v>9.06</v>
          </cell>
        </row>
        <row r="3040">
          <cell r="A3040">
            <v>114030</v>
          </cell>
          <cell r="B3040">
            <v>0</v>
          </cell>
          <cell r="C3040">
            <v>7.5</v>
          </cell>
          <cell r="D3040">
            <v>0</v>
          </cell>
          <cell r="E3040">
            <v>7.5</v>
          </cell>
          <cell r="F3040">
            <v>7.65</v>
          </cell>
          <cell r="G3040">
            <v>7.86</v>
          </cell>
          <cell r="H3040">
            <v>8.4600000000000009</v>
          </cell>
          <cell r="I3040">
            <v>9.06</v>
          </cell>
        </row>
        <row r="3041">
          <cell r="A3041">
            <v>114040</v>
          </cell>
          <cell r="B3041">
            <v>0</v>
          </cell>
          <cell r="C3041">
            <v>7.5</v>
          </cell>
          <cell r="D3041">
            <v>0</v>
          </cell>
          <cell r="E3041">
            <v>7.5</v>
          </cell>
          <cell r="F3041">
            <v>7.65</v>
          </cell>
          <cell r="G3041">
            <v>7.86</v>
          </cell>
          <cell r="H3041">
            <v>8.4600000000000009</v>
          </cell>
          <cell r="I3041">
            <v>9.06</v>
          </cell>
        </row>
        <row r="3042">
          <cell r="A3042">
            <v>114050</v>
          </cell>
          <cell r="B3042">
            <v>0</v>
          </cell>
          <cell r="C3042">
            <v>7.5</v>
          </cell>
          <cell r="D3042">
            <v>0</v>
          </cell>
          <cell r="E3042">
            <v>7.5</v>
          </cell>
          <cell r="F3042">
            <v>7.65</v>
          </cell>
          <cell r="G3042">
            <v>7.86</v>
          </cell>
          <cell r="H3042">
            <v>8.4600000000000009</v>
          </cell>
          <cell r="I3042">
            <v>9.06</v>
          </cell>
        </row>
        <row r="3043">
          <cell r="A3043">
            <v>114060</v>
          </cell>
          <cell r="B3043">
            <v>0</v>
          </cell>
          <cell r="C3043">
            <v>7.5</v>
          </cell>
          <cell r="D3043">
            <v>0</v>
          </cell>
          <cell r="E3043">
            <v>7.5</v>
          </cell>
          <cell r="F3043">
            <v>7.65</v>
          </cell>
          <cell r="G3043">
            <v>7.86</v>
          </cell>
          <cell r="H3043">
            <v>8.4600000000000009</v>
          </cell>
          <cell r="I3043">
            <v>9.06</v>
          </cell>
        </row>
        <row r="3044">
          <cell r="A3044">
            <v>114070</v>
          </cell>
          <cell r="B3044">
            <v>0</v>
          </cell>
          <cell r="C3044">
            <v>7.5</v>
          </cell>
          <cell r="D3044">
            <v>0</v>
          </cell>
          <cell r="E3044">
            <v>7.5</v>
          </cell>
          <cell r="F3044">
            <v>7.65</v>
          </cell>
          <cell r="G3044">
            <v>7.86</v>
          </cell>
          <cell r="H3044">
            <v>8.4600000000000009</v>
          </cell>
          <cell r="I3044">
            <v>9.06</v>
          </cell>
        </row>
        <row r="3045">
          <cell r="A3045">
            <v>114080</v>
          </cell>
          <cell r="B3045">
            <v>0</v>
          </cell>
          <cell r="C3045">
            <v>7.5</v>
          </cell>
          <cell r="D3045">
            <v>0</v>
          </cell>
          <cell r="E3045">
            <v>7.5</v>
          </cell>
          <cell r="F3045">
            <v>7.65</v>
          </cell>
          <cell r="G3045">
            <v>7.86</v>
          </cell>
          <cell r="H3045">
            <v>8.4600000000000009</v>
          </cell>
          <cell r="I3045">
            <v>9.06</v>
          </cell>
        </row>
        <row r="3046">
          <cell r="A3046">
            <v>114090</v>
          </cell>
          <cell r="B3046">
            <v>0</v>
          </cell>
          <cell r="C3046">
            <v>7.5</v>
          </cell>
          <cell r="D3046">
            <v>0</v>
          </cell>
          <cell r="E3046">
            <v>7.5</v>
          </cell>
          <cell r="F3046">
            <v>7.65</v>
          </cell>
          <cell r="G3046">
            <v>7.86</v>
          </cell>
          <cell r="H3046">
            <v>8.4600000000000009</v>
          </cell>
          <cell r="I3046">
            <v>9.06</v>
          </cell>
        </row>
        <row r="3047">
          <cell r="A3047">
            <v>114100</v>
          </cell>
          <cell r="B3047">
            <v>0</v>
          </cell>
          <cell r="C3047">
            <v>7.5</v>
          </cell>
          <cell r="D3047">
            <v>0</v>
          </cell>
          <cell r="E3047">
            <v>7.5</v>
          </cell>
          <cell r="F3047">
            <v>7.65</v>
          </cell>
          <cell r="G3047">
            <v>7.86</v>
          </cell>
          <cell r="H3047">
            <v>8.4600000000000009</v>
          </cell>
          <cell r="I3047">
            <v>9.06</v>
          </cell>
        </row>
        <row r="3048">
          <cell r="A3048">
            <v>114110</v>
          </cell>
          <cell r="B3048">
            <v>0</v>
          </cell>
          <cell r="C3048">
            <v>7.5</v>
          </cell>
          <cell r="D3048">
            <v>0</v>
          </cell>
          <cell r="E3048">
            <v>7.5</v>
          </cell>
          <cell r="F3048">
            <v>7.65</v>
          </cell>
          <cell r="G3048">
            <v>7.86</v>
          </cell>
          <cell r="H3048">
            <v>8.4600000000000009</v>
          </cell>
          <cell r="I3048">
            <v>9.06</v>
          </cell>
        </row>
        <row r="3049">
          <cell r="A3049">
            <v>114120</v>
          </cell>
          <cell r="B3049">
            <v>0</v>
          </cell>
          <cell r="C3049">
            <v>7.5</v>
          </cell>
          <cell r="D3049">
            <v>0</v>
          </cell>
          <cell r="E3049">
            <v>7.5</v>
          </cell>
          <cell r="F3049">
            <v>7.65</v>
          </cell>
          <cell r="G3049">
            <v>7.86</v>
          </cell>
          <cell r="H3049">
            <v>8.4600000000000009</v>
          </cell>
          <cell r="I3049">
            <v>9.06</v>
          </cell>
        </row>
        <row r="3050">
          <cell r="A3050">
            <v>114130</v>
          </cell>
          <cell r="B3050">
            <v>0</v>
          </cell>
          <cell r="C3050">
            <v>7.5</v>
          </cell>
          <cell r="D3050">
            <v>0</v>
          </cell>
          <cell r="E3050">
            <v>7.5</v>
          </cell>
          <cell r="F3050">
            <v>7.65</v>
          </cell>
          <cell r="G3050">
            <v>7.86</v>
          </cell>
          <cell r="H3050">
            <v>8.4600000000000009</v>
          </cell>
          <cell r="I3050">
            <v>9.06</v>
          </cell>
        </row>
        <row r="3051">
          <cell r="A3051">
            <v>114140</v>
          </cell>
          <cell r="B3051">
            <v>0</v>
          </cell>
          <cell r="C3051">
            <v>7.5</v>
          </cell>
          <cell r="D3051">
            <v>0</v>
          </cell>
          <cell r="E3051">
            <v>7.5</v>
          </cell>
          <cell r="F3051">
            <v>7.65</v>
          </cell>
          <cell r="G3051">
            <v>7.86</v>
          </cell>
          <cell r="H3051">
            <v>8.4600000000000009</v>
          </cell>
          <cell r="I3051">
            <v>9.06</v>
          </cell>
        </row>
        <row r="3052">
          <cell r="A3052">
            <v>114150</v>
          </cell>
          <cell r="B3052">
            <v>0</v>
          </cell>
          <cell r="C3052">
            <v>7.5</v>
          </cell>
          <cell r="D3052">
            <v>0</v>
          </cell>
          <cell r="E3052">
            <v>7.5</v>
          </cell>
          <cell r="F3052">
            <v>7.65</v>
          </cell>
          <cell r="G3052">
            <v>7.86</v>
          </cell>
          <cell r="H3052">
            <v>8.4600000000000009</v>
          </cell>
          <cell r="I3052">
            <v>9.06</v>
          </cell>
        </row>
        <row r="3053">
          <cell r="A3053">
            <v>114160</v>
          </cell>
          <cell r="B3053">
            <v>0</v>
          </cell>
          <cell r="C3053">
            <v>7.5</v>
          </cell>
          <cell r="D3053">
            <v>0</v>
          </cell>
          <cell r="E3053">
            <v>7.5</v>
          </cell>
          <cell r="F3053">
            <v>7.65</v>
          </cell>
          <cell r="G3053">
            <v>7.86</v>
          </cell>
          <cell r="H3053">
            <v>8.4600000000000009</v>
          </cell>
          <cell r="I3053">
            <v>9.06</v>
          </cell>
        </row>
        <row r="3054">
          <cell r="A3054">
            <v>114170</v>
          </cell>
          <cell r="B3054">
            <v>0</v>
          </cell>
          <cell r="C3054">
            <v>7.5</v>
          </cell>
          <cell r="D3054">
            <v>0</v>
          </cell>
          <cell r="E3054">
            <v>7.5</v>
          </cell>
          <cell r="F3054">
            <v>7.65</v>
          </cell>
          <cell r="G3054">
            <v>7.86</v>
          </cell>
          <cell r="H3054">
            <v>8.4600000000000009</v>
          </cell>
          <cell r="I3054">
            <v>9.06</v>
          </cell>
        </row>
        <row r="3055">
          <cell r="A3055">
            <v>114180</v>
          </cell>
          <cell r="B3055">
            <v>0</v>
          </cell>
          <cell r="C3055">
            <v>7.5</v>
          </cell>
          <cell r="D3055">
            <v>0</v>
          </cell>
          <cell r="E3055">
            <v>7.5</v>
          </cell>
          <cell r="F3055">
            <v>7.65</v>
          </cell>
          <cell r="G3055">
            <v>7.86</v>
          </cell>
          <cell r="H3055">
            <v>8.4600000000000009</v>
          </cell>
          <cell r="I3055">
            <v>9.06</v>
          </cell>
        </row>
        <row r="3056">
          <cell r="A3056">
            <v>114190</v>
          </cell>
          <cell r="B3056">
            <v>0</v>
          </cell>
          <cell r="C3056">
            <v>7.5</v>
          </cell>
          <cell r="D3056">
            <v>0</v>
          </cell>
          <cell r="E3056">
            <v>7.5</v>
          </cell>
          <cell r="F3056">
            <v>7.65</v>
          </cell>
          <cell r="G3056">
            <v>7.86</v>
          </cell>
          <cell r="H3056">
            <v>8.4600000000000009</v>
          </cell>
          <cell r="I3056">
            <v>9.06</v>
          </cell>
        </row>
        <row r="3057">
          <cell r="A3057">
            <v>114200</v>
          </cell>
          <cell r="B3057">
            <v>0</v>
          </cell>
          <cell r="C3057">
            <v>7.5</v>
          </cell>
          <cell r="D3057">
            <v>0</v>
          </cell>
          <cell r="E3057">
            <v>7.5</v>
          </cell>
          <cell r="F3057">
            <v>7.65</v>
          </cell>
          <cell r="G3057">
            <v>7.86</v>
          </cell>
          <cell r="H3057">
            <v>8.4600000000000009</v>
          </cell>
          <cell r="I3057">
            <v>9.06</v>
          </cell>
        </row>
        <row r="3058">
          <cell r="A3058">
            <v>114210</v>
          </cell>
          <cell r="B3058">
            <v>0</v>
          </cell>
          <cell r="C3058">
            <v>7.5</v>
          </cell>
          <cell r="D3058">
            <v>0</v>
          </cell>
          <cell r="E3058">
            <v>7.5</v>
          </cell>
          <cell r="F3058">
            <v>7.65</v>
          </cell>
          <cell r="G3058">
            <v>7.86</v>
          </cell>
          <cell r="H3058">
            <v>8.4600000000000009</v>
          </cell>
          <cell r="I3058">
            <v>9.06</v>
          </cell>
        </row>
        <row r="3059">
          <cell r="A3059">
            <v>114220</v>
          </cell>
          <cell r="B3059">
            <v>0</v>
          </cell>
          <cell r="C3059">
            <v>7.5</v>
          </cell>
          <cell r="D3059">
            <v>0</v>
          </cell>
          <cell r="E3059">
            <v>7.5</v>
          </cell>
          <cell r="F3059">
            <v>7.65</v>
          </cell>
          <cell r="G3059">
            <v>7.86</v>
          </cell>
          <cell r="H3059">
            <v>8.4600000000000009</v>
          </cell>
          <cell r="I3059">
            <v>9.06</v>
          </cell>
        </row>
        <row r="3060">
          <cell r="A3060">
            <v>114230</v>
          </cell>
          <cell r="B3060">
            <v>0</v>
          </cell>
          <cell r="C3060">
            <v>7.5</v>
          </cell>
          <cell r="D3060">
            <v>0</v>
          </cell>
          <cell r="E3060">
            <v>7.5</v>
          </cell>
          <cell r="F3060">
            <v>7.65</v>
          </cell>
          <cell r="G3060">
            <v>7.86</v>
          </cell>
          <cell r="H3060">
            <v>8.4600000000000009</v>
          </cell>
          <cell r="I3060">
            <v>9.06</v>
          </cell>
        </row>
        <row r="3061">
          <cell r="A3061">
            <v>114240</v>
          </cell>
          <cell r="B3061">
            <v>0</v>
          </cell>
          <cell r="C3061">
            <v>7.5</v>
          </cell>
          <cell r="D3061">
            <v>0</v>
          </cell>
          <cell r="E3061">
            <v>7.5</v>
          </cell>
          <cell r="F3061">
            <v>7.65</v>
          </cell>
          <cell r="G3061">
            <v>7.86</v>
          </cell>
          <cell r="H3061">
            <v>8.4600000000000009</v>
          </cell>
          <cell r="I3061">
            <v>9.06</v>
          </cell>
        </row>
        <row r="3062">
          <cell r="A3062">
            <v>114250</v>
          </cell>
          <cell r="B3062">
            <v>0</v>
          </cell>
          <cell r="C3062">
            <v>7.5</v>
          </cell>
          <cell r="D3062">
            <v>0</v>
          </cell>
          <cell r="E3062">
            <v>7.5</v>
          </cell>
          <cell r="F3062">
            <v>7.65</v>
          </cell>
          <cell r="G3062">
            <v>7.86</v>
          </cell>
          <cell r="H3062">
            <v>8.4600000000000009</v>
          </cell>
          <cell r="I3062">
            <v>9.06</v>
          </cell>
        </row>
        <row r="3063">
          <cell r="A3063">
            <v>114260</v>
          </cell>
          <cell r="B3063">
            <v>0</v>
          </cell>
          <cell r="C3063">
            <v>7.5</v>
          </cell>
          <cell r="D3063">
            <v>0</v>
          </cell>
          <cell r="E3063">
            <v>7.5</v>
          </cell>
          <cell r="F3063">
            <v>7.65</v>
          </cell>
          <cell r="G3063">
            <v>7.86</v>
          </cell>
          <cell r="H3063">
            <v>8.4600000000000009</v>
          </cell>
          <cell r="I3063">
            <v>9.06</v>
          </cell>
        </row>
        <row r="3064">
          <cell r="A3064">
            <v>114270</v>
          </cell>
          <cell r="B3064">
            <v>0</v>
          </cell>
          <cell r="C3064">
            <v>7.5</v>
          </cell>
          <cell r="D3064">
            <v>0</v>
          </cell>
          <cell r="E3064">
            <v>7.5</v>
          </cell>
          <cell r="F3064">
            <v>7.65</v>
          </cell>
          <cell r="G3064">
            <v>7.86</v>
          </cell>
          <cell r="H3064">
            <v>8.4600000000000009</v>
          </cell>
          <cell r="I3064">
            <v>9.06</v>
          </cell>
        </row>
        <row r="3065">
          <cell r="A3065">
            <v>114280</v>
          </cell>
          <cell r="B3065">
            <v>0</v>
          </cell>
          <cell r="C3065">
            <v>7.5</v>
          </cell>
          <cell r="D3065">
            <v>0</v>
          </cell>
          <cell r="E3065">
            <v>7.5</v>
          </cell>
          <cell r="F3065">
            <v>7.65</v>
          </cell>
          <cell r="G3065">
            <v>7.86</v>
          </cell>
          <cell r="H3065">
            <v>8.4600000000000009</v>
          </cell>
          <cell r="I3065">
            <v>9.06</v>
          </cell>
        </row>
        <row r="3066">
          <cell r="A3066">
            <v>114290</v>
          </cell>
          <cell r="B3066">
            <v>0</v>
          </cell>
          <cell r="C3066">
            <v>7.5</v>
          </cell>
          <cell r="D3066">
            <v>0</v>
          </cell>
          <cell r="E3066">
            <v>7.5</v>
          </cell>
          <cell r="F3066">
            <v>7.65</v>
          </cell>
          <cell r="G3066">
            <v>7.86</v>
          </cell>
          <cell r="H3066">
            <v>8.4600000000000009</v>
          </cell>
          <cell r="I3066">
            <v>9.06</v>
          </cell>
        </row>
        <row r="3067">
          <cell r="A3067">
            <v>114300</v>
          </cell>
          <cell r="B3067">
            <v>0</v>
          </cell>
          <cell r="C3067">
            <v>7.5</v>
          </cell>
          <cell r="D3067">
            <v>0</v>
          </cell>
          <cell r="E3067">
            <v>7.5</v>
          </cell>
          <cell r="F3067">
            <v>7.65</v>
          </cell>
          <cell r="G3067">
            <v>7.86</v>
          </cell>
          <cell r="H3067">
            <v>8.4600000000000009</v>
          </cell>
          <cell r="I3067">
            <v>9.06</v>
          </cell>
        </row>
        <row r="3068">
          <cell r="A3068">
            <v>114310</v>
          </cell>
          <cell r="B3068">
            <v>0</v>
          </cell>
          <cell r="C3068">
            <v>7.5</v>
          </cell>
          <cell r="D3068">
            <v>0</v>
          </cell>
          <cell r="E3068">
            <v>7.5</v>
          </cell>
          <cell r="F3068">
            <v>7.65</v>
          </cell>
          <cell r="G3068">
            <v>7.86</v>
          </cell>
          <cell r="H3068">
            <v>8.4600000000000009</v>
          </cell>
          <cell r="I3068">
            <v>9.06</v>
          </cell>
        </row>
        <row r="3069">
          <cell r="A3069">
            <v>114320</v>
          </cell>
          <cell r="B3069">
            <v>0</v>
          </cell>
          <cell r="C3069">
            <v>7.5</v>
          </cell>
          <cell r="D3069">
            <v>0</v>
          </cell>
          <cell r="E3069">
            <v>7.5</v>
          </cell>
          <cell r="F3069">
            <v>7.65</v>
          </cell>
          <cell r="G3069">
            <v>7.86</v>
          </cell>
          <cell r="H3069">
            <v>8.4600000000000009</v>
          </cell>
          <cell r="I3069">
            <v>9.06</v>
          </cell>
        </row>
        <row r="3070">
          <cell r="A3070">
            <v>114330</v>
          </cell>
          <cell r="B3070">
            <v>0</v>
          </cell>
          <cell r="C3070">
            <v>7.5</v>
          </cell>
          <cell r="D3070">
            <v>0</v>
          </cell>
          <cell r="E3070">
            <v>7.5</v>
          </cell>
          <cell r="F3070">
            <v>7.65</v>
          </cell>
          <cell r="G3070">
            <v>7.86</v>
          </cell>
          <cell r="H3070">
            <v>8.4600000000000009</v>
          </cell>
          <cell r="I3070">
            <v>9.06</v>
          </cell>
        </row>
        <row r="3071">
          <cell r="A3071">
            <v>114340</v>
          </cell>
          <cell r="B3071">
            <v>0</v>
          </cell>
          <cell r="C3071">
            <v>7.5</v>
          </cell>
          <cell r="D3071">
            <v>0</v>
          </cell>
          <cell r="E3071">
            <v>7.5</v>
          </cell>
          <cell r="F3071">
            <v>7.65</v>
          </cell>
          <cell r="G3071">
            <v>7.86</v>
          </cell>
          <cell r="H3071">
            <v>8.4600000000000009</v>
          </cell>
          <cell r="I3071">
            <v>9.06</v>
          </cell>
        </row>
        <row r="3072">
          <cell r="A3072">
            <v>114350</v>
          </cell>
          <cell r="B3072">
            <v>0</v>
          </cell>
          <cell r="C3072">
            <v>7.5</v>
          </cell>
          <cell r="D3072">
            <v>0</v>
          </cell>
          <cell r="E3072">
            <v>7.5</v>
          </cell>
          <cell r="F3072">
            <v>7.65</v>
          </cell>
          <cell r="G3072">
            <v>7.86</v>
          </cell>
          <cell r="H3072">
            <v>8.4600000000000009</v>
          </cell>
          <cell r="I3072">
            <v>9.06</v>
          </cell>
        </row>
        <row r="3073">
          <cell r="A3073">
            <v>114360</v>
          </cell>
          <cell r="B3073">
            <v>0</v>
          </cell>
          <cell r="C3073">
            <v>7.5</v>
          </cell>
          <cell r="D3073">
            <v>0</v>
          </cell>
          <cell r="E3073">
            <v>7.5</v>
          </cell>
          <cell r="F3073">
            <v>7.65</v>
          </cell>
          <cell r="G3073">
            <v>7.86</v>
          </cell>
          <cell r="H3073">
            <v>8.4600000000000009</v>
          </cell>
          <cell r="I3073">
            <v>9.06</v>
          </cell>
        </row>
        <row r="3074">
          <cell r="A3074">
            <v>114370</v>
          </cell>
          <cell r="B3074">
            <v>0</v>
          </cell>
          <cell r="C3074">
            <v>7.5</v>
          </cell>
          <cell r="D3074">
            <v>0</v>
          </cell>
          <cell r="E3074">
            <v>7.5</v>
          </cell>
          <cell r="F3074">
            <v>7.65</v>
          </cell>
          <cell r="G3074">
            <v>7.86</v>
          </cell>
          <cell r="H3074">
            <v>8.4600000000000009</v>
          </cell>
          <cell r="I3074">
            <v>9.06</v>
          </cell>
        </row>
        <row r="3075">
          <cell r="A3075">
            <v>114380</v>
          </cell>
          <cell r="B3075">
            <v>0</v>
          </cell>
          <cell r="C3075">
            <v>7.5</v>
          </cell>
          <cell r="D3075">
            <v>0</v>
          </cell>
          <cell r="E3075">
            <v>7.5</v>
          </cell>
          <cell r="F3075">
            <v>7.65</v>
          </cell>
          <cell r="G3075">
            <v>7.86</v>
          </cell>
          <cell r="H3075">
            <v>8.4600000000000009</v>
          </cell>
          <cell r="I3075">
            <v>9.06</v>
          </cell>
        </row>
        <row r="3076">
          <cell r="A3076">
            <v>114390</v>
          </cell>
          <cell r="B3076">
            <v>0</v>
          </cell>
          <cell r="C3076">
            <v>7.5</v>
          </cell>
          <cell r="D3076">
            <v>0</v>
          </cell>
          <cell r="E3076">
            <v>7.5</v>
          </cell>
          <cell r="F3076">
            <v>7.65</v>
          </cell>
          <cell r="G3076">
            <v>7.86</v>
          </cell>
          <cell r="H3076">
            <v>8.4600000000000009</v>
          </cell>
          <cell r="I3076">
            <v>9.06</v>
          </cell>
        </row>
        <row r="3077">
          <cell r="A3077">
            <v>114400</v>
          </cell>
          <cell r="B3077">
            <v>0</v>
          </cell>
          <cell r="C3077">
            <v>7.5</v>
          </cell>
          <cell r="D3077">
            <v>0</v>
          </cell>
          <cell r="E3077">
            <v>7.5</v>
          </cell>
          <cell r="F3077">
            <v>7.65</v>
          </cell>
          <cell r="G3077">
            <v>7.86</v>
          </cell>
          <cell r="H3077">
            <v>8.4600000000000009</v>
          </cell>
          <cell r="I3077">
            <v>9.06</v>
          </cell>
        </row>
        <row r="3078">
          <cell r="A3078">
            <v>114410</v>
          </cell>
          <cell r="B3078">
            <v>0</v>
          </cell>
          <cell r="C3078">
            <v>7.5</v>
          </cell>
          <cell r="D3078">
            <v>0</v>
          </cell>
          <cell r="E3078">
            <v>7.5</v>
          </cell>
          <cell r="F3078">
            <v>7.65</v>
          </cell>
          <cell r="G3078">
            <v>7.86</v>
          </cell>
          <cell r="H3078">
            <v>8.4600000000000009</v>
          </cell>
          <cell r="I3078">
            <v>9.06</v>
          </cell>
        </row>
        <row r="3079">
          <cell r="A3079">
            <v>114420</v>
          </cell>
          <cell r="B3079">
            <v>0</v>
          </cell>
          <cell r="C3079">
            <v>7.5</v>
          </cell>
          <cell r="D3079">
            <v>0</v>
          </cell>
          <cell r="E3079">
            <v>7.5</v>
          </cell>
          <cell r="F3079">
            <v>7.65</v>
          </cell>
          <cell r="G3079">
            <v>7.86</v>
          </cell>
          <cell r="H3079">
            <v>8.4600000000000009</v>
          </cell>
          <cell r="I3079">
            <v>9.06</v>
          </cell>
        </row>
        <row r="3080">
          <cell r="A3080">
            <v>114430</v>
          </cell>
          <cell r="B3080">
            <v>0</v>
          </cell>
          <cell r="C3080">
            <v>7.5</v>
          </cell>
          <cell r="D3080">
            <v>0</v>
          </cell>
          <cell r="E3080">
            <v>7.5</v>
          </cell>
          <cell r="F3080">
            <v>7.65</v>
          </cell>
          <cell r="G3080">
            <v>7.86</v>
          </cell>
          <cell r="H3080">
            <v>8.4600000000000009</v>
          </cell>
          <cell r="I3080">
            <v>9.06</v>
          </cell>
        </row>
        <row r="3081">
          <cell r="A3081">
            <v>114440</v>
          </cell>
          <cell r="B3081">
            <v>0</v>
          </cell>
          <cell r="C3081">
            <v>7.5</v>
          </cell>
          <cell r="D3081">
            <v>0</v>
          </cell>
          <cell r="E3081">
            <v>7.5</v>
          </cell>
          <cell r="F3081">
            <v>7.65</v>
          </cell>
          <cell r="G3081">
            <v>7.86</v>
          </cell>
          <cell r="H3081">
            <v>8.4600000000000009</v>
          </cell>
          <cell r="I3081">
            <v>9.06</v>
          </cell>
        </row>
        <row r="3082">
          <cell r="A3082">
            <v>114450</v>
          </cell>
          <cell r="B3082">
            <v>0</v>
          </cell>
          <cell r="C3082">
            <v>7.5</v>
          </cell>
          <cell r="D3082">
            <v>0</v>
          </cell>
          <cell r="E3082">
            <v>7.5</v>
          </cell>
          <cell r="F3082">
            <v>7.65</v>
          </cell>
          <cell r="G3082">
            <v>7.86</v>
          </cell>
          <cell r="H3082">
            <v>8.4600000000000009</v>
          </cell>
          <cell r="I3082">
            <v>9.06</v>
          </cell>
        </row>
        <row r="3083">
          <cell r="A3083">
            <v>114460</v>
          </cell>
          <cell r="B3083">
            <v>0</v>
          </cell>
          <cell r="C3083">
            <v>7.5</v>
          </cell>
          <cell r="D3083">
            <v>0</v>
          </cell>
          <cell r="E3083">
            <v>7.5</v>
          </cell>
          <cell r="F3083">
            <v>7.65</v>
          </cell>
          <cell r="G3083">
            <v>7.86</v>
          </cell>
          <cell r="H3083">
            <v>8.4600000000000009</v>
          </cell>
          <cell r="I3083">
            <v>9.06</v>
          </cell>
        </row>
        <row r="3084">
          <cell r="A3084">
            <v>114470</v>
          </cell>
          <cell r="B3084">
            <v>0</v>
          </cell>
          <cell r="C3084">
            <v>7.5</v>
          </cell>
          <cell r="D3084">
            <v>0</v>
          </cell>
          <cell r="E3084">
            <v>7.5</v>
          </cell>
          <cell r="F3084">
            <v>7.65</v>
          </cell>
          <cell r="G3084">
            <v>7.86</v>
          </cell>
          <cell r="H3084">
            <v>8.4600000000000009</v>
          </cell>
          <cell r="I3084">
            <v>9.06</v>
          </cell>
        </row>
        <row r="3085">
          <cell r="A3085">
            <v>114480</v>
          </cell>
          <cell r="B3085">
            <v>0</v>
          </cell>
          <cell r="C3085">
            <v>7.5</v>
          </cell>
          <cell r="D3085">
            <v>0</v>
          </cell>
          <cell r="E3085">
            <v>7.5</v>
          </cell>
          <cell r="F3085">
            <v>7.65</v>
          </cell>
          <cell r="G3085">
            <v>7.86</v>
          </cell>
          <cell r="H3085">
            <v>8.4600000000000009</v>
          </cell>
          <cell r="I3085">
            <v>9.06</v>
          </cell>
        </row>
        <row r="3086">
          <cell r="A3086">
            <v>114490</v>
          </cell>
          <cell r="B3086">
            <v>0</v>
          </cell>
          <cell r="C3086">
            <v>7.5</v>
          </cell>
          <cell r="D3086">
            <v>0</v>
          </cell>
          <cell r="E3086">
            <v>7.5</v>
          </cell>
          <cell r="F3086">
            <v>7.65</v>
          </cell>
          <cell r="G3086">
            <v>7.86</v>
          </cell>
          <cell r="H3086">
            <v>8.4600000000000009</v>
          </cell>
          <cell r="I3086">
            <v>9.06</v>
          </cell>
        </row>
        <row r="3087">
          <cell r="A3087">
            <v>114500</v>
          </cell>
          <cell r="B3087">
            <v>0</v>
          </cell>
          <cell r="C3087">
            <v>7.5</v>
          </cell>
          <cell r="D3087">
            <v>0</v>
          </cell>
          <cell r="E3087">
            <v>7.5</v>
          </cell>
          <cell r="F3087">
            <v>7.65</v>
          </cell>
          <cell r="G3087">
            <v>7.86</v>
          </cell>
          <cell r="H3087">
            <v>8.4600000000000009</v>
          </cell>
          <cell r="I3087">
            <v>9.06</v>
          </cell>
        </row>
        <row r="3088">
          <cell r="A3088">
            <v>114510</v>
          </cell>
          <cell r="B3088">
            <v>0</v>
          </cell>
          <cell r="C3088">
            <v>7.5</v>
          </cell>
          <cell r="D3088">
            <v>0</v>
          </cell>
          <cell r="E3088">
            <v>7.5</v>
          </cell>
          <cell r="F3088">
            <v>7.65</v>
          </cell>
          <cell r="G3088">
            <v>7.86</v>
          </cell>
          <cell r="H3088">
            <v>8.4600000000000009</v>
          </cell>
          <cell r="I3088">
            <v>9.06</v>
          </cell>
        </row>
        <row r="3089">
          <cell r="A3089">
            <v>114520</v>
          </cell>
          <cell r="B3089">
            <v>0</v>
          </cell>
          <cell r="C3089">
            <v>7.5</v>
          </cell>
          <cell r="D3089">
            <v>0</v>
          </cell>
          <cell r="E3089">
            <v>7.5</v>
          </cell>
          <cell r="F3089">
            <v>7.65</v>
          </cell>
          <cell r="G3089">
            <v>7.86</v>
          </cell>
          <cell r="H3089">
            <v>8.4600000000000009</v>
          </cell>
          <cell r="I3089">
            <v>9.06</v>
          </cell>
        </row>
        <row r="3090">
          <cell r="A3090">
            <v>114530</v>
          </cell>
          <cell r="B3090">
            <v>0</v>
          </cell>
          <cell r="C3090">
            <v>7.5</v>
          </cell>
          <cell r="D3090">
            <v>0</v>
          </cell>
          <cell r="E3090">
            <v>7.5</v>
          </cell>
          <cell r="F3090">
            <v>7.65</v>
          </cell>
          <cell r="G3090">
            <v>7.86</v>
          </cell>
          <cell r="H3090">
            <v>8.4600000000000009</v>
          </cell>
          <cell r="I3090">
            <v>9.06</v>
          </cell>
        </row>
        <row r="3091">
          <cell r="A3091">
            <v>114540</v>
          </cell>
          <cell r="B3091">
            <v>0</v>
          </cell>
          <cell r="C3091">
            <v>7.5</v>
          </cell>
          <cell r="D3091">
            <v>0</v>
          </cell>
          <cell r="E3091">
            <v>7.5</v>
          </cell>
          <cell r="F3091">
            <v>7.65</v>
          </cell>
          <cell r="G3091">
            <v>7.86</v>
          </cell>
          <cell r="H3091">
            <v>8.4600000000000009</v>
          </cell>
          <cell r="I3091">
            <v>9.06</v>
          </cell>
        </row>
        <row r="3092">
          <cell r="A3092">
            <v>114550</v>
          </cell>
          <cell r="B3092">
            <v>0</v>
          </cell>
          <cell r="C3092">
            <v>7.5</v>
          </cell>
          <cell r="D3092">
            <v>0</v>
          </cell>
          <cell r="E3092">
            <v>7.5</v>
          </cell>
          <cell r="F3092">
            <v>7.65</v>
          </cell>
          <cell r="G3092">
            <v>7.86</v>
          </cell>
          <cell r="H3092">
            <v>8.4600000000000009</v>
          </cell>
          <cell r="I3092">
            <v>9.06</v>
          </cell>
        </row>
        <row r="3093">
          <cell r="A3093">
            <v>114560</v>
          </cell>
          <cell r="B3093">
            <v>0</v>
          </cell>
          <cell r="C3093">
            <v>7.5</v>
          </cell>
          <cell r="D3093">
            <v>0</v>
          </cell>
          <cell r="E3093">
            <v>7.5</v>
          </cell>
          <cell r="F3093">
            <v>7.65</v>
          </cell>
          <cell r="G3093">
            <v>7.86</v>
          </cell>
          <cell r="H3093">
            <v>8.4600000000000009</v>
          </cell>
          <cell r="I3093">
            <v>9.06</v>
          </cell>
        </row>
        <row r="3094">
          <cell r="A3094">
            <v>114570</v>
          </cell>
          <cell r="B3094">
            <v>0</v>
          </cell>
          <cell r="C3094">
            <v>7.5</v>
          </cell>
          <cell r="D3094">
            <v>0</v>
          </cell>
          <cell r="E3094">
            <v>7.5</v>
          </cell>
          <cell r="F3094">
            <v>7.65</v>
          </cell>
          <cell r="G3094">
            <v>7.86</v>
          </cell>
          <cell r="H3094">
            <v>8.4600000000000009</v>
          </cell>
          <cell r="I3094">
            <v>9.06</v>
          </cell>
        </row>
        <row r="3095">
          <cell r="A3095">
            <v>114580</v>
          </cell>
          <cell r="B3095">
            <v>0</v>
          </cell>
          <cell r="C3095">
            <v>7.5</v>
          </cell>
          <cell r="D3095">
            <v>0</v>
          </cell>
          <cell r="E3095">
            <v>7.5</v>
          </cell>
          <cell r="F3095">
            <v>7.65</v>
          </cell>
          <cell r="G3095">
            <v>7.86</v>
          </cell>
          <cell r="H3095">
            <v>8.4600000000000009</v>
          </cell>
          <cell r="I3095">
            <v>9.06</v>
          </cell>
        </row>
        <row r="3096">
          <cell r="A3096">
            <v>114590</v>
          </cell>
          <cell r="B3096">
            <v>0</v>
          </cell>
          <cell r="C3096">
            <v>7.5</v>
          </cell>
          <cell r="D3096">
            <v>0</v>
          </cell>
          <cell r="E3096">
            <v>7.5</v>
          </cell>
          <cell r="F3096">
            <v>7.65</v>
          </cell>
          <cell r="G3096">
            <v>7.86</v>
          </cell>
          <cell r="H3096">
            <v>8.4600000000000009</v>
          </cell>
          <cell r="I3096">
            <v>9.06</v>
          </cell>
        </row>
        <row r="3097">
          <cell r="A3097">
            <v>114600</v>
          </cell>
          <cell r="B3097">
            <v>0</v>
          </cell>
          <cell r="C3097">
            <v>7.5</v>
          </cell>
          <cell r="D3097">
            <v>0</v>
          </cell>
          <cell r="E3097">
            <v>7.5</v>
          </cell>
          <cell r="F3097">
            <v>7.65</v>
          </cell>
          <cell r="G3097">
            <v>7.86</v>
          </cell>
          <cell r="H3097">
            <v>8.4600000000000009</v>
          </cell>
          <cell r="I3097">
            <v>9.06</v>
          </cell>
        </row>
        <row r="3098">
          <cell r="A3098">
            <v>114610</v>
          </cell>
          <cell r="B3098">
            <v>0</v>
          </cell>
          <cell r="C3098">
            <v>7.5</v>
          </cell>
          <cell r="D3098">
            <v>0</v>
          </cell>
          <cell r="E3098">
            <v>7.5</v>
          </cell>
          <cell r="F3098">
            <v>7.65</v>
          </cell>
          <cell r="G3098">
            <v>7.86</v>
          </cell>
          <cell r="H3098">
            <v>8.4600000000000009</v>
          </cell>
          <cell r="I3098">
            <v>9.06</v>
          </cell>
        </row>
        <row r="3099">
          <cell r="A3099">
            <v>114620</v>
          </cell>
          <cell r="B3099">
            <v>0</v>
          </cell>
          <cell r="C3099">
            <v>7.5</v>
          </cell>
          <cell r="D3099">
            <v>0</v>
          </cell>
          <cell r="E3099">
            <v>7.5</v>
          </cell>
          <cell r="F3099">
            <v>7.65</v>
          </cell>
          <cell r="G3099">
            <v>7.86</v>
          </cell>
          <cell r="H3099">
            <v>8.4600000000000009</v>
          </cell>
          <cell r="I3099">
            <v>9.06</v>
          </cell>
        </row>
        <row r="3100">
          <cell r="A3100">
            <v>114630</v>
          </cell>
          <cell r="B3100">
            <v>0</v>
          </cell>
          <cell r="C3100">
            <v>7.5</v>
          </cell>
          <cell r="D3100">
            <v>0</v>
          </cell>
          <cell r="E3100">
            <v>7.5</v>
          </cell>
          <cell r="F3100">
            <v>7.65</v>
          </cell>
          <cell r="G3100">
            <v>7.86</v>
          </cell>
          <cell r="H3100">
            <v>8.4600000000000009</v>
          </cell>
          <cell r="I3100">
            <v>9.06</v>
          </cell>
        </row>
        <row r="3101">
          <cell r="A3101">
            <v>114640</v>
          </cell>
          <cell r="B3101">
            <v>0</v>
          </cell>
          <cell r="C3101">
            <v>7.5</v>
          </cell>
          <cell r="D3101">
            <v>0</v>
          </cell>
          <cell r="E3101">
            <v>7.5</v>
          </cell>
          <cell r="F3101">
            <v>7.65</v>
          </cell>
          <cell r="G3101">
            <v>7.86</v>
          </cell>
          <cell r="H3101">
            <v>8.4600000000000009</v>
          </cell>
          <cell r="I3101">
            <v>9.06</v>
          </cell>
        </row>
        <row r="3102">
          <cell r="A3102">
            <v>114650</v>
          </cell>
          <cell r="B3102">
            <v>0</v>
          </cell>
          <cell r="C3102">
            <v>7.5</v>
          </cell>
          <cell r="D3102">
            <v>0</v>
          </cell>
          <cell r="E3102">
            <v>7.5</v>
          </cell>
          <cell r="F3102">
            <v>7.65</v>
          </cell>
          <cell r="G3102">
            <v>7.86</v>
          </cell>
          <cell r="H3102">
            <v>8.4600000000000009</v>
          </cell>
          <cell r="I3102">
            <v>9.06</v>
          </cell>
        </row>
        <row r="3103">
          <cell r="A3103">
            <v>114660</v>
          </cell>
          <cell r="B3103">
            <v>0</v>
          </cell>
          <cell r="C3103">
            <v>7.5</v>
          </cell>
          <cell r="D3103">
            <v>0</v>
          </cell>
          <cell r="E3103">
            <v>7.5</v>
          </cell>
          <cell r="F3103">
            <v>7.65</v>
          </cell>
          <cell r="G3103">
            <v>7.86</v>
          </cell>
          <cell r="H3103">
            <v>8.4600000000000009</v>
          </cell>
          <cell r="I3103">
            <v>9.06</v>
          </cell>
        </row>
        <row r="3104">
          <cell r="A3104">
            <v>114670</v>
          </cell>
          <cell r="B3104">
            <v>0</v>
          </cell>
          <cell r="C3104">
            <v>7.5</v>
          </cell>
          <cell r="D3104">
            <v>0</v>
          </cell>
          <cell r="E3104">
            <v>7.5</v>
          </cell>
          <cell r="F3104">
            <v>7.65</v>
          </cell>
          <cell r="G3104">
            <v>7.86</v>
          </cell>
          <cell r="H3104">
            <v>8.4600000000000009</v>
          </cell>
          <cell r="I3104">
            <v>9.06</v>
          </cell>
        </row>
        <row r="3105">
          <cell r="A3105">
            <v>114680</v>
          </cell>
          <cell r="B3105">
            <v>0</v>
          </cell>
          <cell r="C3105">
            <v>7.5</v>
          </cell>
          <cell r="D3105">
            <v>0</v>
          </cell>
          <cell r="E3105">
            <v>7.5</v>
          </cell>
          <cell r="F3105">
            <v>7.65</v>
          </cell>
          <cell r="G3105">
            <v>7.86</v>
          </cell>
          <cell r="H3105">
            <v>8.4600000000000009</v>
          </cell>
          <cell r="I3105">
            <v>9.06</v>
          </cell>
        </row>
        <row r="3106">
          <cell r="A3106">
            <v>114690</v>
          </cell>
          <cell r="B3106">
            <v>0</v>
          </cell>
          <cell r="C3106">
            <v>7.5</v>
          </cell>
          <cell r="D3106">
            <v>0</v>
          </cell>
          <cell r="E3106">
            <v>7.5</v>
          </cell>
          <cell r="F3106">
            <v>7.65</v>
          </cell>
          <cell r="G3106">
            <v>7.86</v>
          </cell>
          <cell r="H3106">
            <v>8.4600000000000009</v>
          </cell>
          <cell r="I3106">
            <v>9.06</v>
          </cell>
        </row>
        <row r="3107">
          <cell r="A3107">
            <v>114700</v>
          </cell>
          <cell r="B3107">
            <v>0</v>
          </cell>
          <cell r="C3107">
            <v>7.5</v>
          </cell>
          <cell r="D3107">
            <v>0</v>
          </cell>
          <cell r="E3107">
            <v>7.5</v>
          </cell>
          <cell r="F3107">
            <v>7.65</v>
          </cell>
          <cell r="G3107">
            <v>7.86</v>
          </cell>
          <cell r="H3107">
            <v>8.4600000000000009</v>
          </cell>
          <cell r="I3107">
            <v>9.06</v>
          </cell>
        </row>
        <row r="3108">
          <cell r="A3108">
            <v>114710</v>
          </cell>
          <cell r="B3108">
            <v>0</v>
          </cell>
          <cell r="C3108">
            <v>7.5</v>
          </cell>
          <cell r="D3108">
            <v>0</v>
          </cell>
          <cell r="E3108">
            <v>7.5</v>
          </cell>
          <cell r="F3108">
            <v>7.65</v>
          </cell>
          <cell r="G3108">
            <v>7.86</v>
          </cell>
          <cell r="H3108">
            <v>8.4600000000000009</v>
          </cell>
          <cell r="I3108">
            <v>9.06</v>
          </cell>
        </row>
        <row r="3109">
          <cell r="A3109">
            <v>114720</v>
          </cell>
          <cell r="B3109">
            <v>0</v>
          </cell>
          <cell r="C3109">
            <v>7.5</v>
          </cell>
          <cell r="D3109">
            <v>0</v>
          </cell>
          <cell r="E3109">
            <v>7.5</v>
          </cell>
          <cell r="F3109">
            <v>7.65</v>
          </cell>
          <cell r="G3109">
            <v>7.86</v>
          </cell>
          <cell r="H3109">
            <v>8.4600000000000009</v>
          </cell>
          <cell r="I3109">
            <v>9.06</v>
          </cell>
        </row>
        <row r="3110">
          <cell r="A3110">
            <v>114730</v>
          </cell>
          <cell r="B3110">
            <v>0</v>
          </cell>
          <cell r="C3110">
            <v>7.5</v>
          </cell>
          <cell r="D3110">
            <v>0</v>
          </cell>
          <cell r="E3110">
            <v>7.5</v>
          </cell>
          <cell r="F3110">
            <v>7.65</v>
          </cell>
          <cell r="G3110">
            <v>7.86</v>
          </cell>
          <cell r="H3110">
            <v>8.4600000000000009</v>
          </cell>
          <cell r="I3110">
            <v>9.06</v>
          </cell>
        </row>
        <row r="3111">
          <cell r="A3111">
            <v>114740</v>
          </cell>
          <cell r="B3111">
            <v>0</v>
          </cell>
          <cell r="C3111">
            <v>7.5</v>
          </cell>
          <cell r="D3111">
            <v>0</v>
          </cell>
          <cell r="E3111">
            <v>7.5</v>
          </cell>
          <cell r="F3111">
            <v>7.65</v>
          </cell>
          <cell r="G3111">
            <v>7.86</v>
          </cell>
          <cell r="H3111">
            <v>8.4600000000000009</v>
          </cell>
          <cell r="I3111">
            <v>9.06</v>
          </cell>
        </row>
        <row r="3112">
          <cell r="A3112">
            <v>114750</v>
          </cell>
          <cell r="B3112">
            <v>0</v>
          </cell>
          <cell r="C3112">
            <v>7.5</v>
          </cell>
          <cell r="D3112">
            <v>0</v>
          </cell>
          <cell r="E3112">
            <v>7.5</v>
          </cell>
          <cell r="F3112">
            <v>7.65</v>
          </cell>
          <cell r="G3112">
            <v>7.86</v>
          </cell>
          <cell r="H3112">
            <v>8.4600000000000009</v>
          </cell>
          <cell r="I3112">
            <v>9.06</v>
          </cell>
        </row>
        <row r="3113">
          <cell r="A3113">
            <v>114760</v>
          </cell>
          <cell r="B3113">
            <v>0</v>
          </cell>
          <cell r="C3113">
            <v>7.5</v>
          </cell>
          <cell r="D3113">
            <v>0</v>
          </cell>
          <cell r="E3113">
            <v>7.5</v>
          </cell>
          <cell r="F3113">
            <v>7.65</v>
          </cell>
          <cell r="G3113">
            <v>7.86</v>
          </cell>
          <cell r="H3113">
            <v>8.4600000000000009</v>
          </cell>
          <cell r="I3113">
            <v>9.06</v>
          </cell>
        </row>
        <row r="3114">
          <cell r="A3114">
            <v>114770</v>
          </cell>
          <cell r="B3114">
            <v>0</v>
          </cell>
          <cell r="C3114">
            <v>7.5</v>
          </cell>
          <cell r="D3114">
            <v>0</v>
          </cell>
          <cell r="E3114">
            <v>7.5</v>
          </cell>
          <cell r="F3114">
            <v>7.65</v>
          </cell>
          <cell r="G3114">
            <v>7.86</v>
          </cell>
          <cell r="H3114">
            <v>8.4600000000000009</v>
          </cell>
          <cell r="I3114">
            <v>9.06</v>
          </cell>
        </row>
        <row r="3115">
          <cell r="A3115">
            <v>114780</v>
          </cell>
          <cell r="B3115">
            <v>0</v>
          </cell>
          <cell r="C3115">
            <v>7.5</v>
          </cell>
          <cell r="D3115">
            <v>0</v>
          </cell>
          <cell r="E3115">
            <v>7.5</v>
          </cell>
          <cell r="F3115">
            <v>7.65</v>
          </cell>
          <cell r="G3115">
            <v>7.86</v>
          </cell>
          <cell r="H3115">
            <v>8.4600000000000009</v>
          </cell>
          <cell r="I3115">
            <v>9.06</v>
          </cell>
        </row>
        <row r="3116">
          <cell r="A3116">
            <v>114790</v>
          </cell>
          <cell r="B3116">
            <v>0</v>
          </cell>
          <cell r="C3116">
            <v>7.5</v>
          </cell>
          <cell r="D3116">
            <v>0</v>
          </cell>
          <cell r="E3116">
            <v>7.5</v>
          </cell>
          <cell r="F3116">
            <v>7.65</v>
          </cell>
          <cell r="G3116">
            <v>7.86</v>
          </cell>
          <cell r="H3116">
            <v>8.4600000000000009</v>
          </cell>
          <cell r="I3116">
            <v>9.06</v>
          </cell>
        </row>
        <row r="3117">
          <cell r="A3117">
            <v>114800</v>
          </cell>
          <cell r="B3117">
            <v>0</v>
          </cell>
          <cell r="C3117">
            <v>7.5</v>
          </cell>
          <cell r="D3117">
            <v>0</v>
          </cell>
          <cell r="E3117">
            <v>7.5</v>
          </cell>
          <cell r="F3117">
            <v>7.65</v>
          </cell>
          <cell r="G3117">
            <v>7.86</v>
          </cell>
          <cell r="H3117">
            <v>8.4600000000000009</v>
          </cell>
          <cell r="I3117">
            <v>9.06</v>
          </cell>
        </row>
        <row r="3118">
          <cell r="A3118">
            <v>114810</v>
          </cell>
          <cell r="B3118">
            <v>0</v>
          </cell>
          <cell r="C3118">
            <v>7.5</v>
          </cell>
          <cell r="D3118">
            <v>0</v>
          </cell>
          <cell r="E3118">
            <v>7.5</v>
          </cell>
          <cell r="F3118">
            <v>7.65</v>
          </cell>
          <cell r="G3118">
            <v>7.86</v>
          </cell>
          <cell r="H3118">
            <v>8.4600000000000009</v>
          </cell>
          <cell r="I3118">
            <v>9.06</v>
          </cell>
        </row>
        <row r="3119">
          <cell r="A3119">
            <v>114820</v>
          </cell>
          <cell r="B3119">
            <v>0</v>
          </cell>
          <cell r="C3119">
            <v>7.5</v>
          </cell>
          <cell r="D3119">
            <v>0</v>
          </cell>
          <cell r="E3119">
            <v>7.5</v>
          </cell>
          <cell r="F3119">
            <v>7.65</v>
          </cell>
          <cell r="G3119">
            <v>7.86</v>
          </cell>
          <cell r="H3119">
            <v>8.4600000000000009</v>
          </cell>
          <cell r="I3119">
            <v>9.06</v>
          </cell>
        </row>
        <row r="3120">
          <cell r="A3120">
            <v>114830</v>
          </cell>
          <cell r="B3120">
            <v>0</v>
          </cell>
          <cell r="C3120">
            <v>7.5</v>
          </cell>
          <cell r="D3120">
            <v>0</v>
          </cell>
          <cell r="E3120">
            <v>7.5</v>
          </cell>
          <cell r="F3120">
            <v>7.65</v>
          </cell>
          <cell r="G3120">
            <v>7.86</v>
          </cell>
          <cell r="H3120">
            <v>8.4600000000000009</v>
          </cell>
          <cell r="I3120">
            <v>9.06</v>
          </cell>
        </row>
        <row r="3121">
          <cell r="A3121">
            <v>114840</v>
          </cell>
          <cell r="B3121">
            <v>0</v>
          </cell>
          <cell r="C3121">
            <v>7.5</v>
          </cell>
          <cell r="D3121">
            <v>0</v>
          </cell>
          <cell r="E3121">
            <v>7.5</v>
          </cell>
          <cell r="F3121">
            <v>7.65</v>
          </cell>
          <cell r="G3121">
            <v>7.86</v>
          </cell>
          <cell r="H3121">
            <v>8.4600000000000009</v>
          </cell>
          <cell r="I3121">
            <v>9.06</v>
          </cell>
        </row>
        <row r="3122">
          <cell r="A3122">
            <v>114850</v>
          </cell>
          <cell r="B3122">
            <v>0</v>
          </cell>
          <cell r="C3122">
            <v>7.5</v>
          </cell>
          <cell r="D3122">
            <v>0</v>
          </cell>
          <cell r="E3122">
            <v>7.5</v>
          </cell>
          <cell r="F3122">
            <v>7.65</v>
          </cell>
          <cell r="G3122">
            <v>7.86</v>
          </cell>
          <cell r="H3122">
            <v>8.4600000000000009</v>
          </cell>
          <cell r="I3122">
            <v>9.06</v>
          </cell>
        </row>
        <row r="3123">
          <cell r="A3123">
            <v>114860</v>
          </cell>
          <cell r="B3123">
            <v>0</v>
          </cell>
          <cell r="C3123">
            <v>7.5</v>
          </cell>
          <cell r="D3123">
            <v>0</v>
          </cell>
          <cell r="E3123">
            <v>7.5</v>
          </cell>
          <cell r="F3123">
            <v>7.65</v>
          </cell>
          <cell r="G3123">
            <v>7.86</v>
          </cell>
          <cell r="H3123">
            <v>8.4600000000000009</v>
          </cell>
          <cell r="I3123">
            <v>9.06</v>
          </cell>
        </row>
        <row r="3124">
          <cell r="A3124">
            <v>114870</v>
          </cell>
          <cell r="B3124">
            <v>0</v>
          </cell>
          <cell r="C3124">
            <v>7.5</v>
          </cell>
          <cell r="D3124">
            <v>0</v>
          </cell>
          <cell r="E3124">
            <v>7.5</v>
          </cell>
          <cell r="F3124">
            <v>7.65</v>
          </cell>
          <cell r="G3124">
            <v>7.86</v>
          </cell>
          <cell r="H3124">
            <v>8.4600000000000009</v>
          </cell>
          <cell r="I3124">
            <v>9.06</v>
          </cell>
        </row>
        <row r="3125">
          <cell r="A3125">
            <v>114880</v>
          </cell>
          <cell r="B3125">
            <v>0</v>
          </cell>
          <cell r="C3125">
            <v>7.5</v>
          </cell>
          <cell r="D3125">
            <v>0</v>
          </cell>
          <cell r="E3125">
            <v>7.5</v>
          </cell>
          <cell r="F3125">
            <v>7.65</v>
          </cell>
          <cell r="G3125">
            <v>7.86</v>
          </cell>
          <cell r="H3125">
            <v>8.4600000000000009</v>
          </cell>
          <cell r="I3125">
            <v>9.06</v>
          </cell>
        </row>
        <row r="3126">
          <cell r="A3126">
            <v>114890</v>
          </cell>
          <cell r="B3126">
            <v>0</v>
          </cell>
          <cell r="C3126">
            <v>7.5</v>
          </cell>
          <cell r="D3126">
            <v>0</v>
          </cell>
          <cell r="E3126">
            <v>7.5</v>
          </cell>
          <cell r="F3126">
            <v>7.65</v>
          </cell>
          <cell r="G3126">
            <v>7.86</v>
          </cell>
          <cell r="H3126">
            <v>8.4600000000000009</v>
          </cell>
          <cell r="I3126">
            <v>9.06</v>
          </cell>
        </row>
        <row r="3127">
          <cell r="A3127">
            <v>114900</v>
          </cell>
          <cell r="B3127">
            <v>0</v>
          </cell>
          <cell r="C3127">
            <v>7.5</v>
          </cell>
          <cell r="D3127">
            <v>0</v>
          </cell>
          <cell r="E3127">
            <v>7.5</v>
          </cell>
          <cell r="F3127">
            <v>7.65</v>
          </cell>
          <cell r="G3127">
            <v>7.86</v>
          </cell>
          <cell r="H3127">
            <v>8.4600000000000009</v>
          </cell>
          <cell r="I3127">
            <v>9.06</v>
          </cell>
        </row>
        <row r="3128">
          <cell r="A3128">
            <v>114910</v>
          </cell>
          <cell r="B3128">
            <v>0</v>
          </cell>
          <cell r="C3128">
            <v>7.5</v>
          </cell>
          <cell r="D3128">
            <v>0</v>
          </cell>
          <cell r="E3128">
            <v>7.5</v>
          </cell>
          <cell r="F3128">
            <v>7.65</v>
          </cell>
          <cell r="G3128">
            <v>7.86</v>
          </cell>
          <cell r="H3128">
            <v>8.4600000000000009</v>
          </cell>
          <cell r="I3128">
            <v>9.06</v>
          </cell>
        </row>
        <row r="3129">
          <cell r="A3129">
            <v>114920</v>
          </cell>
          <cell r="B3129">
            <v>0</v>
          </cell>
          <cell r="C3129">
            <v>7.5</v>
          </cell>
          <cell r="D3129">
            <v>0</v>
          </cell>
          <cell r="E3129">
            <v>7.5</v>
          </cell>
          <cell r="F3129">
            <v>7.65</v>
          </cell>
          <cell r="G3129">
            <v>7.86</v>
          </cell>
          <cell r="H3129">
            <v>8.4600000000000009</v>
          </cell>
          <cell r="I3129">
            <v>9.06</v>
          </cell>
        </row>
        <row r="3130">
          <cell r="A3130">
            <v>114930</v>
          </cell>
          <cell r="B3130">
            <v>0</v>
          </cell>
          <cell r="C3130">
            <v>7.5</v>
          </cell>
          <cell r="D3130">
            <v>0</v>
          </cell>
          <cell r="E3130">
            <v>7.5</v>
          </cell>
          <cell r="F3130">
            <v>7.65</v>
          </cell>
          <cell r="G3130">
            <v>7.86</v>
          </cell>
          <cell r="H3130">
            <v>8.4600000000000009</v>
          </cell>
          <cell r="I3130">
            <v>9.06</v>
          </cell>
        </row>
        <row r="3131">
          <cell r="A3131">
            <v>114940</v>
          </cell>
          <cell r="B3131">
            <v>0</v>
          </cell>
          <cell r="C3131">
            <v>7.5</v>
          </cell>
          <cell r="D3131">
            <v>0</v>
          </cell>
          <cell r="E3131">
            <v>7.5</v>
          </cell>
          <cell r="F3131">
            <v>7.65</v>
          </cell>
          <cell r="G3131">
            <v>7.86</v>
          </cell>
          <cell r="H3131">
            <v>8.4600000000000009</v>
          </cell>
          <cell r="I3131">
            <v>9.06</v>
          </cell>
        </row>
        <row r="3132">
          <cell r="A3132">
            <v>114950</v>
          </cell>
          <cell r="B3132">
            <v>0</v>
          </cell>
          <cell r="C3132">
            <v>7.5</v>
          </cell>
          <cell r="D3132">
            <v>0</v>
          </cell>
          <cell r="E3132">
            <v>7.5</v>
          </cell>
          <cell r="F3132">
            <v>7.65</v>
          </cell>
          <cell r="G3132">
            <v>7.86</v>
          </cell>
          <cell r="H3132">
            <v>8.4600000000000009</v>
          </cell>
          <cell r="I3132">
            <v>9.06</v>
          </cell>
        </row>
        <row r="3133">
          <cell r="A3133">
            <v>114960</v>
          </cell>
          <cell r="B3133">
            <v>0</v>
          </cell>
          <cell r="C3133">
            <v>7.5</v>
          </cell>
          <cell r="D3133">
            <v>0</v>
          </cell>
          <cell r="E3133">
            <v>7.5</v>
          </cell>
          <cell r="F3133">
            <v>7.65</v>
          </cell>
          <cell r="G3133">
            <v>7.86</v>
          </cell>
          <cell r="H3133">
            <v>8.4600000000000009</v>
          </cell>
          <cell r="I3133">
            <v>9.06</v>
          </cell>
        </row>
        <row r="3134">
          <cell r="A3134">
            <v>114970</v>
          </cell>
          <cell r="B3134">
            <v>0</v>
          </cell>
          <cell r="C3134">
            <v>7.5</v>
          </cell>
          <cell r="D3134">
            <v>0</v>
          </cell>
          <cell r="E3134">
            <v>7.5</v>
          </cell>
          <cell r="F3134">
            <v>7.65</v>
          </cell>
          <cell r="G3134">
            <v>7.86</v>
          </cell>
          <cell r="H3134">
            <v>8.4600000000000009</v>
          </cell>
          <cell r="I3134">
            <v>9.06</v>
          </cell>
        </row>
        <row r="3135">
          <cell r="A3135">
            <v>114980</v>
          </cell>
          <cell r="B3135">
            <v>0</v>
          </cell>
          <cell r="C3135">
            <v>7.5</v>
          </cell>
          <cell r="D3135">
            <v>0</v>
          </cell>
          <cell r="E3135">
            <v>7.5</v>
          </cell>
          <cell r="F3135">
            <v>7.65</v>
          </cell>
          <cell r="G3135">
            <v>7.86</v>
          </cell>
          <cell r="H3135">
            <v>8.4600000000000009</v>
          </cell>
          <cell r="I3135">
            <v>9.06</v>
          </cell>
        </row>
        <row r="3136">
          <cell r="A3136">
            <v>114990</v>
          </cell>
          <cell r="B3136">
            <v>0</v>
          </cell>
          <cell r="C3136">
            <v>7.5</v>
          </cell>
          <cell r="D3136">
            <v>0</v>
          </cell>
          <cell r="E3136">
            <v>7.5</v>
          </cell>
          <cell r="F3136">
            <v>7.65</v>
          </cell>
          <cell r="G3136">
            <v>7.86</v>
          </cell>
          <cell r="H3136">
            <v>8.4600000000000009</v>
          </cell>
          <cell r="I3136">
            <v>9.06</v>
          </cell>
        </row>
        <row r="3137">
          <cell r="A3137">
            <v>115000</v>
          </cell>
          <cell r="B3137">
            <v>0</v>
          </cell>
          <cell r="C3137">
            <v>7.5</v>
          </cell>
          <cell r="D3137">
            <v>0</v>
          </cell>
          <cell r="E3137">
            <v>7.5</v>
          </cell>
          <cell r="F3137">
            <v>7.65</v>
          </cell>
          <cell r="G3137">
            <v>7.86</v>
          </cell>
          <cell r="H3137">
            <v>8.4600000000000009</v>
          </cell>
          <cell r="I3137">
            <v>9.06</v>
          </cell>
        </row>
        <row r="3156">
          <cell r="A3156">
            <v>115000</v>
          </cell>
          <cell r="B3156">
            <v>0</v>
          </cell>
          <cell r="C3156">
            <v>7.5</v>
          </cell>
          <cell r="D3156">
            <v>0</v>
          </cell>
          <cell r="E3156">
            <v>7.5</v>
          </cell>
          <cell r="F3156">
            <v>7.65</v>
          </cell>
          <cell r="G3156">
            <v>7.86</v>
          </cell>
          <cell r="H3156">
            <v>8.4600000000000009</v>
          </cell>
          <cell r="I3156">
            <v>9.06</v>
          </cell>
        </row>
        <row r="3157">
          <cell r="A3157">
            <v>115010</v>
          </cell>
          <cell r="B3157">
            <v>0</v>
          </cell>
          <cell r="C3157">
            <v>7.5</v>
          </cell>
          <cell r="D3157">
            <v>0</v>
          </cell>
          <cell r="E3157">
            <v>7.5</v>
          </cell>
          <cell r="F3157">
            <v>7.65</v>
          </cell>
          <cell r="G3157">
            <v>7.86</v>
          </cell>
          <cell r="H3157">
            <v>8.4600000000000009</v>
          </cell>
          <cell r="I3157">
            <v>9.06</v>
          </cell>
        </row>
        <row r="3158">
          <cell r="A3158">
            <v>115020</v>
          </cell>
          <cell r="B3158">
            <v>0</v>
          </cell>
          <cell r="C3158">
            <v>7.5</v>
          </cell>
          <cell r="D3158">
            <v>0</v>
          </cell>
          <cell r="E3158">
            <v>7.5</v>
          </cell>
          <cell r="F3158">
            <v>7.65</v>
          </cell>
          <cell r="G3158">
            <v>7.86</v>
          </cell>
          <cell r="H3158">
            <v>8.4600000000000009</v>
          </cell>
          <cell r="I3158">
            <v>9.06</v>
          </cell>
        </row>
        <row r="3159">
          <cell r="A3159">
            <v>115030</v>
          </cell>
          <cell r="B3159">
            <v>0</v>
          </cell>
          <cell r="C3159">
            <v>7.5</v>
          </cell>
          <cell r="D3159">
            <v>0</v>
          </cell>
          <cell r="E3159">
            <v>7.5</v>
          </cell>
          <cell r="F3159">
            <v>7.65</v>
          </cell>
          <cell r="G3159">
            <v>7.86</v>
          </cell>
          <cell r="H3159">
            <v>8.4600000000000009</v>
          </cell>
          <cell r="I3159">
            <v>9.06</v>
          </cell>
        </row>
        <row r="3160">
          <cell r="A3160">
            <v>115040</v>
          </cell>
          <cell r="B3160">
            <v>0</v>
          </cell>
          <cell r="C3160">
            <v>7.5</v>
          </cell>
          <cell r="D3160">
            <v>0</v>
          </cell>
          <cell r="E3160">
            <v>7.5</v>
          </cell>
          <cell r="F3160">
            <v>7.65</v>
          </cell>
          <cell r="G3160">
            <v>7.86</v>
          </cell>
          <cell r="H3160">
            <v>8.4600000000000009</v>
          </cell>
          <cell r="I3160">
            <v>9.06</v>
          </cell>
        </row>
        <row r="3161">
          <cell r="A3161">
            <v>115050</v>
          </cell>
          <cell r="B3161">
            <v>0</v>
          </cell>
          <cell r="C3161">
            <v>7.5</v>
          </cell>
          <cell r="D3161">
            <v>0</v>
          </cell>
          <cell r="E3161">
            <v>7.5</v>
          </cell>
          <cell r="F3161">
            <v>7.65</v>
          </cell>
          <cell r="G3161">
            <v>7.86</v>
          </cell>
          <cell r="H3161">
            <v>8.4600000000000009</v>
          </cell>
          <cell r="I3161">
            <v>9.06</v>
          </cell>
        </row>
        <row r="3162">
          <cell r="A3162">
            <v>115060</v>
          </cell>
          <cell r="B3162">
            <v>0</v>
          </cell>
          <cell r="C3162">
            <v>7.5</v>
          </cell>
          <cell r="D3162">
            <v>0</v>
          </cell>
          <cell r="E3162">
            <v>7.5</v>
          </cell>
          <cell r="F3162">
            <v>7.65</v>
          </cell>
          <cell r="G3162">
            <v>7.86</v>
          </cell>
          <cell r="H3162">
            <v>8.4600000000000009</v>
          </cell>
          <cell r="I3162">
            <v>9.06</v>
          </cell>
        </row>
        <row r="3163">
          <cell r="A3163">
            <v>115070</v>
          </cell>
          <cell r="B3163">
            <v>0</v>
          </cell>
          <cell r="C3163">
            <v>7.5</v>
          </cell>
          <cell r="D3163">
            <v>0</v>
          </cell>
          <cell r="E3163">
            <v>7.5</v>
          </cell>
          <cell r="F3163">
            <v>7.65</v>
          </cell>
          <cell r="G3163">
            <v>7.86</v>
          </cell>
          <cell r="H3163">
            <v>8.4600000000000009</v>
          </cell>
          <cell r="I3163">
            <v>9.06</v>
          </cell>
        </row>
        <row r="3164">
          <cell r="A3164">
            <v>115080</v>
          </cell>
          <cell r="B3164">
            <v>0</v>
          </cell>
          <cell r="C3164">
            <v>7.5</v>
          </cell>
          <cell r="D3164">
            <v>0</v>
          </cell>
          <cell r="E3164">
            <v>7.5</v>
          </cell>
          <cell r="F3164">
            <v>7.65</v>
          </cell>
          <cell r="G3164">
            <v>7.86</v>
          </cell>
          <cell r="H3164">
            <v>8.4600000000000009</v>
          </cell>
          <cell r="I3164">
            <v>9.06</v>
          </cell>
        </row>
        <row r="3165">
          <cell r="A3165">
            <v>115090</v>
          </cell>
          <cell r="B3165">
            <v>0</v>
          </cell>
          <cell r="C3165">
            <v>7.5</v>
          </cell>
          <cell r="D3165">
            <v>0</v>
          </cell>
          <cell r="E3165">
            <v>7.5</v>
          </cell>
          <cell r="F3165">
            <v>7.65</v>
          </cell>
          <cell r="G3165">
            <v>7.86</v>
          </cell>
          <cell r="H3165">
            <v>8.4600000000000009</v>
          </cell>
          <cell r="I3165">
            <v>9.06</v>
          </cell>
        </row>
        <row r="3166">
          <cell r="A3166">
            <v>115100</v>
          </cell>
          <cell r="B3166">
            <v>0</v>
          </cell>
          <cell r="C3166">
            <v>7.5</v>
          </cell>
          <cell r="D3166">
            <v>0</v>
          </cell>
          <cell r="E3166">
            <v>7.5</v>
          </cell>
          <cell r="F3166">
            <v>7.65</v>
          </cell>
          <cell r="G3166">
            <v>7.86</v>
          </cell>
          <cell r="H3166">
            <v>8.4600000000000009</v>
          </cell>
          <cell r="I3166">
            <v>9.06</v>
          </cell>
        </row>
        <row r="3167">
          <cell r="A3167">
            <v>115110</v>
          </cell>
          <cell r="B3167">
            <v>0</v>
          </cell>
          <cell r="C3167">
            <v>7.5</v>
          </cell>
          <cell r="D3167">
            <v>0</v>
          </cell>
          <cell r="E3167">
            <v>7.5</v>
          </cell>
          <cell r="F3167">
            <v>7.65</v>
          </cell>
          <cell r="G3167">
            <v>7.86</v>
          </cell>
          <cell r="H3167">
            <v>8.4600000000000009</v>
          </cell>
          <cell r="I3167">
            <v>9.06</v>
          </cell>
        </row>
        <row r="3168">
          <cell r="A3168">
            <v>115120</v>
          </cell>
          <cell r="B3168">
            <v>0</v>
          </cell>
          <cell r="C3168">
            <v>7.5</v>
          </cell>
          <cell r="D3168">
            <v>0</v>
          </cell>
          <cell r="E3168">
            <v>7.5</v>
          </cell>
          <cell r="F3168">
            <v>7.65</v>
          </cell>
          <cell r="G3168">
            <v>7.86</v>
          </cell>
          <cell r="H3168">
            <v>8.4600000000000009</v>
          </cell>
          <cell r="I3168">
            <v>9.06</v>
          </cell>
        </row>
        <row r="3169">
          <cell r="A3169">
            <v>115130</v>
          </cell>
          <cell r="B3169">
            <v>0</v>
          </cell>
          <cell r="C3169">
            <v>7.5</v>
          </cell>
          <cell r="D3169">
            <v>0</v>
          </cell>
          <cell r="E3169">
            <v>7.5</v>
          </cell>
          <cell r="F3169">
            <v>7.65</v>
          </cell>
          <cell r="G3169">
            <v>7.86</v>
          </cell>
          <cell r="H3169">
            <v>8.4600000000000009</v>
          </cell>
          <cell r="I3169">
            <v>9.06</v>
          </cell>
        </row>
        <row r="3170">
          <cell r="A3170">
            <v>115140</v>
          </cell>
          <cell r="B3170">
            <v>0</v>
          </cell>
          <cell r="C3170">
            <v>7.5</v>
          </cell>
          <cell r="D3170">
            <v>0</v>
          </cell>
          <cell r="E3170">
            <v>7.5</v>
          </cell>
          <cell r="F3170">
            <v>7.65</v>
          </cell>
          <cell r="G3170">
            <v>7.86</v>
          </cell>
          <cell r="H3170">
            <v>8.4600000000000009</v>
          </cell>
          <cell r="I3170">
            <v>9.06</v>
          </cell>
        </row>
        <row r="3171">
          <cell r="A3171">
            <v>115150</v>
          </cell>
          <cell r="B3171">
            <v>0</v>
          </cell>
          <cell r="C3171">
            <v>7.5</v>
          </cell>
          <cell r="D3171">
            <v>0</v>
          </cell>
          <cell r="E3171">
            <v>7.5</v>
          </cell>
          <cell r="F3171">
            <v>7.65</v>
          </cell>
          <cell r="G3171">
            <v>7.86</v>
          </cell>
          <cell r="H3171">
            <v>8.4600000000000009</v>
          </cell>
          <cell r="I3171">
            <v>9.06</v>
          </cell>
        </row>
        <row r="3172">
          <cell r="A3172">
            <v>115151.66</v>
          </cell>
          <cell r="B3172" t="str">
            <v>BS</v>
          </cell>
          <cell r="C3172">
            <v>7.5</v>
          </cell>
          <cell r="D3172">
            <v>0</v>
          </cell>
          <cell r="E3172">
            <v>7.5</v>
          </cell>
          <cell r="F3172">
            <v>7.65</v>
          </cell>
          <cell r="G3172">
            <v>7.86</v>
          </cell>
          <cell r="H3172">
            <v>8.4600000000000009</v>
          </cell>
          <cell r="I3172">
            <v>9.06</v>
          </cell>
        </row>
        <row r="3173">
          <cell r="A3173">
            <v>115160</v>
          </cell>
          <cell r="B3173">
            <v>0</v>
          </cell>
          <cell r="C3173">
            <v>7.5</v>
          </cell>
          <cell r="D3173">
            <v>0</v>
          </cell>
          <cell r="E3173">
            <v>7.5</v>
          </cell>
          <cell r="F3173">
            <v>7.65</v>
          </cell>
          <cell r="G3173">
            <v>7.86</v>
          </cell>
          <cell r="H3173">
            <v>8.4600000000000009</v>
          </cell>
          <cell r="I3173">
            <v>9.06</v>
          </cell>
        </row>
        <row r="3174">
          <cell r="A3174">
            <v>115170</v>
          </cell>
          <cell r="B3174">
            <v>0</v>
          </cell>
          <cell r="C3174">
            <v>7.5</v>
          </cell>
          <cell r="D3174">
            <v>0</v>
          </cell>
          <cell r="E3174">
            <v>7.5</v>
          </cell>
          <cell r="F3174">
            <v>7.65</v>
          </cell>
          <cell r="G3174">
            <v>7.86</v>
          </cell>
          <cell r="H3174">
            <v>8.4600000000000009</v>
          </cell>
          <cell r="I3174">
            <v>9.06</v>
          </cell>
        </row>
        <row r="3175">
          <cell r="A3175">
            <v>115180</v>
          </cell>
          <cell r="B3175">
            <v>0</v>
          </cell>
          <cell r="C3175">
            <v>7.5</v>
          </cell>
          <cell r="D3175">
            <v>0</v>
          </cell>
          <cell r="E3175">
            <v>7.5</v>
          </cell>
          <cell r="F3175">
            <v>7.65</v>
          </cell>
          <cell r="G3175">
            <v>7.86</v>
          </cell>
          <cell r="H3175">
            <v>8.4600000000000009</v>
          </cell>
          <cell r="I3175">
            <v>9.06</v>
          </cell>
        </row>
        <row r="3176">
          <cell r="A3176">
            <v>115181.66</v>
          </cell>
          <cell r="B3176" t="str">
            <v>PX</v>
          </cell>
          <cell r="C3176">
            <v>7.5</v>
          </cell>
          <cell r="D3176">
            <v>0</v>
          </cell>
          <cell r="E3176">
            <v>7.5</v>
          </cell>
          <cell r="F3176">
            <v>7.65</v>
          </cell>
          <cell r="G3176">
            <v>7.86</v>
          </cell>
          <cell r="H3176">
            <v>8.4600000000000009</v>
          </cell>
          <cell r="I3176">
            <v>9.06</v>
          </cell>
        </row>
        <row r="3177">
          <cell r="A3177">
            <v>115190</v>
          </cell>
          <cell r="B3177">
            <v>0</v>
          </cell>
          <cell r="C3177">
            <v>7.5</v>
          </cell>
          <cell r="D3177">
            <v>0.13</v>
          </cell>
          <cell r="E3177">
            <v>7.63</v>
          </cell>
          <cell r="F3177">
            <v>7.78</v>
          </cell>
          <cell r="G3177">
            <v>7.99</v>
          </cell>
          <cell r="H3177">
            <v>8.59</v>
          </cell>
          <cell r="I3177">
            <v>9.19</v>
          </cell>
        </row>
        <row r="3178">
          <cell r="A3178">
            <v>115200</v>
          </cell>
          <cell r="B3178">
            <v>0</v>
          </cell>
          <cell r="C3178">
            <v>7.5</v>
          </cell>
          <cell r="D3178">
            <v>0.28000000000000003</v>
          </cell>
          <cell r="E3178">
            <v>7.78</v>
          </cell>
          <cell r="F3178">
            <v>7.9300000000000006</v>
          </cell>
          <cell r="G3178">
            <v>8.14</v>
          </cell>
          <cell r="H3178">
            <v>8.74</v>
          </cell>
          <cell r="I3178">
            <v>9.34</v>
          </cell>
        </row>
        <row r="3179">
          <cell r="A3179">
            <v>115201.66</v>
          </cell>
          <cell r="B3179" t="str">
            <v>PC</v>
          </cell>
          <cell r="C3179">
            <v>7.5</v>
          </cell>
          <cell r="D3179">
            <v>0.3</v>
          </cell>
          <cell r="E3179">
            <v>7.8</v>
          </cell>
          <cell r="F3179">
            <v>7.95</v>
          </cell>
          <cell r="G3179">
            <v>8.16</v>
          </cell>
          <cell r="H3179">
            <v>8.76</v>
          </cell>
          <cell r="I3179">
            <v>9.36</v>
          </cell>
        </row>
        <row r="3180">
          <cell r="A3180">
            <v>115210</v>
          </cell>
          <cell r="B3180">
            <v>0</v>
          </cell>
          <cell r="C3180">
            <v>7.5</v>
          </cell>
          <cell r="D3180">
            <v>0.42999999999999794</v>
          </cell>
          <cell r="E3180">
            <v>7.9299999999999979</v>
          </cell>
          <cell r="F3180">
            <v>8.0799999999999983</v>
          </cell>
          <cell r="G3180">
            <v>8.2899999999999991</v>
          </cell>
          <cell r="H3180">
            <v>8.8899999999999988</v>
          </cell>
          <cell r="I3180">
            <v>9.4899999999999984</v>
          </cell>
        </row>
        <row r="3181">
          <cell r="A3181">
            <v>115211.66</v>
          </cell>
          <cell r="B3181" t="str">
            <v>PY</v>
          </cell>
          <cell r="C3181">
            <v>7.5</v>
          </cell>
          <cell r="D3181">
            <v>0.44999999999999929</v>
          </cell>
          <cell r="E3181">
            <v>7.9499999999999993</v>
          </cell>
          <cell r="F3181">
            <v>8.1</v>
          </cell>
          <cell r="G3181">
            <v>8.31</v>
          </cell>
          <cell r="H3181">
            <v>8.91</v>
          </cell>
          <cell r="I3181">
            <v>9.51</v>
          </cell>
        </row>
        <row r="3182">
          <cell r="A3182">
            <v>115220</v>
          </cell>
          <cell r="B3182">
            <v>0</v>
          </cell>
          <cell r="C3182">
            <v>7.5</v>
          </cell>
          <cell r="D3182">
            <v>0.57999999999999996</v>
          </cell>
          <cell r="E3182">
            <v>8.08</v>
          </cell>
          <cell r="F3182">
            <v>8.23</v>
          </cell>
          <cell r="G3182">
            <v>8.4400000000000013</v>
          </cell>
          <cell r="H3182">
            <v>9.0400000000000009</v>
          </cell>
          <cell r="I3182">
            <v>9.64</v>
          </cell>
        </row>
        <row r="3183">
          <cell r="A3183">
            <v>115221.66</v>
          </cell>
          <cell r="B3183" t="str">
            <v>MSE</v>
          </cell>
          <cell r="C3183">
            <v>7.5</v>
          </cell>
          <cell r="D3183">
            <v>0.6</v>
          </cell>
          <cell r="E3183">
            <v>8.1</v>
          </cell>
          <cell r="F3183">
            <v>8.25</v>
          </cell>
          <cell r="G3183">
            <v>8.4600000000000009</v>
          </cell>
          <cell r="H3183">
            <v>9.06</v>
          </cell>
          <cell r="I3183">
            <v>9.66</v>
          </cell>
        </row>
        <row r="3184">
          <cell r="A3184">
            <v>115230</v>
          </cell>
          <cell r="B3184">
            <v>0</v>
          </cell>
          <cell r="C3184">
            <v>7.5</v>
          </cell>
          <cell r="D3184">
            <v>0.6</v>
          </cell>
          <cell r="E3184">
            <v>8.1</v>
          </cell>
          <cell r="F3184">
            <v>8.25</v>
          </cell>
          <cell r="G3184">
            <v>8.4600000000000009</v>
          </cell>
          <cell r="H3184">
            <v>9.06</v>
          </cell>
          <cell r="I3184">
            <v>9.66</v>
          </cell>
        </row>
        <row r="3185">
          <cell r="A3185">
            <v>115240</v>
          </cell>
          <cell r="B3185">
            <v>0</v>
          </cell>
          <cell r="C3185">
            <v>7.5</v>
          </cell>
          <cell r="D3185">
            <v>0.6</v>
          </cell>
          <cell r="E3185">
            <v>8.1</v>
          </cell>
          <cell r="F3185">
            <v>8.25</v>
          </cell>
          <cell r="G3185">
            <v>8.4600000000000009</v>
          </cell>
          <cell r="H3185">
            <v>9.06</v>
          </cell>
          <cell r="I3185">
            <v>9.66</v>
          </cell>
        </row>
        <row r="3186">
          <cell r="A3186">
            <v>115250</v>
          </cell>
          <cell r="B3186">
            <v>0</v>
          </cell>
          <cell r="C3186">
            <v>7.5</v>
          </cell>
          <cell r="D3186">
            <v>0.6</v>
          </cell>
          <cell r="E3186">
            <v>8.1</v>
          </cell>
          <cell r="F3186">
            <v>8.25</v>
          </cell>
          <cell r="G3186">
            <v>8.4600000000000009</v>
          </cell>
          <cell r="H3186">
            <v>9.06</v>
          </cell>
          <cell r="I3186">
            <v>9.66</v>
          </cell>
        </row>
        <row r="3187">
          <cell r="A3187">
            <v>115260</v>
          </cell>
          <cell r="B3187">
            <v>0</v>
          </cell>
          <cell r="C3187">
            <v>7.5</v>
          </cell>
          <cell r="D3187">
            <v>0.6</v>
          </cell>
          <cell r="E3187">
            <v>8.1</v>
          </cell>
          <cell r="F3187">
            <v>8.25</v>
          </cell>
          <cell r="G3187">
            <v>8.4600000000000009</v>
          </cell>
          <cell r="H3187">
            <v>9.06</v>
          </cell>
          <cell r="I3187">
            <v>9.66</v>
          </cell>
        </row>
        <row r="3188">
          <cell r="A3188">
            <v>115270</v>
          </cell>
          <cell r="B3188">
            <v>0</v>
          </cell>
          <cell r="C3188">
            <v>7.5</v>
          </cell>
          <cell r="D3188">
            <v>0.6</v>
          </cell>
          <cell r="E3188">
            <v>8.1</v>
          </cell>
          <cell r="F3188">
            <v>8.25</v>
          </cell>
          <cell r="G3188">
            <v>8.4600000000000009</v>
          </cell>
          <cell r="H3188">
            <v>9.06</v>
          </cell>
          <cell r="I3188">
            <v>9.66</v>
          </cell>
        </row>
        <row r="3189">
          <cell r="A3189">
            <v>115280</v>
          </cell>
          <cell r="B3189">
            <v>0</v>
          </cell>
          <cell r="C3189">
            <v>7.5</v>
          </cell>
          <cell r="D3189">
            <v>0.6</v>
          </cell>
          <cell r="E3189">
            <v>8.1</v>
          </cell>
          <cell r="F3189">
            <v>8.25</v>
          </cell>
          <cell r="G3189">
            <v>8.4600000000000009</v>
          </cell>
          <cell r="H3189">
            <v>9.06</v>
          </cell>
          <cell r="I3189">
            <v>9.66</v>
          </cell>
        </row>
        <row r="3190">
          <cell r="A3190">
            <v>115290</v>
          </cell>
          <cell r="B3190">
            <v>0</v>
          </cell>
          <cell r="C3190">
            <v>7.5</v>
          </cell>
          <cell r="D3190">
            <v>0.6</v>
          </cell>
          <cell r="E3190">
            <v>8.1</v>
          </cell>
          <cell r="F3190">
            <v>8.25</v>
          </cell>
          <cell r="G3190">
            <v>8.4600000000000009</v>
          </cell>
          <cell r="H3190">
            <v>9.06</v>
          </cell>
          <cell r="I3190">
            <v>9.66</v>
          </cell>
        </row>
        <row r="3191">
          <cell r="A3191">
            <v>115300</v>
          </cell>
          <cell r="B3191">
            <v>0</v>
          </cell>
          <cell r="C3191">
            <v>7.5</v>
          </cell>
          <cell r="D3191">
            <v>0.6</v>
          </cell>
          <cell r="E3191">
            <v>8.1</v>
          </cell>
          <cell r="F3191">
            <v>8.25</v>
          </cell>
          <cell r="G3191">
            <v>8.4600000000000009</v>
          </cell>
          <cell r="H3191">
            <v>9.06</v>
          </cell>
          <cell r="I3191">
            <v>9.66</v>
          </cell>
        </row>
        <row r="3192">
          <cell r="A3192">
            <v>115310</v>
          </cell>
          <cell r="B3192">
            <v>0</v>
          </cell>
          <cell r="C3192">
            <v>7.5</v>
          </cell>
          <cell r="D3192">
            <v>0.6</v>
          </cell>
          <cell r="E3192">
            <v>8.1</v>
          </cell>
          <cell r="F3192">
            <v>8.25</v>
          </cell>
          <cell r="G3192">
            <v>8.4600000000000009</v>
          </cell>
          <cell r="H3192">
            <v>9.06</v>
          </cell>
          <cell r="I3192">
            <v>9.66</v>
          </cell>
        </row>
        <row r="3193">
          <cell r="A3193">
            <v>115320</v>
          </cell>
          <cell r="B3193">
            <v>0</v>
          </cell>
          <cell r="C3193">
            <v>7.5</v>
          </cell>
          <cell r="D3193">
            <v>0.6</v>
          </cell>
          <cell r="E3193">
            <v>8.1</v>
          </cell>
          <cell r="F3193">
            <v>8.25</v>
          </cell>
          <cell r="G3193">
            <v>8.4600000000000009</v>
          </cell>
          <cell r="H3193">
            <v>9.06</v>
          </cell>
          <cell r="I3193">
            <v>9.66</v>
          </cell>
        </row>
        <row r="3194">
          <cell r="A3194">
            <v>115330</v>
          </cell>
          <cell r="B3194">
            <v>0</v>
          </cell>
          <cell r="C3194">
            <v>7.5</v>
          </cell>
          <cell r="D3194">
            <v>0.6</v>
          </cell>
          <cell r="E3194">
            <v>8.1</v>
          </cell>
          <cell r="F3194">
            <v>8.25</v>
          </cell>
          <cell r="G3194">
            <v>8.4600000000000009</v>
          </cell>
          <cell r="H3194">
            <v>9.06</v>
          </cell>
          <cell r="I3194">
            <v>9.66</v>
          </cell>
        </row>
        <row r="3195">
          <cell r="A3195">
            <v>115340</v>
          </cell>
          <cell r="B3195">
            <v>0</v>
          </cell>
          <cell r="C3195">
            <v>7.5</v>
          </cell>
          <cell r="D3195">
            <v>0.6</v>
          </cell>
          <cell r="E3195">
            <v>8.1</v>
          </cell>
          <cell r="F3195">
            <v>8.25</v>
          </cell>
          <cell r="G3195">
            <v>8.4600000000000009</v>
          </cell>
          <cell r="H3195">
            <v>9.06</v>
          </cell>
          <cell r="I3195">
            <v>9.66</v>
          </cell>
        </row>
        <row r="3196">
          <cell r="A3196">
            <v>115350</v>
          </cell>
          <cell r="B3196">
            <v>0</v>
          </cell>
          <cell r="C3196">
            <v>7.5</v>
          </cell>
          <cell r="D3196">
            <v>0.6</v>
          </cell>
          <cell r="E3196">
            <v>8.1</v>
          </cell>
          <cell r="F3196">
            <v>8.25</v>
          </cell>
          <cell r="G3196">
            <v>8.4600000000000009</v>
          </cell>
          <cell r="H3196">
            <v>9.06</v>
          </cell>
          <cell r="I3196">
            <v>9.66</v>
          </cell>
        </row>
        <row r="3197">
          <cell r="A3197">
            <v>115360</v>
          </cell>
          <cell r="B3197">
            <v>0</v>
          </cell>
          <cell r="C3197">
            <v>7.5</v>
          </cell>
          <cell r="D3197">
            <v>0.6</v>
          </cell>
          <cell r="E3197">
            <v>8.1</v>
          </cell>
          <cell r="F3197">
            <v>8.25</v>
          </cell>
          <cell r="G3197">
            <v>8.4600000000000009</v>
          </cell>
          <cell r="H3197">
            <v>9.06</v>
          </cell>
          <cell r="I3197">
            <v>9.66</v>
          </cell>
        </row>
        <row r="3198">
          <cell r="A3198">
            <v>115370</v>
          </cell>
          <cell r="B3198">
            <v>0</v>
          </cell>
          <cell r="C3198">
            <v>7.5</v>
          </cell>
          <cell r="D3198">
            <v>0.6</v>
          </cell>
          <cell r="E3198">
            <v>8.1</v>
          </cell>
          <cell r="F3198">
            <v>8.25</v>
          </cell>
          <cell r="G3198">
            <v>8.4600000000000009</v>
          </cell>
          <cell r="H3198">
            <v>9.06</v>
          </cell>
          <cell r="I3198">
            <v>9.66</v>
          </cell>
        </row>
        <row r="3199">
          <cell r="A3199">
            <v>115380</v>
          </cell>
          <cell r="B3199">
            <v>0</v>
          </cell>
          <cell r="C3199">
            <v>7.5</v>
          </cell>
          <cell r="D3199">
            <v>0.6</v>
          </cell>
          <cell r="E3199">
            <v>8.1</v>
          </cell>
          <cell r="F3199">
            <v>8.25</v>
          </cell>
          <cell r="G3199">
            <v>8.4600000000000009</v>
          </cell>
          <cell r="H3199">
            <v>9.06</v>
          </cell>
          <cell r="I3199">
            <v>9.66</v>
          </cell>
        </row>
        <row r="3200">
          <cell r="A3200">
            <v>115386.96</v>
          </cell>
          <cell r="B3200" t="str">
            <v>MSE</v>
          </cell>
          <cell r="C3200">
            <v>7.5</v>
          </cell>
          <cell r="D3200">
            <v>0.6</v>
          </cell>
          <cell r="E3200">
            <v>8.1</v>
          </cell>
          <cell r="F3200">
            <v>8.25</v>
          </cell>
          <cell r="G3200">
            <v>8.4600000000000009</v>
          </cell>
          <cell r="H3200">
            <v>9.06</v>
          </cell>
          <cell r="I3200">
            <v>9.66</v>
          </cell>
        </row>
        <row r="3201">
          <cell r="A3201">
            <v>115390</v>
          </cell>
          <cell r="B3201">
            <v>0</v>
          </cell>
          <cell r="C3201">
            <v>7.5</v>
          </cell>
          <cell r="D3201">
            <v>0.55000000000000004</v>
          </cell>
          <cell r="E3201">
            <v>8.0500000000000007</v>
          </cell>
          <cell r="F3201">
            <v>8.2000000000000011</v>
          </cell>
          <cell r="G3201">
            <v>8.4100000000000019</v>
          </cell>
          <cell r="H3201">
            <v>9.0100000000000016</v>
          </cell>
          <cell r="I3201">
            <v>9.6100000000000012</v>
          </cell>
        </row>
        <row r="3202">
          <cell r="A3202">
            <v>115396.96</v>
          </cell>
          <cell r="B3202" t="str">
            <v>PY</v>
          </cell>
          <cell r="C3202">
            <v>7.5</v>
          </cell>
          <cell r="D3202">
            <v>0.45</v>
          </cell>
          <cell r="E3202">
            <v>7.95</v>
          </cell>
          <cell r="F3202">
            <v>8.1</v>
          </cell>
          <cell r="G3202">
            <v>8.31</v>
          </cell>
          <cell r="H3202">
            <v>8.91</v>
          </cell>
          <cell r="I3202">
            <v>9.51</v>
          </cell>
        </row>
        <row r="3203">
          <cell r="A3203">
            <v>115400</v>
          </cell>
          <cell r="B3203">
            <v>0</v>
          </cell>
          <cell r="C3203">
            <v>7.5</v>
          </cell>
          <cell r="D3203">
            <v>0.4</v>
          </cell>
          <cell r="E3203">
            <v>7.9</v>
          </cell>
          <cell r="F3203">
            <v>8.0500000000000007</v>
          </cell>
          <cell r="G3203">
            <v>8.2600000000000016</v>
          </cell>
          <cell r="H3203">
            <v>8.8600000000000012</v>
          </cell>
          <cell r="I3203">
            <v>9.4600000000000009</v>
          </cell>
        </row>
        <row r="3204">
          <cell r="A3204">
            <v>115406.96</v>
          </cell>
          <cell r="B3204" t="str">
            <v>PT</v>
          </cell>
          <cell r="C3204">
            <v>7.5</v>
          </cell>
          <cell r="D3204">
            <v>0.3</v>
          </cell>
          <cell r="E3204">
            <v>7.8</v>
          </cell>
          <cell r="F3204">
            <v>7.95</v>
          </cell>
          <cell r="G3204">
            <v>8.16</v>
          </cell>
          <cell r="H3204">
            <v>8.76</v>
          </cell>
          <cell r="I3204">
            <v>9.36</v>
          </cell>
        </row>
        <row r="3205">
          <cell r="A3205">
            <v>115410</v>
          </cell>
          <cell r="B3205">
            <v>0</v>
          </cell>
          <cell r="C3205">
            <v>7.5</v>
          </cell>
          <cell r="D3205">
            <v>0.25</v>
          </cell>
          <cell r="E3205">
            <v>7.75</v>
          </cell>
          <cell r="F3205">
            <v>7.9</v>
          </cell>
          <cell r="G3205">
            <v>8.1100000000000012</v>
          </cell>
          <cell r="H3205">
            <v>8.7100000000000009</v>
          </cell>
          <cell r="I3205">
            <v>9.31</v>
          </cell>
        </row>
        <row r="3206">
          <cell r="A3206">
            <v>115420</v>
          </cell>
          <cell r="B3206">
            <v>0</v>
          </cell>
          <cell r="C3206">
            <v>7.5</v>
          </cell>
          <cell r="D3206">
            <v>0.1</v>
          </cell>
          <cell r="E3206">
            <v>7.6</v>
          </cell>
          <cell r="F3206">
            <v>7.75</v>
          </cell>
          <cell r="G3206">
            <v>7.96</v>
          </cell>
          <cell r="H3206">
            <v>8.56</v>
          </cell>
          <cell r="I3206">
            <v>9.16</v>
          </cell>
        </row>
        <row r="3207">
          <cell r="A3207">
            <v>115426.96</v>
          </cell>
          <cell r="B3207" t="str">
            <v>PX</v>
          </cell>
          <cell r="C3207">
            <v>7.5</v>
          </cell>
          <cell r="D3207">
            <v>0</v>
          </cell>
          <cell r="E3207">
            <v>7.5</v>
          </cell>
          <cell r="F3207">
            <v>7.65</v>
          </cell>
          <cell r="G3207">
            <v>7.86</v>
          </cell>
          <cell r="H3207">
            <v>8.4600000000000009</v>
          </cell>
          <cell r="I3207">
            <v>9.06</v>
          </cell>
        </row>
        <row r="3208">
          <cell r="A3208">
            <v>115430</v>
          </cell>
          <cell r="B3208">
            <v>0</v>
          </cell>
          <cell r="C3208">
            <v>7.5</v>
          </cell>
          <cell r="D3208">
            <v>0</v>
          </cell>
          <cell r="E3208">
            <v>7.5</v>
          </cell>
          <cell r="F3208">
            <v>7.65</v>
          </cell>
          <cell r="G3208">
            <v>7.86</v>
          </cell>
          <cell r="H3208">
            <v>8.4600000000000009</v>
          </cell>
          <cell r="I3208">
            <v>9.06</v>
          </cell>
        </row>
        <row r="3209">
          <cell r="A3209">
            <v>115440</v>
          </cell>
          <cell r="B3209">
            <v>0</v>
          </cell>
          <cell r="C3209">
            <v>7.5</v>
          </cell>
          <cell r="D3209">
            <v>0</v>
          </cell>
          <cell r="E3209">
            <v>7.5</v>
          </cell>
          <cell r="F3209">
            <v>7.65</v>
          </cell>
          <cell r="G3209">
            <v>7.86</v>
          </cell>
          <cell r="H3209">
            <v>8.4600000000000009</v>
          </cell>
          <cell r="I3209">
            <v>9.06</v>
          </cell>
        </row>
        <row r="3210">
          <cell r="A3210">
            <v>115450</v>
          </cell>
          <cell r="B3210">
            <v>0</v>
          </cell>
          <cell r="C3210">
            <v>7.5</v>
          </cell>
          <cell r="D3210">
            <v>0</v>
          </cell>
          <cell r="E3210">
            <v>7.5</v>
          </cell>
          <cell r="F3210">
            <v>7.65</v>
          </cell>
          <cell r="G3210">
            <v>7.86</v>
          </cell>
          <cell r="H3210">
            <v>8.4600000000000009</v>
          </cell>
          <cell r="I3210">
            <v>9.06</v>
          </cell>
        </row>
        <row r="3211">
          <cell r="A3211">
            <v>115456.96000000001</v>
          </cell>
          <cell r="B3211" t="str">
            <v>BS</v>
          </cell>
          <cell r="C3211">
            <v>7.5</v>
          </cell>
          <cell r="D3211">
            <v>0</v>
          </cell>
          <cell r="E3211">
            <v>7.5</v>
          </cell>
          <cell r="F3211">
            <v>7.65</v>
          </cell>
          <cell r="G3211">
            <v>7.86</v>
          </cell>
          <cell r="H3211">
            <v>8.4600000000000009</v>
          </cell>
          <cell r="I3211">
            <v>9.06</v>
          </cell>
        </row>
        <row r="3212">
          <cell r="A3212">
            <v>115460</v>
          </cell>
          <cell r="B3212">
            <v>0</v>
          </cell>
          <cell r="C3212">
            <v>7.5</v>
          </cell>
          <cell r="D3212">
            <v>0</v>
          </cell>
          <cell r="E3212">
            <v>7.5</v>
          </cell>
          <cell r="F3212">
            <v>7.65</v>
          </cell>
          <cell r="G3212">
            <v>7.86</v>
          </cell>
          <cell r="H3212">
            <v>8.4600000000000009</v>
          </cell>
          <cell r="I3212">
            <v>9.06</v>
          </cell>
        </row>
        <row r="3213">
          <cell r="A3213">
            <v>115470</v>
          </cell>
          <cell r="B3213">
            <v>0</v>
          </cell>
          <cell r="C3213">
            <v>7.5</v>
          </cell>
          <cell r="D3213">
            <v>0</v>
          </cell>
          <cell r="E3213">
            <v>7.5</v>
          </cell>
          <cell r="F3213">
            <v>7.65</v>
          </cell>
          <cell r="G3213">
            <v>7.86</v>
          </cell>
          <cell r="H3213">
            <v>8.4600000000000009</v>
          </cell>
          <cell r="I3213">
            <v>9.06</v>
          </cell>
        </row>
        <row r="3214">
          <cell r="A3214">
            <v>115480</v>
          </cell>
          <cell r="B3214">
            <v>0</v>
          </cell>
          <cell r="C3214">
            <v>7.5</v>
          </cell>
          <cell r="D3214">
            <v>0</v>
          </cell>
          <cell r="E3214">
            <v>7.5</v>
          </cell>
          <cell r="F3214">
            <v>7.65</v>
          </cell>
          <cell r="G3214">
            <v>7.86</v>
          </cell>
          <cell r="H3214">
            <v>8.4600000000000009</v>
          </cell>
          <cell r="I3214">
            <v>9.06</v>
          </cell>
        </row>
        <row r="3215">
          <cell r="A3215">
            <v>115490</v>
          </cell>
          <cell r="B3215">
            <v>0</v>
          </cell>
          <cell r="C3215">
            <v>7.5</v>
          </cell>
          <cell r="D3215">
            <v>0</v>
          </cell>
          <cell r="E3215">
            <v>7.5</v>
          </cell>
          <cell r="F3215">
            <v>7.65</v>
          </cell>
          <cell r="G3215">
            <v>7.86</v>
          </cell>
          <cell r="H3215">
            <v>8.4600000000000009</v>
          </cell>
          <cell r="I3215">
            <v>9.06</v>
          </cell>
        </row>
        <row r="3216">
          <cell r="A3216">
            <v>115500</v>
          </cell>
          <cell r="B3216">
            <v>0</v>
          </cell>
          <cell r="C3216">
            <v>7.5</v>
          </cell>
          <cell r="D3216">
            <v>0</v>
          </cell>
          <cell r="E3216">
            <v>7.5</v>
          </cell>
          <cell r="F3216">
            <v>7.65</v>
          </cell>
          <cell r="G3216">
            <v>7.86</v>
          </cell>
          <cell r="H3216">
            <v>8.4600000000000009</v>
          </cell>
          <cell r="I3216">
            <v>9.06</v>
          </cell>
        </row>
        <row r="3217">
          <cell r="A3217">
            <v>115510</v>
          </cell>
          <cell r="B3217">
            <v>0</v>
          </cell>
          <cell r="C3217">
            <v>7.5</v>
          </cell>
          <cell r="D3217">
            <v>0</v>
          </cell>
          <cell r="E3217">
            <v>7.5</v>
          </cell>
          <cell r="F3217">
            <v>7.65</v>
          </cell>
          <cell r="G3217">
            <v>7.86</v>
          </cell>
          <cell r="H3217">
            <v>8.4600000000000009</v>
          </cell>
          <cell r="I3217">
            <v>9.06</v>
          </cell>
        </row>
        <row r="3218">
          <cell r="A3218">
            <v>115520</v>
          </cell>
          <cell r="B3218">
            <v>0</v>
          </cell>
          <cell r="C3218">
            <v>7.5</v>
          </cell>
          <cell r="D3218">
            <v>0</v>
          </cell>
          <cell r="E3218">
            <v>7.5</v>
          </cell>
          <cell r="F3218">
            <v>7.65</v>
          </cell>
          <cell r="G3218">
            <v>7.86</v>
          </cell>
          <cell r="H3218">
            <v>8.4600000000000009</v>
          </cell>
          <cell r="I3218">
            <v>9.06</v>
          </cell>
        </row>
        <row r="3219">
          <cell r="A3219">
            <v>115530</v>
          </cell>
          <cell r="B3219">
            <v>0</v>
          </cell>
          <cell r="C3219">
            <v>7.5</v>
          </cell>
          <cell r="D3219">
            <v>0</v>
          </cell>
          <cell r="E3219">
            <v>7.5</v>
          </cell>
          <cell r="F3219">
            <v>7.65</v>
          </cell>
          <cell r="G3219">
            <v>7.86</v>
          </cell>
          <cell r="H3219">
            <v>8.4600000000000009</v>
          </cell>
          <cell r="I3219">
            <v>9.06</v>
          </cell>
        </row>
        <row r="3220">
          <cell r="A3220">
            <v>115538.14</v>
          </cell>
          <cell r="B3220" t="str">
            <v>BS</v>
          </cell>
          <cell r="C3220">
            <v>7.5</v>
          </cell>
          <cell r="D3220">
            <v>0</v>
          </cell>
          <cell r="E3220">
            <v>7.5</v>
          </cell>
          <cell r="F3220">
            <v>7.65</v>
          </cell>
          <cell r="G3220">
            <v>7.86</v>
          </cell>
          <cell r="H3220">
            <v>8.4600000000000009</v>
          </cell>
          <cell r="I3220">
            <v>9.06</v>
          </cell>
        </row>
        <row r="3221">
          <cell r="A3221">
            <v>115540</v>
          </cell>
          <cell r="B3221">
            <v>0</v>
          </cell>
          <cell r="C3221">
            <v>7.5</v>
          </cell>
          <cell r="D3221">
            <v>0</v>
          </cell>
          <cell r="E3221">
            <v>7.5</v>
          </cell>
          <cell r="F3221">
            <v>7.65</v>
          </cell>
          <cell r="G3221">
            <v>7.86</v>
          </cell>
          <cell r="H3221">
            <v>8.4600000000000009</v>
          </cell>
          <cell r="I3221">
            <v>9.06</v>
          </cell>
        </row>
        <row r="3222">
          <cell r="A3222">
            <v>115550</v>
          </cell>
          <cell r="B3222">
            <v>0</v>
          </cell>
          <cell r="C3222">
            <v>7.5</v>
          </cell>
          <cell r="D3222">
            <v>0</v>
          </cell>
          <cell r="E3222">
            <v>7.5</v>
          </cell>
          <cell r="F3222">
            <v>7.65</v>
          </cell>
          <cell r="G3222">
            <v>7.86</v>
          </cell>
          <cell r="H3222">
            <v>8.4600000000000009</v>
          </cell>
          <cell r="I3222">
            <v>9.06</v>
          </cell>
        </row>
        <row r="3223">
          <cell r="A3223">
            <v>115560</v>
          </cell>
          <cell r="B3223">
            <v>0</v>
          </cell>
          <cell r="C3223">
            <v>7.5</v>
          </cell>
          <cell r="D3223">
            <v>0</v>
          </cell>
          <cell r="E3223">
            <v>7.5</v>
          </cell>
          <cell r="F3223">
            <v>7.65</v>
          </cell>
          <cell r="G3223">
            <v>7.86</v>
          </cell>
          <cell r="H3223">
            <v>8.4600000000000009</v>
          </cell>
          <cell r="I3223">
            <v>9.06</v>
          </cell>
        </row>
        <row r="3224">
          <cell r="A3224">
            <v>115568.14</v>
          </cell>
          <cell r="B3224" t="str">
            <v>PX</v>
          </cell>
          <cell r="C3224">
            <v>7.5</v>
          </cell>
          <cell r="D3224">
            <v>0</v>
          </cell>
          <cell r="E3224">
            <v>7.5</v>
          </cell>
          <cell r="F3224">
            <v>7.65</v>
          </cell>
          <cell r="G3224">
            <v>7.86</v>
          </cell>
          <cell r="H3224">
            <v>8.4600000000000009</v>
          </cell>
          <cell r="I3224">
            <v>9.06</v>
          </cell>
        </row>
        <row r="3225">
          <cell r="A3225">
            <v>115570</v>
          </cell>
          <cell r="B3225">
            <v>0</v>
          </cell>
          <cell r="C3225">
            <v>7.5</v>
          </cell>
          <cell r="D3225">
            <v>0.04</v>
          </cell>
          <cell r="E3225">
            <v>7.54</v>
          </cell>
          <cell r="F3225">
            <v>7.69</v>
          </cell>
          <cell r="G3225">
            <v>7.9</v>
          </cell>
          <cell r="H3225">
            <v>8.5</v>
          </cell>
          <cell r="I3225">
            <v>9.1</v>
          </cell>
        </row>
        <row r="3226">
          <cell r="A3226">
            <v>115580</v>
          </cell>
          <cell r="B3226">
            <v>0</v>
          </cell>
          <cell r="C3226">
            <v>7.5</v>
          </cell>
          <cell r="D3226">
            <v>0.24</v>
          </cell>
          <cell r="E3226">
            <v>7.74</v>
          </cell>
          <cell r="F3226">
            <v>7.8900000000000006</v>
          </cell>
          <cell r="G3226">
            <v>8.1000000000000014</v>
          </cell>
          <cell r="H3226">
            <v>8.7000000000000011</v>
          </cell>
          <cell r="I3226">
            <v>9.3000000000000007</v>
          </cell>
        </row>
        <row r="3227">
          <cell r="A3227">
            <v>115583.14</v>
          </cell>
          <cell r="B3227" t="str">
            <v>PC</v>
          </cell>
          <cell r="C3227">
            <v>7.5</v>
          </cell>
          <cell r="D3227">
            <v>0.3</v>
          </cell>
          <cell r="E3227">
            <v>7.8</v>
          </cell>
          <cell r="F3227">
            <v>7.95</v>
          </cell>
          <cell r="G3227">
            <v>8.16</v>
          </cell>
          <cell r="H3227">
            <v>8.76</v>
          </cell>
          <cell r="I3227">
            <v>9.36</v>
          </cell>
        </row>
        <row r="3228">
          <cell r="A3228">
            <v>115590</v>
          </cell>
          <cell r="B3228">
            <v>0</v>
          </cell>
          <cell r="C3228">
            <v>7.5</v>
          </cell>
          <cell r="D3228">
            <v>0.44</v>
          </cell>
          <cell r="E3228">
            <v>7.94</v>
          </cell>
          <cell r="F3228">
            <v>8.09</v>
          </cell>
          <cell r="G3228">
            <v>8.3000000000000007</v>
          </cell>
          <cell r="H3228">
            <v>8.9</v>
          </cell>
          <cell r="I3228">
            <v>9.5</v>
          </cell>
        </row>
        <row r="3229">
          <cell r="A3229">
            <v>115598.14</v>
          </cell>
          <cell r="B3229" t="str">
            <v>PY - MSE</v>
          </cell>
          <cell r="C3229">
            <v>7.5</v>
          </cell>
          <cell r="D3229">
            <v>0.6</v>
          </cell>
          <cell r="E3229">
            <v>8.1</v>
          </cell>
          <cell r="F3229">
            <v>8.25</v>
          </cell>
          <cell r="G3229">
            <v>8.4600000000000009</v>
          </cell>
          <cell r="H3229">
            <v>9.06</v>
          </cell>
          <cell r="I3229">
            <v>9.66</v>
          </cell>
        </row>
        <row r="3230">
          <cell r="A3230">
            <v>115600</v>
          </cell>
          <cell r="B3230">
            <v>0</v>
          </cell>
          <cell r="C3230">
            <v>7.5</v>
          </cell>
          <cell r="D3230">
            <v>0.6</v>
          </cell>
          <cell r="E3230">
            <v>8.1</v>
          </cell>
          <cell r="F3230">
            <v>8.25</v>
          </cell>
          <cell r="G3230">
            <v>8.4600000000000009</v>
          </cell>
          <cell r="H3230">
            <v>9.06</v>
          </cell>
          <cell r="I3230">
            <v>9.66</v>
          </cell>
        </row>
        <row r="3231">
          <cell r="A3231">
            <v>115610</v>
          </cell>
          <cell r="B3231">
            <v>0</v>
          </cell>
          <cell r="C3231">
            <v>7.5</v>
          </cell>
          <cell r="D3231">
            <v>0.6</v>
          </cell>
          <cell r="E3231">
            <v>8.1</v>
          </cell>
          <cell r="F3231">
            <v>8.25</v>
          </cell>
          <cell r="G3231">
            <v>8.4600000000000009</v>
          </cell>
          <cell r="H3231">
            <v>9.06</v>
          </cell>
          <cell r="I3231">
            <v>9.66</v>
          </cell>
        </row>
        <row r="3232">
          <cell r="A3232">
            <v>115620</v>
          </cell>
          <cell r="B3232">
            <v>0</v>
          </cell>
          <cell r="C3232">
            <v>7.5</v>
          </cell>
          <cell r="D3232">
            <v>0.6</v>
          </cell>
          <cell r="E3232">
            <v>8.1</v>
          </cell>
          <cell r="F3232">
            <v>8.25</v>
          </cell>
          <cell r="G3232">
            <v>8.4600000000000009</v>
          </cell>
          <cell r="H3232">
            <v>9.06</v>
          </cell>
          <cell r="I3232">
            <v>9.66</v>
          </cell>
        </row>
        <row r="3233">
          <cell r="A3233">
            <v>115630</v>
          </cell>
          <cell r="B3233">
            <v>0</v>
          </cell>
          <cell r="C3233">
            <v>7.5</v>
          </cell>
          <cell r="D3233">
            <v>0.6</v>
          </cell>
          <cell r="E3233">
            <v>8.1</v>
          </cell>
          <cell r="F3233">
            <v>8.25</v>
          </cell>
          <cell r="G3233">
            <v>8.4600000000000009</v>
          </cell>
          <cell r="H3233">
            <v>9.06</v>
          </cell>
          <cell r="I3233">
            <v>9.66</v>
          </cell>
        </row>
        <row r="3234">
          <cell r="A3234">
            <v>115640</v>
          </cell>
          <cell r="B3234">
            <v>0</v>
          </cell>
          <cell r="C3234">
            <v>7.5</v>
          </cell>
          <cell r="D3234">
            <v>0.6</v>
          </cell>
          <cell r="E3234">
            <v>8.1</v>
          </cell>
          <cell r="F3234">
            <v>8.25</v>
          </cell>
          <cell r="G3234">
            <v>8.4600000000000009</v>
          </cell>
          <cell r="H3234">
            <v>9.06</v>
          </cell>
          <cell r="I3234">
            <v>9.66</v>
          </cell>
        </row>
        <row r="3235">
          <cell r="A3235">
            <v>115650</v>
          </cell>
          <cell r="B3235">
            <v>0</v>
          </cell>
          <cell r="C3235">
            <v>7.5</v>
          </cell>
          <cell r="D3235">
            <v>0.6</v>
          </cell>
          <cell r="E3235">
            <v>8.1</v>
          </cell>
          <cell r="F3235">
            <v>8.25</v>
          </cell>
          <cell r="G3235">
            <v>8.4600000000000009</v>
          </cell>
          <cell r="H3235">
            <v>9.06</v>
          </cell>
          <cell r="I3235">
            <v>9.66</v>
          </cell>
        </row>
        <row r="3236">
          <cell r="A3236">
            <v>115660</v>
          </cell>
          <cell r="B3236">
            <v>0</v>
          </cell>
          <cell r="C3236">
            <v>7.5</v>
          </cell>
          <cell r="D3236">
            <v>0.6</v>
          </cell>
          <cell r="E3236">
            <v>8.1</v>
          </cell>
          <cell r="F3236">
            <v>8.25</v>
          </cell>
          <cell r="G3236">
            <v>8.4600000000000009</v>
          </cell>
          <cell r="H3236">
            <v>9.06</v>
          </cell>
          <cell r="I3236">
            <v>9.66</v>
          </cell>
        </row>
        <row r="3237">
          <cell r="A3237">
            <v>115670</v>
          </cell>
          <cell r="B3237">
            <v>0</v>
          </cell>
          <cell r="C3237">
            <v>7.5</v>
          </cell>
          <cell r="D3237">
            <v>0.6</v>
          </cell>
          <cell r="E3237">
            <v>8.1</v>
          </cell>
          <cell r="F3237">
            <v>8.25</v>
          </cell>
          <cell r="G3237">
            <v>8.4600000000000009</v>
          </cell>
          <cell r="H3237">
            <v>9.06</v>
          </cell>
          <cell r="I3237">
            <v>9.66</v>
          </cell>
        </row>
        <row r="3238">
          <cell r="A3238">
            <v>115680</v>
          </cell>
          <cell r="B3238">
            <v>0</v>
          </cell>
          <cell r="C3238">
            <v>7.5</v>
          </cell>
          <cell r="D3238">
            <v>0.6</v>
          </cell>
          <cell r="E3238">
            <v>8.1</v>
          </cell>
          <cell r="F3238">
            <v>8.25</v>
          </cell>
          <cell r="G3238">
            <v>8.4600000000000009</v>
          </cell>
          <cell r="H3238">
            <v>9.06</v>
          </cell>
          <cell r="I3238">
            <v>9.66</v>
          </cell>
        </row>
        <row r="3239">
          <cell r="A3239">
            <v>115690</v>
          </cell>
          <cell r="B3239">
            <v>0</v>
          </cell>
          <cell r="C3239">
            <v>7.5</v>
          </cell>
          <cell r="D3239">
            <v>0.6</v>
          </cell>
          <cell r="E3239">
            <v>8.1</v>
          </cell>
          <cell r="F3239">
            <v>8.25</v>
          </cell>
          <cell r="G3239">
            <v>8.4600000000000009</v>
          </cell>
          <cell r="H3239">
            <v>9.06</v>
          </cell>
          <cell r="I3239">
            <v>9.66</v>
          </cell>
        </row>
        <row r="3240">
          <cell r="A3240">
            <v>115700</v>
          </cell>
          <cell r="B3240">
            <v>0</v>
          </cell>
          <cell r="C3240">
            <v>7.5</v>
          </cell>
          <cell r="D3240">
            <v>0.6</v>
          </cell>
          <cell r="E3240">
            <v>8.1</v>
          </cell>
          <cell r="F3240">
            <v>8.25</v>
          </cell>
          <cell r="G3240">
            <v>8.4600000000000009</v>
          </cell>
          <cell r="H3240">
            <v>9.06</v>
          </cell>
          <cell r="I3240">
            <v>9.66</v>
          </cell>
        </row>
        <row r="3241">
          <cell r="A3241">
            <v>115710</v>
          </cell>
          <cell r="B3241">
            <v>0</v>
          </cell>
          <cell r="C3241">
            <v>7.5</v>
          </cell>
          <cell r="D3241">
            <v>0.6</v>
          </cell>
          <cell r="E3241">
            <v>8.1</v>
          </cell>
          <cell r="F3241">
            <v>8.25</v>
          </cell>
          <cell r="G3241">
            <v>8.4600000000000009</v>
          </cell>
          <cell r="H3241">
            <v>9.06</v>
          </cell>
          <cell r="I3241">
            <v>9.66</v>
          </cell>
        </row>
        <row r="3242">
          <cell r="A3242">
            <v>115720</v>
          </cell>
          <cell r="B3242">
            <v>0</v>
          </cell>
          <cell r="C3242">
            <v>7.5</v>
          </cell>
          <cell r="D3242">
            <v>0.6</v>
          </cell>
          <cell r="E3242">
            <v>8.1</v>
          </cell>
          <cell r="F3242">
            <v>8.25</v>
          </cell>
          <cell r="G3242">
            <v>8.4600000000000009</v>
          </cell>
          <cell r="H3242">
            <v>9.06</v>
          </cell>
          <cell r="I3242">
            <v>9.66</v>
          </cell>
        </row>
        <row r="3243">
          <cell r="A3243">
            <v>115730</v>
          </cell>
          <cell r="B3243">
            <v>0</v>
          </cell>
          <cell r="C3243">
            <v>7.5</v>
          </cell>
          <cell r="D3243">
            <v>0.6</v>
          </cell>
          <cell r="E3243">
            <v>8.1</v>
          </cell>
          <cell r="F3243">
            <v>8.25</v>
          </cell>
          <cell r="G3243">
            <v>8.4600000000000009</v>
          </cell>
          <cell r="H3243">
            <v>9.06</v>
          </cell>
          <cell r="I3243">
            <v>9.66</v>
          </cell>
        </row>
        <row r="3244">
          <cell r="A3244">
            <v>115740</v>
          </cell>
          <cell r="B3244">
            <v>0</v>
          </cell>
          <cell r="C3244">
            <v>7.5</v>
          </cell>
          <cell r="D3244">
            <v>0.6</v>
          </cell>
          <cell r="E3244">
            <v>8.1</v>
          </cell>
          <cell r="F3244">
            <v>8.25</v>
          </cell>
          <cell r="G3244">
            <v>8.4600000000000009</v>
          </cell>
          <cell r="H3244">
            <v>9.06</v>
          </cell>
          <cell r="I3244">
            <v>9.66</v>
          </cell>
        </row>
        <row r="3245">
          <cell r="A3245">
            <v>115750</v>
          </cell>
          <cell r="B3245">
            <v>0</v>
          </cell>
          <cell r="C3245">
            <v>7.5</v>
          </cell>
          <cell r="D3245">
            <v>0.6</v>
          </cell>
          <cell r="E3245">
            <v>8.1</v>
          </cell>
          <cell r="F3245">
            <v>8.25</v>
          </cell>
          <cell r="G3245">
            <v>8.4600000000000009</v>
          </cell>
          <cell r="H3245">
            <v>9.06</v>
          </cell>
          <cell r="I3245">
            <v>9.66</v>
          </cell>
        </row>
        <row r="3246">
          <cell r="A3246">
            <v>115760</v>
          </cell>
          <cell r="B3246">
            <v>0</v>
          </cell>
          <cell r="C3246">
            <v>7.5</v>
          </cell>
          <cell r="D3246">
            <v>0.6</v>
          </cell>
          <cell r="E3246">
            <v>8.1</v>
          </cell>
          <cell r="F3246">
            <v>8.25</v>
          </cell>
          <cell r="G3246">
            <v>8.4600000000000009</v>
          </cell>
          <cell r="H3246">
            <v>9.06</v>
          </cell>
          <cell r="I3246">
            <v>9.66</v>
          </cell>
        </row>
        <row r="3247">
          <cell r="A3247">
            <v>115770</v>
          </cell>
          <cell r="B3247">
            <v>0</v>
          </cell>
          <cell r="C3247">
            <v>7.5</v>
          </cell>
          <cell r="D3247">
            <v>0.6</v>
          </cell>
          <cell r="E3247">
            <v>8.1</v>
          </cell>
          <cell r="F3247">
            <v>8.25</v>
          </cell>
          <cell r="G3247">
            <v>8.4600000000000009</v>
          </cell>
          <cell r="H3247">
            <v>9.06</v>
          </cell>
          <cell r="I3247">
            <v>9.66</v>
          </cell>
        </row>
        <row r="3248">
          <cell r="A3248">
            <v>115780</v>
          </cell>
          <cell r="B3248">
            <v>0</v>
          </cell>
          <cell r="C3248">
            <v>7.5</v>
          </cell>
          <cell r="D3248">
            <v>0.6</v>
          </cell>
          <cell r="E3248">
            <v>8.1</v>
          </cell>
          <cell r="F3248">
            <v>8.25</v>
          </cell>
          <cell r="G3248">
            <v>8.4600000000000009</v>
          </cell>
          <cell r="H3248">
            <v>9.06</v>
          </cell>
          <cell r="I3248">
            <v>9.66</v>
          </cell>
        </row>
        <row r="3249">
          <cell r="A3249">
            <v>115790</v>
          </cell>
          <cell r="B3249">
            <v>0</v>
          </cell>
          <cell r="C3249">
            <v>7.5</v>
          </cell>
          <cell r="D3249">
            <v>0.6</v>
          </cell>
          <cell r="E3249">
            <v>8.1</v>
          </cell>
          <cell r="F3249">
            <v>8.25</v>
          </cell>
          <cell r="G3249">
            <v>8.4600000000000009</v>
          </cell>
          <cell r="H3249">
            <v>9.06</v>
          </cell>
          <cell r="I3249">
            <v>9.66</v>
          </cell>
        </row>
        <row r="3250">
          <cell r="A3250">
            <v>115800</v>
          </cell>
          <cell r="B3250">
            <v>0</v>
          </cell>
          <cell r="C3250">
            <v>7.5</v>
          </cell>
          <cell r="D3250">
            <v>0.6</v>
          </cell>
          <cell r="E3250">
            <v>8.1</v>
          </cell>
          <cell r="F3250">
            <v>8.25</v>
          </cell>
          <cell r="G3250">
            <v>8.4600000000000009</v>
          </cell>
          <cell r="H3250">
            <v>9.06</v>
          </cell>
          <cell r="I3250">
            <v>9.66</v>
          </cell>
        </row>
        <row r="3251">
          <cell r="A3251">
            <v>115810</v>
          </cell>
          <cell r="B3251">
            <v>0</v>
          </cell>
          <cell r="C3251">
            <v>7.5</v>
          </cell>
          <cell r="D3251">
            <v>0.6</v>
          </cell>
          <cell r="E3251">
            <v>8.1</v>
          </cell>
          <cell r="F3251">
            <v>8.25</v>
          </cell>
          <cell r="G3251">
            <v>8.4600000000000009</v>
          </cell>
          <cell r="H3251">
            <v>9.06</v>
          </cell>
          <cell r="I3251">
            <v>9.66</v>
          </cell>
        </row>
        <row r="3252">
          <cell r="A3252">
            <v>115820</v>
          </cell>
          <cell r="B3252">
            <v>0</v>
          </cell>
          <cell r="C3252">
            <v>7.5</v>
          </cell>
          <cell r="D3252">
            <v>0.6</v>
          </cell>
          <cell r="E3252">
            <v>8.1</v>
          </cell>
          <cell r="F3252">
            <v>8.25</v>
          </cell>
          <cell r="G3252">
            <v>8.4600000000000009</v>
          </cell>
          <cell r="H3252">
            <v>9.06</v>
          </cell>
          <cell r="I3252">
            <v>9.66</v>
          </cell>
        </row>
        <row r="3253">
          <cell r="A3253">
            <v>115830</v>
          </cell>
          <cell r="B3253">
            <v>0</v>
          </cell>
          <cell r="C3253">
            <v>7.5</v>
          </cell>
          <cell r="D3253">
            <v>0.6</v>
          </cell>
          <cell r="E3253">
            <v>8.1</v>
          </cell>
          <cell r="F3253">
            <v>8.25</v>
          </cell>
          <cell r="G3253">
            <v>8.4600000000000009</v>
          </cell>
          <cell r="H3253">
            <v>9.06</v>
          </cell>
          <cell r="I3253">
            <v>9.66</v>
          </cell>
        </row>
        <row r="3254">
          <cell r="A3254">
            <v>115840</v>
          </cell>
          <cell r="B3254">
            <v>0</v>
          </cell>
          <cell r="C3254">
            <v>7.5</v>
          </cell>
          <cell r="D3254">
            <v>0.6</v>
          </cell>
          <cell r="E3254">
            <v>8.1</v>
          </cell>
          <cell r="F3254">
            <v>8.25</v>
          </cell>
          <cell r="G3254">
            <v>8.4600000000000009</v>
          </cell>
          <cell r="H3254">
            <v>9.06</v>
          </cell>
          <cell r="I3254">
            <v>9.66</v>
          </cell>
        </row>
        <row r="3255">
          <cell r="A3255">
            <v>115850</v>
          </cell>
          <cell r="B3255">
            <v>0</v>
          </cell>
          <cell r="C3255">
            <v>7.5</v>
          </cell>
          <cell r="D3255">
            <v>0.6</v>
          </cell>
          <cell r="E3255">
            <v>8.1</v>
          </cell>
          <cell r="F3255">
            <v>8.25</v>
          </cell>
          <cell r="G3255">
            <v>8.4600000000000009</v>
          </cell>
          <cell r="H3255">
            <v>9.06</v>
          </cell>
          <cell r="I3255">
            <v>9.66</v>
          </cell>
        </row>
        <row r="3256">
          <cell r="A3256">
            <v>115860</v>
          </cell>
          <cell r="B3256">
            <v>0</v>
          </cell>
          <cell r="C3256">
            <v>7.5</v>
          </cell>
          <cell r="D3256">
            <v>0.6</v>
          </cell>
          <cell r="E3256">
            <v>8.1</v>
          </cell>
          <cell r="F3256">
            <v>8.25</v>
          </cell>
          <cell r="G3256">
            <v>8.4600000000000009</v>
          </cell>
          <cell r="H3256">
            <v>9.06</v>
          </cell>
          <cell r="I3256">
            <v>9.66</v>
          </cell>
        </row>
        <row r="3257">
          <cell r="A3257">
            <v>115870</v>
          </cell>
          <cell r="B3257">
            <v>0</v>
          </cell>
          <cell r="C3257">
            <v>7.5</v>
          </cell>
          <cell r="D3257">
            <v>0.6</v>
          </cell>
          <cell r="E3257">
            <v>8.1</v>
          </cell>
          <cell r="F3257">
            <v>8.25</v>
          </cell>
          <cell r="G3257">
            <v>8.4600000000000009</v>
          </cell>
          <cell r="H3257">
            <v>9.06</v>
          </cell>
          <cell r="I3257">
            <v>9.66</v>
          </cell>
        </row>
        <row r="3258">
          <cell r="A3258">
            <v>115880</v>
          </cell>
          <cell r="B3258">
            <v>0</v>
          </cell>
          <cell r="C3258">
            <v>7.5</v>
          </cell>
          <cell r="D3258">
            <v>0.6</v>
          </cell>
          <cell r="E3258">
            <v>8.1</v>
          </cell>
          <cell r="F3258">
            <v>8.25</v>
          </cell>
          <cell r="G3258">
            <v>8.4600000000000009</v>
          </cell>
          <cell r="H3258">
            <v>9.06</v>
          </cell>
          <cell r="I3258">
            <v>9.66</v>
          </cell>
        </row>
        <row r="3259">
          <cell r="A3259">
            <v>115890</v>
          </cell>
          <cell r="B3259">
            <v>0</v>
          </cell>
          <cell r="C3259">
            <v>7.5</v>
          </cell>
          <cell r="D3259">
            <v>0.6</v>
          </cell>
          <cell r="E3259">
            <v>8.1</v>
          </cell>
          <cell r="F3259">
            <v>8.25</v>
          </cell>
          <cell r="G3259">
            <v>8.4600000000000009</v>
          </cell>
          <cell r="H3259">
            <v>9.06</v>
          </cell>
          <cell r="I3259">
            <v>9.66</v>
          </cell>
        </row>
        <row r="3260">
          <cell r="A3260">
            <v>115900</v>
          </cell>
          <cell r="B3260">
            <v>0</v>
          </cell>
          <cell r="C3260">
            <v>7.5</v>
          </cell>
          <cell r="D3260">
            <v>0.6</v>
          </cell>
          <cell r="E3260">
            <v>8.1</v>
          </cell>
          <cell r="F3260">
            <v>8.25</v>
          </cell>
          <cell r="G3260">
            <v>8.4600000000000009</v>
          </cell>
          <cell r="H3260">
            <v>9.06</v>
          </cell>
          <cell r="I3260">
            <v>9.66</v>
          </cell>
        </row>
        <row r="3261">
          <cell r="A3261">
            <v>115910</v>
          </cell>
          <cell r="B3261">
            <v>0</v>
          </cell>
          <cell r="C3261">
            <v>7.5</v>
          </cell>
          <cell r="D3261">
            <v>0.6</v>
          </cell>
          <cell r="E3261">
            <v>8.1</v>
          </cell>
          <cell r="F3261">
            <v>8.25</v>
          </cell>
          <cell r="G3261">
            <v>8.4600000000000009</v>
          </cell>
          <cell r="H3261">
            <v>9.06</v>
          </cell>
          <cell r="I3261">
            <v>9.66</v>
          </cell>
        </row>
        <row r="3262">
          <cell r="A3262">
            <v>115920</v>
          </cell>
          <cell r="B3262">
            <v>0</v>
          </cell>
          <cell r="C3262">
            <v>7.5</v>
          </cell>
          <cell r="D3262">
            <v>0.6</v>
          </cell>
          <cell r="E3262">
            <v>8.1</v>
          </cell>
          <cell r="F3262">
            <v>8.25</v>
          </cell>
          <cell r="G3262">
            <v>8.4600000000000009</v>
          </cell>
          <cell r="H3262">
            <v>9.06</v>
          </cell>
          <cell r="I3262">
            <v>9.66</v>
          </cell>
        </row>
        <row r="3263">
          <cell r="A3263">
            <v>115930</v>
          </cell>
          <cell r="B3263">
            <v>0</v>
          </cell>
          <cell r="C3263">
            <v>7.5</v>
          </cell>
          <cell r="D3263">
            <v>0.6</v>
          </cell>
          <cell r="E3263">
            <v>8.1</v>
          </cell>
          <cell r="F3263">
            <v>8.25</v>
          </cell>
          <cell r="G3263">
            <v>8.4600000000000009</v>
          </cell>
          <cell r="H3263">
            <v>9.06</v>
          </cell>
          <cell r="I3263">
            <v>9.66</v>
          </cell>
        </row>
        <row r="3264">
          <cell r="A3264">
            <v>115940</v>
          </cell>
          <cell r="B3264">
            <v>0</v>
          </cell>
          <cell r="C3264">
            <v>7.5</v>
          </cell>
          <cell r="D3264">
            <v>0.6</v>
          </cell>
          <cell r="E3264">
            <v>8.1</v>
          </cell>
          <cell r="F3264">
            <v>8.25</v>
          </cell>
          <cell r="G3264">
            <v>8.4600000000000009</v>
          </cell>
          <cell r="H3264">
            <v>9.06</v>
          </cell>
          <cell r="I3264">
            <v>9.66</v>
          </cell>
        </row>
        <row r="3265">
          <cell r="A3265">
            <v>115950</v>
          </cell>
          <cell r="B3265">
            <v>0</v>
          </cell>
          <cell r="C3265">
            <v>7.5</v>
          </cell>
          <cell r="D3265">
            <v>0.6</v>
          </cell>
          <cell r="E3265">
            <v>8.1</v>
          </cell>
          <cell r="F3265">
            <v>8.25</v>
          </cell>
          <cell r="G3265">
            <v>8.4600000000000009</v>
          </cell>
          <cell r="H3265">
            <v>9.06</v>
          </cell>
          <cell r="I3265">
            <v>9.66</v>
          </cell>
        </row>
        <row r="3266">
          <cell r="A3266">
            <v>115960</v>
          </cell>
          <cell r="B3266">
            <v>0</v>
          </cell>
          <cell r="C3266">
            <v>7.5</v>
          </cell>
          <cell r="D3266">
            <v>0.6</v>
          </cell>
          <cell r="E3266">
            <v>8.1</v>
          </cell>
          <cell r="F3266">
            <v>8.25</v>
          </cell>
          <cell r="G3266">
            <v>8.4600000000000009</v>
          </cell>
          <cell r="H3266">
            <v>9.06</v>
          </cell>
          <cell r="I3266">
            <v>9.66</v>
          </cell>
        </row>
        <row r="3267">
          <cell r="A3267">
            <v>115970</v>
          </cell>
          <cell r="B3267">
            <v>0</v>
          </cell>
          <cell r="C3267">
            <v>7.5</v>
          </cell>
          <cell r="D3267">
            <v>0.6</v>
          </cell>
          <cell r="E3267">
            <v>8.1</v>
          </cell>
          <cell r="F3267">
            <v>8.25</v>
          </cell>
          <cell r="G3267">
            <v>8.4600000000000009</v>
          </cell>
          <cell r="H3267">
            <v>9.06</v>
          </cell>
          <cell r="I3267">
            <v>9.66</v>
          </cell>
        </row>
        <row r="3268">
          <cell r="A3268">
            <v>115980</v>
          </cell>
          <cell r="B3268">
            <v>0</v>
          </cell>
          <cell r="C3268">
            <v>7.5</v>
          </cell>
          <cell r="D3268">
            <v>0.6</v>
          </cell>
          <cell r="E3268">
            <v>8.1</v>
          </cell>
          <cell r="F3268">
            <v>8.25</v>
          </cell>
          <cell r="G3268">
            <v>8.4600000000000009</v>
          </cell>
          <cell r="H3268">
            <v>9.06</v>
          </cell>
          <cell r="I3268">
            <v>9.66</v>
          </cell>
        </row>
        <row r="3269">
          <cell r="A3269">
            <v>115990</v>
          </cell>
          <cell r="B3269">
            <v>0</v>
          </cell>
          <cell r="C3269">
            <v>7.5</v>
          </cell>
          <cell r="D3269">
            <v>0.6</v>
          </cell>
          <cell r="E3269">
            <v>8.1</v>
          </cell>
          <cell r="F3269">
            <v>8.25</v>
          </cell>
          <cell r="G3269">
            <v>8.4600000000000009</v>
          </cell>
          <cell r="H3269">
            <v>9.06</v>
          </cell>
          <cell r="I3269">
            <v>9.66</v>
          </cell>
        </row>
        <row r="3270">
          <cell r="A3270">
            <v>116000</v>
          </cell>
          <cell r="B3270">
            <v>0</v>
          </cell>
          <cell r="C3270">
            <v>7.5</v>
          </cell>
          <cell r="D3270">
            <v>0.6</v>
          </cell>
          <cell r="E3270">
            <v>8.1</v>
          </cell>
          <cell r="F3270">
            <v>8.25</v>
          </cell>
          <cell r="G3270">
            <v>8.4600000000000009</v>
          </cell>
          <cell r="H3270">
            <v>9.06</v>
          </cell>
          <cell r="I3270">
            <v>9.66</v>
          </cell>
        </row>
        <row r="3289">
          <cell r="A3289">
            <v>116000</v>
          </cell>
          <cell r="B3289">
            <v>0</v>
          </cell>
          <cell r="C3289">
            <v>7.5</v>
          </cell>
          <cell r="D3289">
            <v>0.6</v>
          </cell>
          <cell r="E3289">
            <v>8.1</v>
          </cell>
          <cell r="F3289">
            <v>8.25</v>
          </cell>
          <cell r="G3289">
            <v>8.4600000000000009</v>
          </cell>
          <cell r="H3289">
            <v>9.06</v>
          </cell>
          <cell r="I3289">
            <v>9.66</v>
          </cell>
        </row>
        <row r="3290">
          <cell r="A3290">
            <v>116010</v>
          </cell>
          <cell r="B3290">
            <v>0</v>
          </cell>
          <cell r="C3290">
            <v>7.5</v>
          </cell>
          <cell r="D3290">
            <v>0.6</v>
          </cell>
          <cell r="E3290">
            <v>8.1</v>
          </cell>
          <cell r="F3290">
            <v>8.25</v>
          </cell>
          <cell r="G3290">
            <v>8.4600000000000009</v>
          </cell>
          <cell r="H3290">
            <v>9.06</v>
          </cell>
          <cell r="I3290">
            <v>9.66</v>
          </cell>
        </row>
        <row r="3291">
          <cell r="A3291">
            <v>116020</v>
          </cell>
          <cell r="B3291">
            <v>0</v>
          </cell>
          <cell r="C3291">
            <v>7.5</v>
          </cell>
          <cell r="D3291">
            <v>0.6</v>
          </cell>
          <cell r="E3291">
            <v>8.1</v>
          </cell>
          <cell r="F3291">
            <v>8.25</v>
          </cell>
          <cell r="G3291">
            <v>8.4600000000000009</v>
          </cell>
          <cell r="H3291">
            <v>9.06</v>
          </cell>
          <cell r="I3291">
            <v>9.66</v>
          </cell>
        </row>
        <row r="3292">
          <cell r="A3292">
            <v>116030</v>
          </cell>
          <cell r="B3292">
            <v>0</v>
          </cell>
          <cell r="C3292">
            <v>7.5</v>
          </cell>
          <cell r="D3292">
            <v>0.6</v>
          </cell>
          <cell r="E3292">
            <v>8.1</v>
          </cell>
          <cell r="F3292">
            <v>8.25</v>
          </cell>
          <cell r="G3292">
            <v>8.4600000000000009</v>
          </cell>
          <cell r="H3292">
            <v>9.06</v>
          </cell>
          <cell r="I3292">
            <v>9.66</v>
          </cell>
        </row>
        <row r="3293">
          <cell r="A3293">
            <v>116040</v>
          </cell>
          <cell r="B3293">
            <v>0</v>
          </cell>
          <cell r="C3293">
            <v>7.5</v>
          </cell>
          <cell r="D3293">
            <v>0.6</v>
          </cell>
          <cell r="E3293">
            <v>8.1</v>
          </cell>
          <cell r="F3293">
            <v>8.25</v>
          </cell>
          <cell r="G3293">
            <v>8.4600000000000009</v>
          </cell>
          <cell r="H3293">
            <v>9.06</v>
          </cell>
          <cell r="I3293">
            <v>9.66</v>
          </cell>
        </row>
        <row r="3294">
          <cell r="A3294">
            <v>116050</v>
          </cell>
          <cell r="B3294">
            <v>0</v>
          </cell>
          <cell r="C3294">
            <v>7.5</v>
          </cell>
          <cell r="D3294">
            <v>0.6</v>
          </cell>
          <cell r="E3294">
            <v>8.1</v>
          </cell>
          <cell r="F3294">
            <v>8.25</v>
          </cell>
          <cell r="G3294">
            <v>8.4600000000000009</v>
          </cell>
          <cell r="H3294">
            <v>9.06</v>
          </cell>
          <cell r="I3294">
            <v>9.66</v>
          </cell>
        </row>
        <row r="3295">
          <cell r="A3295">
            <v>116060</v>
          </cell>
          <cell r="B3295">
            <v>0</v>
          </cell>
          <cell r="C3295">
            <v>7.5</v>
          </cell>
          <cell r="D3295">
            <v>0.6</v>
          </cell>
          <cell r="E3295">
            <v>8.1</v>
          </cell>
          <cell r="F3295">
            <v>8.25</v>
          </cell>
          <cell r="G3295">
            <v>8.4600000000000009</v>
          </cell>
          <cell r="H3295">
            <v>9.06</v>
          </cell>
          <cell r="I3295">
            <v>9.66</v>
          </cell>
        </row>
        <row r="3296">
          <cell r="A3296">
            <v>116070</v>
          </cell>
          <cell r="B3296">
            <v>0</v>
          </cell>
          <cell r="C3296">
            <v>7.5</v>
          </cell>
          <cell r="D3296">
            <v>0.6</v>
          </cell>
          <cell r="E3296">
            <v>8.1</v>
          </cell>
          <cell r="F3296">
            <v>8.25</v>
          </cell>
          <cell r="G3296">
            <v>8.4600000000000009</v>
          </cell>
          <cell r="H3296">
            <v>9.06</v>
          </cell>
          <cell r="I3296">
            <v>9.66</v>
          </cell>
        </row>
        <row r="3297">
          <cell r="A3297">
            <v>116080</v>
          </cell>
          <cell r="B3297">
            <v>0</v>
          </cell>
          <cell r="C3297">
            <v>7.5</v>
          </cell>
          <cell r="D3297">
            <v>0.6</v>
          </cell>
          <cell r="E3297">
            <v>8.1</v>
          </cell>
          <cell r="F3297">
            <v>8.25</v>
          </cell>
          <cell r="G3297">
            <v>8.4600000000000009</v>
          </cell>
          <cell r="H3297">
            <v>9.06</v>
          </cell>
          <cell r="I3297">
            <v>9.66</v>
          </cell>
        </row>
        <row r="3298">
          <cell r="A3298">
            <v>116090</v>
          </cell>
          <cell r="B3298">
            <v>0</v>
          </cell>
          <cell r="C3298">
            <v>7.5</v>
          </cell>
          <cell r="D3298">
            <v>0.6</v>
          </cell>
          <cell r="E3298">
            <v>8.1</v>
          </cell>
          <cell r="F3298">
            <v>8.25</v>
          </cell>
          <cell r="G3298">
            <v>8.4600000000000009</v>
          </cell>
          <cell r="H3298">
            <v>9.06</v>
          </cell>
          <cell r="I3298">
            <v>9.66</v>
          </cell>
        </row>
        <row r="3299">
          <cell r="A3299">
            <v>116100</v>
          </cell>
          <cell r="B3299">
            <v>0</v>
          </cell>
          <cell r="C3299">
            <v>7.5</v>
          </cell>
          <cell r="D3299">
            <v>0.6</v>
          </cell>
          <cell r="E3299">
            <v>8.1</v>
          </cell>
          <cell r="F3299">
            <v>8.25</v>
          </cell>
          <cell r="G3299">
            <v>8.4600000000000009</v>
          </cell>
          <cell r="H3299">
            <v>9.06</v>
          </cell>
          <cell r="I3299">
            <v>9.66</v>
          </cell>
        </row>
        <row r="3300">
          <cell r="A3300">
            <v>116110</v>
          </cell>
          <cell r="B3300">
            <v>0</v>
          </cell>
          <cell r="C3300">
            <v>7.5</v>
          </cell>
          <cell r="D3300">
            <v>0.6</v>
          </cell>
          <cell r="E3300">
            <v>8.1</v>
          </cell>
          <cell r="F3300">
            <v>8.25</v>
          </cell>
          <cell r="G3300">
            <v>8.4600000000000009</v>
          </cell>
          <cell r="H3300">
            <v>9.06</v>
          </cell>
          <cell r="I3300">
            <v>9.66</v>
          </cell>
        </row>
        <row r="3301">
          <cell r="A3301">
            <v>116120</v>
          </cell>
          <cell r="B3301">
            <v>0</v>
          </cell>
          <cell r="C3301">
            <v>7.5</v>
          </cell>
          <cell r="D3301">
            <v>0.6</v>
          </cell>
          <cell r="E3301">
            <v>8.1</v>
          </cell>
          <cell r="F3301">
            <v>8.25</v>
          </cell>
          <cell r="G3301">
            <v>8.4600000000000009</v>
          </cell>
          <cell r="H3301">
            <v>9.06</v>
          </cell>
          <cell r="I3301">
            <v>9.66</v>
          </cell>
        </row>
        <row r="3302">
          <cell r="A3302">
            <v>116125.04</v>
          </cell>
          <cell r="B3302" t="str">
            <v>PY - MSE</v>
          </cell>
          <cell r="C3302">
            <v>7.5</v>
          </cell>
          <cell r="D3302">
            <v>0.6</v>
          </cell>
          <cell r="E3302">
            <v>8.1</v>
          </cell>
          <cell r="F3302">
            <v>8.25</v>
          </cell>
          <cell r="G3302">
            <v>8.4600000000000009</v>
          </cell>
          <cell r="H3302">
            <v>9.06</v>
          </cell>
          <cell r="I3302">
            <v>9.66</v>
          </cell>
        </row>
        <row r="3303">
          <cell r="A3303">
            <v>116130</v>
          </cell>
          <cell r="B3303">
            <v>0</v>
          </cell>
          <cell r="C3303">
            <v>7.5</v>
          </cell>
          <cell r="D3303">
            <v>0.5</v>
          </cell>
          <cell r="E3303">
            <v>8</v>
          </cell>
          <cell r="F3303">
            <v>8.15</v>
          </cell>
          <cell r="G3303">
            <v>8.3600000000000012</v>
          </cell>
          <cell r="H3303">
            <v>8.9600000000000009</v>
          </cell>
          <cell r="I3303">
            <v>9.56</v>
          </cell>
        </row>
        <row r="3304">
          <cell r="A3304">
            <v>116140</v>
          </cell>
          <cell r="B3304">
            <v>0</v>
          </cell>
          <cell r="C3304">
            <v>7.5</v>
          </cell>
          <cell r="D3304">
            <v>0.3</v>
          </cell>
          <cell r="E3304">
            <v>7.8</v>
          </cell>
          <cell r="F3304">
            <v>7.95</v>
          </cell>
          <cell r="G3304">
            <v>8.16</v>
          </cell>
          <cell r="H3304">
            <v>8.76</v>
          </cell>
          <cell r="I3304">
            <v>9.36</v>
          </cell>
        </row>
        <row r="3305">
          <cell r="A3305">
            <v>116140.04</v>
          </cell>
          <cell r="B3305" t="str">
            <v>PT</v>
          </cell>
          <cell r="C3305">
            <v>7.5</v>
          </cell>
          <cell r="D3305">
            <v>0.3</v>
          </cell>
          <cell r="E3305">
            <v>7.8</v>
          </cell>
          <cell r="F3305">
            <v>7.95</v>
          </cell>
          <cell r="G3305">
            <v>8.16</v>
          </cell>
          <cell r="H3305">
            <v>8.76</v>
          </cell>
          <cell r="I3305">
            <v>9.36</v>
          </cell>
        </row>
        <row r="3306">
          <cell r="A3306">
            <v>116150</v>
          </cell>
          <cell r="B3306">
            <v>0</v>
          </cell>
          <cell r="C3306">
            <v>7.5</v>
          </cell>
          <cell r="D3306">
            <v>0.1</v>
          </cell>
          <cell r="E3306">
            <v>7.6</v>
          </cell>
          <cell r="F3306">
            <v>7.75</v>
          </cell>
          <cell r="G3306">
            <v>7.96</v>
          </cell>
          <cell r="H3306">
            <v>8.56</v>
          </cell>
          <cell r="I3306">
            <v>9.16</v>
          </cell>
        </row>
        <row r="3307">
          <cell r="A3307">
            <v>116155.04</v>
          </cell>
          <cell r="B3307" t="str">
            <v>PX</v>
          </cell>
          <cell r="C3307">
            <v>7.5</v>
          </cell>
          <cell r="D3307">
            <v>0</v>
          </cell>
          <cell r="E3307">
            <v>7.5</v>
          </cell>
          <cell r="F3307">
            <v>7.65</v>
          </cell>
          <cell r="G3307">
            <v>7.86</v>
          </cell>
          <cell r="H3307">
            <v>8.4600000000000009</v>
          </cell>
          <cell r="I3307">
            <v>9.06</v>
          </cell>
        </row>
        <row r="3308">
          <cell r="A3308">
            <v>116160</v>
          </cell>
          <cell r="B3308">
            <v>0</v>
          </cell>
          <cell r="C3308">
            <v>7.5</v>
          </cell>
          <cell r="D3308">
            <v>0</v>
          </cell>
          <cell r="E3308">
            <v>7.5</v>
          </cell>
          <cell r="F3308">
            <v>7.65</v>
          </cell>
          <cell r="G3308">
            <v>7.86</v>
          </cell>
          <cell r="H3308">
            <v>8.4600000000000009</v>
          </cell>
          <cell r="I3308">
            <v>9.06</v>
          </cell>
        </row>
        <row r="3309">
          <cell r="A3309">
            <v>116170</v>
          </cell>
          <cell r="B3309">
            <v>0</v>
          </cell>
          <cell r="C3309">
            <v>7.5</v>
          </cell>
          <cell r="D3309">
            <v>0</v>
          </cell>
          <cell r="E3309">
            <v>7.5</v>
          </cell>
          <cell r="F3309">
            <v>7.65</v>
          </cell>
          <cell r="G3309">
            <v>7.86</v>
          </cell>
          <cell r="H3309">
            <v>8.4600000000000009</v>
          </cell>
          <cell r="I3309">
            <v>9.06</v>
          </cell>
        </row>
        <row r="3310">
          <cell r="A3310">
            <v>116180</v>
          </cell>
          <cell r="B3310">
            <v>0</v>
          </cell>
          <cell r="C3310">
            <v>7.5</v>
          </cell>
          <cell r="D3310">
            <v>0</v>
          </cell>
          <cell r="E3310">
            <v>7.5</v>
          </cell>
          <cell r="F3310">
            <v>7.65</v>
          </cell>
          <cell r="G3310">
            <v>7.86</v>
          </cell>
          <cell r="H3310">
            <v>8.4600000000000009</v>
          </cell>
          <cell r="I3310">
            <v>9.06</v>
          </cell>
        </row>
        <row r="3311">
          <cell r="A3311">
            <v>116185.04</v>
          </cell>
          <cell r="B3311" t="str">
            <v>BS</v>
          </cell>
          <cell r="C3311">
            <v>7.5</v>
          </cell>
          <cell r="D3311">
            <v>0</v>
          </cell>
          <cell r="E3311">
            <v>7.5</v>
          </cell>
          <cell r="F3311">
            <v>7.65</v>
          </cell>
          <cell r="G3311">
            <v>7.86</v>
          </cell>
          <cell r="H3311">
            <v>8.4600000000000009</v>
          </cell>
          <cell r="I3311">
            <v>9.06</v>
          </cell>
        </row>
        <row r="3312">
          <cell r="A3312">
            <v>116190</v>
          </cell>
          <cell r="B3312">
            <v>0</v>
          </cell>
          <cell r="C3312">
            <v>7.5</v>
          </cell>
          <cell r="D3312">
            <v>0</v>
          </cell>
          <cell r="E3312">
            <v>7.5</v>
          </cell>
          <cell r="F3312">
            <v>7.65</v>
          </cell>
          <cell r="G3312">
            <v>7.86</v>
          </cell>
          <cell r="H3312">
            <v>8.4600000000000009</v>
          </cell>
          <cell r="I3312">
            <v>9.06</v>
          </cell>
        </row>
        <row r="3313">
          <cell r="A3313">
            <v>116200</v>
          </cell>
          <cell r="B3313">
            <v>0</v>
          </cell>
          <cell r="C3313">
            <v>7.5</v>
          </cell>
          <cell r="D3313">
            <v>0</v>
          </cell>
          <cell r="E3313">
            <v>7.5</v>
          </cell>
          <cell r="F3313">
            <v>7.65</v>
          </cell>
          <cell r="G3313">
            <v>7.86</v>
          </cell>
          <cell r="H3313">
            <v>8.4600000000000009</v>
          </cell>
          <cell r="I3313">
            <v>9.06</v>
          </cell>
        </row>
        <row r="3314">
          <cell r="A3314">
            <v>116210</v>
          </cell>
          <cell r="B3314">
            <v>0</v>
          </cell>
          <cell r="C3314">
            <v>7.5</v>
          </cell>
          <cell r="D3314">
            <v>0</v>
          </cell>
          <cell r="E3314">
            <v>7.5</v>
          </cell>
          <cell r="F3314">
            <v>7.65</v>
          </cell>
          <cell r="G3314">
            <v>7.86</v>
          </cell>
          <cell r="H3314">
            <v>8.4600000000000009</v>
          </cell>
          <cell r="I3314">
            <v>9.06</v>
          </cell>
        </row>
        <row r="3315">
          <cell r="A3315">
            <v>116220</v>
          </cell>
          <cell r="B3315">
            <v>0</v>
          </cell>
          <cell r="C3315">
            <v>7.5</v>
          </cell>
          <cell r="D3315">
            <v>0</v>
          </cell>
          <cell r="E3315">
            <v>7.5</v>
          </cell>
          <cell r="F3315">
            <v>7.65</v>
          </cell>
          <cell r="G3315">
            <v>7.86</v>
          </cell>
          <cell r="H3315">
            <v>8.4600000000000009</v>
          </cell>
          <cell r="I3315">
            <v>9.06</v>
          </cell>
        </row>
        <row r="3316">
          <cell r="A3316">
            <v>116230</v>
          </cell>
          <cell r="B3316">
            <v>0</v>
          </cell>
          <cell r="C3316">
            <v>7.5</v>
          </cell>
          <cell r="D3316">
            <v>0</v>
          </cell>
          <cell r="E3316">
            <v>7.5</v>
          </cell>
          <cell r="F3316">
            <v>7.65</v>
          </cell>
          <cell r="G3316">
            <v>7.86</v>
          </cell>
          <cell r="H3316">
            <v>8.4600000000000009</v>
          </cell>
          <cell r="I3316">
            <v>9.06</v>
          </cell>
        </row>
        <row r="3317">
          <cell r="A3317">
            <v>116240</v>
          </cell>
          <cell r="B3317">
            <v>0</v>
          </cell>
          <cell r="C3317">
            <v>7.5</v>
          </cell>
          <cell r="D3317">
            <v>0</v>
          </cell>
          <cell r="E3317">
            <v>7.5</v>
          </cell>
          <cell r="F3317">
            <v>7.65</v>
          </cell>
          <cell r="G3317">
            <v>7.86</v>
          </cell>
          <cell r="H3317">
            <v>8.4600000000000009</v>
          </cell>
          <cell r="I3317">
            <v>9.06</v>
          </cell>
        </row>
        <row r="3318">
          <cell r="A3318">
            <v>116250</v>
          </cell>
          <cell r="B3318">
            <v>0</v>
          </cell>
          <cell r="C3318">
            <v>7.5</v>
          </cell>
          <cell r="D3318">
            <v>0</v>
          </cell>
          <cell r="E3318">
            <v>7.5</v>
          </cell>
          <cell r="F3318">
            <v>7.65</v>
          </cell>
          <cell r="G3318">
            <v>7.86</v>
          </cell>
          <cell r="H3318">
            <v>8.4600000000000009</v>
          </cell>
          <cell r="I3318">
            <v>9.06</v>
          </cell>
        </row>
        <row r="3319">
          <cell r="A3319">
            <v>116260</v>
          </cell>
          <cell r="B3319">
            <v>0</v>
          </cell>
          <cell r="C3319">
            <v>7.5</v>
          </cell>
          <cell r="D3319">
            <v>0</v>
          </cell>
          <cell r="E3319">
            <v>7.5</v>
          </cell>
          <cell r="F3319">
            <v>7.65</v>
          </cell>
          <cell r="G3319">
            <v>7.86</v>
          </cell>
          <cell r="H3319">
            <v>8.4600000000000009</v>
          </cell>
          <cell r="I3319">
            <v>9.06</v>
          </cell>
        </row>
        <row r="3320">
          <cell r="A3320">
            <v>116270</v>
          </cell>
          <cell r="B3320">
            <v>0</v>
          </cell>
          <cell r="C3320">
            <v>7.5</v>
          </cell>
          <cell r="D3320">
            <v>0</v>
          </cell>
          <cell r="E3320">
            <v>7.5</v>
          </cell>
          <cell r="F3320">
            <v>7.65</v>
          </cell>
          <cell r="G3320">
            <v>7.86</v>
          </cell>
          <cell r="H3320">
            <v>8.4600000000000009</v>
          </cell>
          <cell r="I3320">
            <v>9.06</v>
          </cell>
        </row>
        <row r="3321">
          <cell r="A3321">
            <v>116280</v>
          </cell>
          <cell r="B3321">
            <v>0</v>
          </cell>
          <cell r="C3321">
            <v>7.5</v>
          </cell>
          <cell r="D3321">
            <v>0</v>
          </cell>
          <cell r="E3321">
            <v>7.5</v>
          </cell>
          <cell r="F3321">
            <v>7.65</v>
          </cell>
          <cell r="G3321">
            <v>7.86</v>
          </cell>
          <cell r="H3321">
            <v>8.4600000000000009</v>
          </cell>
          <cell r="I3321">
            <v>9.06</v>
          </cell>
        </row>
        <row r="3322">
          <cell r="A3322">
            <v>116290</v>
          </cell>
          <cell r="B3322">
            <v>0</v>
          </cell>
          <cell r="C3322">
            <v>7.5</v>
          </cell>
          <cell r="D3322">
            <v>0</v>
          </cell>
          <cell r="E3322">
            <v>7.5</v>
          </cell>
          <cell r="F3322">
            <v>7.65</v>
          </cell>
          <cell r="G3322">
            <v>7.86</v>
          </cell>
          <cell r="H3322">
            <v>8.4600000000000009</v>
          </cell>
          <cell r="I3322">
            <v>9.06</v>
          </cell>
        </row>
        <row r="3323">
          <cell r="A3323">
            <v>116300</v>
          </cell>
          <cell r="B3323">
            <v>0</v>
          </cell>
          <cell r="C3323">
            <v>7.5</v>
          </cell>
          <cell r="D3323">
            <v>0</v>
          </cell>
          <cell r="E3323">
            <v>7.5</v>
          </cell>
          <cell r="F3323">
            <v>7.65</v>
          </cell>
          <cell r="G3323">
            <v>7.86</v>
          </cell>
          <cell r="H3323">
            <v>8.4600000000000009</v>
          </cell>
          <cell r="I3323">
            <v>9.06</v>
          </cell>
        </row>
        <row r="3324">
          <cell r="A3324">
            <v>116310</v>
          </cell>
          <cell r="B3324">
            <v>0</v>
          </cell>
          <cell r="C3324">
            <v>7.5</v>
          </cell>
          <cell r="D3324">
            <v>0</v>
          </cell>
          <cell r="E3324">
            <v>7.5</v>
          </cell>
          <cell r="F3324">
            <v>7.65</v>
          </cell>
          <cell r="G3324">
            <v>7.86</v>
          </cell>
          <cell r="H3324">
            <v>8.4600000000000009</v>
          </cell>
          <cell r="I3324">
            <v>9.06</v>
          </cell>
        </row>
        <row r="3325">
          <cell r="A3325">
            <v>116320</v>
          </cell>
          <cell r="B3325">
            <v>0</v>
          </cell>
          <cell r="C3325">
            <v>7.5</v>
          </cell>
          <cell r="D3325">
            <v>0</v>
          </cell>
          <cell r="E3325">
            <v>7.5</v>
          </cell>
          <cell r="F3325">
            <v>7.65</v>
          </cell>
          <cell r="G3325">
            <v>7.86</v>
          </cell>
          <cell r="H3325">
            <v>8.4600000000000009</v>
          </cell>
          <cell r="I3325">
            <v>9.06</v>
          </cell>
        </row>
        <row r="3326">
          <cell r="A3326">
            <v>116324.76</v>
          </cell>
          <cell r="B3326" t="str">
            <v>BS</v>
          </cell>
          <cell r="C3326">
            <v>7.5</v>
          </cell>
          <cell r="D3326">
            <v>0</v>
          </cell>
          <cell r="E3326">
            <v>7.5</v>
          </cell>
          <cell r="F3326">
            <v>7.65</v>
          </cell>
          <cell r="G3326">
            <v>7.86</v>
          </cell>
          <cell r="H3326">
            <v>8.4600000000000009</v>
          </cell>
          <cell r="I3326">
            <v>9.06</v>
          </cell>
        </row>
        <row r="3327">
          <cell r="A3327">
            <v>116330</v>
          </cell>
          <cell r="B3327">
            <v>0</v>
          </cell>
          <cell r="C3327">
            <v>7.5</v>
          </cell>
          <cell r="D3327">
            <v>0</v>
          </cell>
          <cell r="E3327">
            <v>7.5</v>
          </cell>
          <cell r="F3327">
            <v>7.65</v>
          </cell>
          <cell r="G3327">
            <v>7.86</v>
          </cell>
          <cell r="H3327">
            <v>8.4600000000000009</v>
          </cell>
          <cell r="I3327">
            <v>9.06</v>
          </cell>
        </row>
        <row r="3328">
          <cell r="A3328">
            <v>116340</v>
          </cell>
          <cell r="B3328">
            <v>0</v>
          </cell>
          <cell r="C3328">
            <v>7.5</v>
          </cell>
          <cell r="D3328">
            <v>0</v>
          </cell>
          <cell r="E3328">
            <v>7.5</v>
          </cell>
          <cell r="F3328">
            <v>7.65</v>
          </cell>
          <cell r="G3328">
            <v>7.86</v>
          </cell>
          <cell r="H3328">
            <v>8.4600000000000009</v>
          </cell>
          <cell r="I3328">
            <v>9.06</v>
          </cell>
        </row>
        <row r="3329">
          <cell r="A3329">
            <v>116350</v>
          </cell>
          <cell r="B3329">
            <v>0</v>
          </cell>
          <cell r="C3329">
            <v>7.5</v>
          </cell>
          <cell r="D3329">
            <v>0</v>
          </cell>
          <cell r="E3329">
            <v>7.5</v>
          </cell>
          <cell r="F3329">
            <v>7.65</v>
          </cell>
          <cell r="G3329">
            <v>7.86</v>
          </cell>
          <cell r="H3329">
            <v>8.4600000000000009</v>
          </cell>
          <cell r="I3329">
            <v>9.06</v>
          </cell>
        </row>
        <row r="3330">
          <cell r="A3330">
            <v>116354.76</v>
          </cell>
          <cell r="B3330" t="str">
            <v>PX</v>
          </cell>
          <cell r="C3330">
            <v>7.5</v>
          </cell>
          <cell r="D3330">
            <v>0</v>
          </cell>
          <cell r="E3330">
            <v>7.5</v>
          </cell>
          <cell r="F3330">
            <v>7.65</v>
          </cell>
          <cell r="G3330">
            <v>7.86</v>
          </cell>
          <cell r="H3330">
            <v>8.4600000000000009</v>
          </cell>
          <cell r="I3330">
            <v>9.06</v>
          </cell>
        </row>
        <row r="3331">
          <cell r="A3331">
            <v>116360</v>
          </cell>
          <cell r="B3331">
            <v>0</v>
          </cell>
          <cell r="C3331">
            <v>7.5</v>
          </cell>
          <cell r="D3331">
            <v>0.1</v>
          </cell>
          <cell r="E3331">
            <v>7.6</v>
          </cell>
          <cell r="F3331">
            <v>7.75</v>
          </cell>
          <cell r="G3331">
            <v>7.96</v>
          </cell>
          <cell r="H3331">
            <v>8.56</v>
          </cell>
          <cell r="I3331">
            <v>9.16</v>
          </cell>
        </row>
        <row r="3332">
          <cell r="A3332">
            <v>116369.76</v>
          </cell>
          <cell r="B3332" t="str">
            <v>PC</v>
          </cell>
          <cell r="C3332">
            <v>7.5</v>
          </cell>
          <cell r="D3332">
            <v>0.3</v>
          </cell>
          <cell r="E3332">
            <v>7.8</v>
          </cell>
          <cell r="F3332">
            <v>7.95</v>
          </cell>
          <cell r="G3332">
            <v>8.16</v>
          </cell>
          <cell r="H3332">
            <v>8.76</v>
          </cell>
          <cell r="I3332">
            <v>9.36</v>
          </cell>
        </row>
        <row r="3333">
          <cell r="A3333">
            <v>116370</v>
          </cell>
          <cell r="B3333">
            <v>0</v>
          </cell>
          <cell r="C3333">
            <v>7.5</v>
          </cell>
          <cell r="D3333">
            <v>0.3</v>
          </cell>
          <cell r="E3333">
            <v>7.8</v>
          </cell>
          <cell r="F3333">
            <v>7.95</v>
          </cell>
          <cell r="G3333">
            <v>8.16</v>
          </cell>
          <cell r="H3333">
            <v>8.76</v>
          </cell>
          <cell r="I3333">
            <v>9.36</v>
          </cell>
        </row>
        <row r="3334">
          <cell r="A3334">
            <v>116380</v>
          </cell>
          <cell r="B3334">
            <v>0</v>
          </cell>
          <cell r="C3334">
            <v>7.5</v>
          </cell>
          <cell r="D3334">
            <v>0.5</v>
          </cell>
          <cell r="E3334">
            <v>8</v>
          </cell>
          <cell r="F3334">
            <v>8.15</v>
          </cell>
          <cell r="G3334">
            <v>8.3600000000000012</v>
          </cell>
          <cell r="H3334">
            <v>8.9600000000000009</v>
          </cell>
          <cell r="I3334">
            <v>9.56</v>
          </cell>
        </row>
        <row r="3335">
          <cell r="A3335">
            <v>116384.76</v>
          </cell>
          <cell r="B3335" t="str">
            <v>PY - MSE</v>
          </cell>
          <cell r="C3335">
            <v>7.5</v>
          </cell>
          <cell r="D3335">
            <v>0.6</v>
          </cell>
          <cell r="E3335">
            <v>8.1</v>
          </cell>
          <cell r="F3335">
            <v>8.25</v>
          </cell>
          <cell r="G3335">
            <v>8.4600000000000009</v>
          </cell>
          <cell r="H3335">
            <v>9.06</v>
          </cell>
          <cell r="I3335">
            <v>9.66</v>
          </cell>
        </row>
        <row r="3336">
          <cell r="A3336">
            <v>116390</v>
          </cell>
          <cell r="B3336">
            <v>0</v>
          </cell>
          <cell r="C3336">
            <v>7.5</v>
          </cell>
          <cell r="D3336">
            <v>0.6</v>
          </cell>
          <cell r="E3336">
            <v>8.1</v>
          </cell>
          <cell r="F3336">
            <v>8.25</v>
          </cell>
          <cell r="G3336">
            <v>8.4600000000000009</v>
          </cell>
          <cell r="H3336">
            <v>9.06</v>
          </cell>
          <cell r="I3336">
            <v>9.66</v>
          </cell>
        </row>
        <row r="3337">
          <cell r="A3337">
            <v>116400</v>
          </cell>
          <cell r="B3337">
            <v>0</v>
          </cell>
          <cell r="C3337">
            <v>7.5</v>
          </cell>
          <cell r="D3337">
            <v>0.6</v>
          </cell>
          <cell r="E3337">
            <v>8.1</v>
          </cell>
          <cell r="F3337">
            <v>8.25</v>
          </cell>
          <cell r="G3337">
            <v>8.4600000000000009</v>
          </cell>
          <cell r="H3337">
            <v>9.06</v>
          </cell>
          <cell r="I3337">
            <v>9.66</v>
          </cell>
        </row>
        <row r="3338">
          <cell r="A3338">
            <v>116410</v>
          </cell>
          <cell r="B3338">
            <v>0</v>
          </cell>
          <cell r="C3338">
            <v>7.5</v>
          </cell>
          <cell r="D3338">
            <v>0.6</v>
          </cell>
          <cell r="E3338">
            <v>8.1</v>
          </cell>
          <cell r="F3338">
            <v>8.25</v>
          </cell>
          <cell r="G3338">
            <v>8.4600000000000009</v>
          </cell>
          <cell r="H3338">
            <v>9.06</v>
          </cell>
          <cell r="I3338">
            <v>9.66</v>
          </cell>
        </row>
        <row r="3339">
          <cell r="A3339">
            <v>116420</v>
          </cell>
          <cell r="B3339">
            <v>0</v>
          </cell>
          <cell r="C3339">
            <v>7.5</v>
          </cell>
          <cell r="D3339">
            <v>0.6</v>
          </cell>
          <cell r="E3339">
            <v>8.1</v>
          </cell>
          <cell r="F3339">
            <v>8.25</v>
          </cell>
          <cell r="G3339">
            <v>8.4600000000000009</v>
          </cell>
          <cell r="H3339">
            <v>9.06</v>
          </cell>
          <cell r="I3339">
            <v>9.66</v>
          </cell>
        </row>
        <row r="3340">
          <cell r="A3340">
            <v>116430</v>
          </cell>
          <cell r="B3340">
            <v>0</v>
          </cell>
          <cell r="C3340">
            <v>7.5</v>
          </cell>
          <cell r="D3340">
            <v>0.6</v>
          </cell>
          <cell r="E3340">
            <v>8.1</v>
          </cell>
          <cell r="F3340">
            <v>8.25</v>
          </cell>
          <cell r="G3340">
            <v>8.4600000000000009</v>
          </cell>
          <cell r="H3340">
            <v>9.06</v>
          </cell>
          <cell r="I3340">
            <v>9.66</v>
          </cell>
        </row>
        <row r="3341">
          <cell r="A3341">
            <v>116440</v>
          </cell>
          <cell r="B3341">
            <v>0</v>
          </cell>
          <cell r="C3341">
            <v>7.5</v>
          </cell>
          <cell r="D3341">
            <v>0.6</v>
          </cell>
          <cell r="E3341">
            <v>8.1</v>
          </cell>
          <cell r="F3341">
            <v>8.25</v>
          </cell>
          <cell r="G3341">
            <v>8.4600000000000009</v>
          </cell>
          <cell r="H3341">
            <v>9.06</v>
          </cell>
          <cell r="I3341">
            <v>9.66</v>
          </cell>
        </row>
        <row r="3342">
          <cell r="A3342">
            <v>116450</v>
          </cell>
          <cell r="B3342">
            <v>0</v>
          </cell>
          <cell r="C3342">
            <v>7.5</v>
          </cell>
          <cell r="D3342">
            <v>0.6</v>
          </cell>
          <cell r="E3342">
            <v>8.1</v>
          </cell>
          <cell r="F3342">
            <v>8.25</v>
          </cell>
          <cell r="G3342">
            <v>8.4600000000000009</v>
          </cell>
          <cell r="H3342">
            <v>9.06</v>
          </cell>
          <cell r="I3342">
            <v>9.66</v>
          </cell>
        </row>
        <row r="3343">
          <cell r="A3343">
            <v>116460</v>
          </cell>
          <cell r="B3343">
            <v>0</v>
          </cell>
          <cell r="C3343">
            <v>7.5</v>
          </cell>
          <cell r="D3343">
            <v>0.6</v>
          </cell>
          <cell r="E3343">
            <v>8.1</v>
          </cell>
          <cell r="F3343">
            <v>8.25</v>
          </cell>
          <cell r="G3343">
            <v>8.4600000000000009</v>
          </cell>
          <cell r="H3343">
            <v>9.06</v>
          </cell>
          <cell r="I3343">
            <v>9.66</v>
          </cell>
        </row>
        <row r="3344">
          <cell r="A3344">
            <v>116467.18</v>
          </cell>
          <cell r="B3344" t="str">
            <v>PY - MSE</v>
          </cell>
          <cell r="C3344">
            <v>7.5</v>
          </cell>
          <cell r="D3344">
            <v>0.6</v>
          </cell>
          <cell r="E3344">
            <v>8.1</v>
          </cell>
          <cell r="F3344">
            <v>8.25</v>
          </cell>
          <cell r="G3344">
            <v>8.4600000000000009</v>
          </cell>
          <cell r="H3344">
            <v>9.06</v>
          </cell>
          <cell r="I3344">
            <v>9.66</v>
          </cell>
        </row>
        <row r="3345">
          <cell r="A3345">
            <v>116470</v>
          </cell>
          <cell r="B3345">
            <v>0</v>
          </cell>
          <cell r="C3345">
            <v>7.5</v>
          </cell>
          <cell r="D3345">
            <v>0.54</v>
          </cell>
          <cell r="E3345">
            <v>8.0399999999999991</v>
          </cell>
          <cell r="F3345">
            <v>8.19</v>
          </cell>
          <cell r="G3345">
            <v>8.4</v>
          </cell>
          <cell r="H3345">
            <v>9</v>
          </cell>
          <cell r="I3345">
            <v>9.6</v>
          </cell>
        </row>
        <row r="3346">
          <cell r="A3346">
            <v>116480</v>
          </cell>
          <cell r="B3346">
            <v>0</v>
          </cell>
          <cell r="C3346">
            <v>7.5</v>
          </cell>
          <cell r="D3346">
            <v>0.34</v>
          </cell>
          <cell r="E3346">
            <v>7.84</v>
          </cell>
          <cell r="F3346">
            <v>7.99</v>
          </cell>
          <cell r="G3346">
            <v>8.2000000000000011</v>
          </cell>
          <cell r="H3346">
            <v>8.8000000000000007</v>
          </cell>
          <cell r="I3346">
            <v>9.4</v>
          </cell>
        </row>
        <row r="3347">
          <cell r="A3347">
            <v>116482.18</v>
          </cell>
          <cell r="B3347" t="str">
            <v>PT</v>
          </cell>
          <cell r="C3347">
            <v>7.5</v>
          </cell>
          <cell r="D3347">
            <v>0.3</v>
          </cell>
          <cell r="E3347">
            <v>7.8</v>
          </cell>
          <cell r="F3347">
            <v>7.95</v>
          </cell>
          <cell r="G3347">
            <v>8.16</v>
          </cell>
          <cell r="H3347">
            <v>8.76</v>
          </cell>
          <cell r="I3347">
            <v>9.36</v>
          </cell>
        </row>
        <row r="3348">
          <cell r="A3348">
            <v>116490</v>
          </cell>
          <cell r="B3348">
            <v>0</v>
          </cell>
          <cell r="C3348">
            <v>7.5</v>
          </cell>
          <cell r="D3348">
            <v>0.14000000000000001</v>
          </cell>
          <cell r="E3348">
            <v>7.64</v>
          </cell>
          <cell r="F3348">
            <v>7.79</v>
          </cell>
          <cell r="G3348">
            <v>8</v>
          </cell>
          <cell r="H3348">
            <v>8.6</v>
          </cell>
          <cell r="I3348">
            <v>9.1999999999999993</v>
          </cell>
        </row>
        <row r="3349">
          <cell r="A3349">
            <v>116497.18</v>
          </cell>
          <cell r="B3349" t="str">
            <v>PX</v>
          </cell>
          <cell r="C3349">
            <v>7.5</v>
          </cell>
          <cell r="D3349">
            <v>0</v>
          </cell>
          <cell r="E3349">
            <v>7.5</v>
          </cell>
          <cell r="F3349">
            <v>7.65</v>
          </cell>
          <cell r="G3349">
            <v>7.86</v>
          </cell>
          <cell r="H3349">
            <v>8.4600000000000009</v>
          </cell>
          <cell r="I3349">
            <v>9.06</v>
          </cell>
        </row>
        <row r="3350">
          <cell r="A3350">
            <v>116500</v>
          </cell>
          <cell r="B3350">
            <v>0</v>
          </cell>
          <cell r="C3350">
            <v>7.5</v>
          </cell>
          <cell r="D3350">
            <v>0</v>
          </cell>
          <cell r="E3350">
            <v>7.5</v>
          </cell>
          <cell r="F3350">
            <v>7.65</v>
          </cell>
          <cell r="G3350">
            <v>7.86</v>
          </cell>
          <cell r="H3350">
            <v>8.4600000000000009</v>
          </cell>
          <cell r="I3350">
            <v>9.06</v>
          </cell>
        </row>
        <row r="3351">
          <cell r="A3351">
            <v>116510</v>
          </cell>
          <cell r="B3351">
            <v>0</v>
          </cell>
          <cell r="C3351">
            <v>7.5</v>
          </cell>
          <cell r="D3351">
            <v>0</v>
          </cell>
          <cell r="E3351">
            <v>7.5</v>
          </cell>
          <cell r="F3351">
            <v>7.65</v>
          </cell>
          <cell r="G3351">
            <v>7.86</v>
          </cell>
          <cell r="H3351">
            <v>8.4600000000000009</v>
          </cell>
          <cell r="I3351">
            <v>9.06</v>
          </cell>
        </row>
        <row r="3352">
          <cell r="A3352">
            <v>116520</v>
          </cell>
          <cell r="B3352">
            <v>0</v>
          </cell>
          <cell r="C3352">
            <v>7.5</v>
          </cell>
          <cell r="D3352">
            <v>0</v>
          </cell>
          <cell r="E3352">
            <v>7.5</v>
          </cell>
          <cell r="F3352">
            <v>7.65</v>
          </cell>
          <cell r="G3352">
            <v>7.86</v>
          </cell>
          <cell r="H3352">
            <v>8.4600000000000009</v>
          </cell>
          <cell r="I3352">
            <v>9.06</v>
          </cell>
        </row>
        <row r="3353">
          <cell r="A3353">
            <v>116527.18</v>
          </cell>
          <cell r="B3353" t="str">
            <v>BS</v>
          </cell>
          <cell r="C3353">
            <v>7.5</v>
          </cell>
          <cell r="D3353">
            <v>0</v>
          </cell>
          <cell r="E3353">
            <v>7.5</v>
          </cell>
          <cell r="F3353">
            <v>7.65</v>
          </cell>
          <cell r="G3353">
            <v>7.86</v>
          </cell>
          <cell r="H3353">
            <v>8.4600000000000009</v>
          </cell>
          <cell r="I3353">
            <v>9.06</v>
          </cell>
        </row>
        <row r="3354">
          <cell r="A3354">
            <v>116530</v>
          </cell>
          <cell r="B3354">
            <v>0</v>
          </cell>
          <cell r="C3354">
            <v>7.5</v>
          </cell>
          <cell r="D3354">
            <v>0</v>
          </cell>
          <cell r="E3354">
            <v>7.5</v>
          </cell>
          <cell r="F3354">
            <v>7.65</v>
          </cell>
          <cell r="G3354">
            <v>7.86</v>
          </cell>
          <cell r="H3354">
            <v>8.4600000000000009</v>
          </cell>
          <cell r="I3354">
            <v>9.06</v>
          </cell>
        </row>
        <row r="3355">
          <cell r="A3355">
            <v>116540</v>
          </cell>
          <cell r="B3355">
            <v>0</v>
          </cell>
          <cell r="C3355">
            <v>7.5</v>
          </cell>
          <cell r="D3355">
            <v>0</v>
          </cell>
          <cell r="E3355">
            <v>7.5</v>
          </cell>
          <cell r="F3355">
            <v>7.65</v>
          </cell>
          <cell r="G3355">
            <v>7.86</v>
          </cell>
          <cell r="H3355">
            <v>8.4600000000000009</v>
          </cell>
          <cell r="I3355">
            <v>9.06</v>
          </cell>
        </row>
        <row r="3356">
          <cell r="A3356">
            <v>116550</v>
          </cell>
          <cell r="B3356">
            <v>0</v>
          </cell>
          <cell r="C3356">
            <v>7.5</v>
          </cell>
          <cell r="D3356">
            <v>0</v>
          </cell>
          <cell r="E3356">
            <v>7.5</v>
          </cell>
          <cell r="F3356">
            <v>7.65</v>
          </cell>
          <cell r="G3356">
            <v>7.86</v>
          </cell>
          <cell r="H3356">
            <v>8.4600000000000009</v>
          </cell>
          <cell r="I3356">
            <v>9.06</v>
          </cell>
        </row>
        <row r="3357">
          <cell r="A3357">
            <v>116560</v>
          </cell>
          <cell r="B3357">
            <v>0</v>
          </cell>
          <cell r="C3357">
            <v>7.5</v>
          </cell>
          <cell r="D3357">
            <v>0</v>
          </cell>
          <cell r="E3357">
            <v>7.5</v>
          </cell>
          <cell r="F3357">
            <v>7.65</v>
          </cell>
          <cell r="G3357">
            <v>7.86</v>
          </cell>
          <cell r="H3357">
            <v>8.4600000000000009</v>
          </cell>
          <cell r="I3357">
            <v>9.06</v>
          </cell>
        </row>
        <row r="3358">
          <cell r="A3358">
            <v>116570</v>
          </cell>
          <cell r="B3358">
            <v>0</v>
          </cell>
          <cell r="C3358">
            <v>7.5</v>
          </cell>
          <cell r="D3358">
            <v>0</v>
          </cell>
          <cell r="E3358">
            <v>7.5</v>
          </cell>
          <cell r="F3358">
            <v>7.65</v>
          </cell>
          <cell r="G3358">
            <v>7.86</v>
          </cell>
          <cell r="H3358">
            <v>8.4600000000000009</v>
          </cell>
          <cell r="I3358">
            <v>9.06</v>
          </cell>
        </row>
        <row r="3359">
          <cell r="A3359">
            <v>116580</v>
          </cell>
          <cell r="B3359">
            <v>0</v>
          </cell>
          <cell r="C3359">
            <v>7.5</v>
          </cell>
          <cell r="D3359">
            <v>0</v>
          </cell>
          <cell r="E3359">
            <v>7.5</v>
          </cell>
          <cell r="F3359">
            <v>7.65</v>
          </cell>
          <cell r="G3359">
            <v>7.86</v>
          </cell>
          <cell r="H3359">
            <v>8.4600000000000009</v>
          </cell>
          <cell r="I3359">
            <v>9.06</v>
          </cell>
        </row>
        <row r="3360">
          <cell r="A3360">
            <v>116590</v>
          </cell>
          <cell r="B3360">
            <v>0</v>
          </cell>
          <cell r="C3360">
            <v>7.5</v>
          </cell>
          <cell r="D3360">
            <v>0</v>
          </cell>
          <cell r="E3360">
            <v>7.5</v>
          </cell>
          <cell r="F3360">
            <v>7.65</v>
          </cell>
          <cell r="G3360">
            <v>7.86</v>
          </cell>
          <cell r="H3360">
            <v>8.4600000000000009</v>
          </cell>
          <cell r="I3360">
            <v>9.06</v>
          </cell>
        </row>
        <row r="3361">
          <cell r="A3361">
            <v>116600</v>
          </cell>
          <cell r="B3361">
            <v>0</v>
          </cell>
          <cell r="C3361">
            <v>7.5</v>
          </cell>
          <cell r="D3361">
            <v>0</v>
          </cell>
          <cell r="E3361">
            <v>7.5</v>
          </cell>
          <cell r="F3361">
            <v>7.65</v>
          </cell>
          <cell r="G3361">
            <v>7.86</v>
          </cell>
          <cell r="H3361">
            <v>8.4600000000000009</v>
          </cell>
          <cell r="I3361">
            <v>9.06</v>
          </cell>
        </row>
        <row r="3362">
          <cell r="A3362">
            <v>116610</v>
          </cell>
          <cell r="B3362">
            <v>0</v>
          </cell>
          <cell r="C3362">
            <v>7.5</v>
          </cell>
          <cell r="D3362">
            <v>0</v>
          </cell>
          <cell r="E3362">
            <v>7.5</v>
          </cell>
          <cell r="F3362">
            <v>7.65</v>
          </cell>
          <cell r="G3362">
            <v>7.86</v>
          </cell>
          <cell r="H3362">
            <v>8.4600000000000009</v>
          </cell>
          <cell r="I3362">
            <v>9.06</v>
          </cell>
        </row>
        <row r="3363">
          <cell r="A3363">
            <v>116620</v>
          </cell>
          <cell r="B3363">
            <v>0</v>
          </cell>
          <cell r="C3363">
            <v>7.5</v>
          </cell>
          <cell r="D3363">
            <v>0</v>
          </cell>
          <cell r="E3363">
            <v>7.5</v>
          </cell>
          <cell r="F3363">
            <v>7.65</v>
          </cell>
          <cell r="G3363">
            <v>7.86</v>
          </cell>
          <cell r="H3363">
            <v>8.4600000000000009</v>
          </cell>
          <cell r="I3363">
            <v>9.06</v>
          </cell>
        </row>
        <row r="3364">
          <cell r="A3364">
            <v>116630</v>
          </cell>
          <cell r="B3364">
            <v>0</v>
          </cell>
          <cell r="C3364">
            <v>7.5</v>
          </cell>
          <cell r="D3364">
            <v>0</v>
          </cell>
          <cell r="E3364">
            <v>7.5</v>
          </cell>
          <cell r="F3364">
            <v>7.65</v>
          </cell>
          <cell r="G3364">
            <v>7.86</v>
          </cell>
          <cell r="H3364">
            <v>8.4600000000000009</v>
          </cell>
          <cell r="I3364">
            <v>9.06</v>
          </cell>
        </row>
        <row r="3365">
          <cell r="A3365">
            <v>116640</v>
          </cell>
          <cell r="B3365">
            <v>0</v>
          </cell>
          <cell r="C3365">
            <v>7.5</v>
          </cell>
          <cell r="D3365">
            <v>0</v>
          </cell>
          <cell r="E3365">
            <v>7.5</v>
          </cell>
          <cell r="F3365">
            <v>7.65</v>
          </cell>
          <cell r="G3365">
            <v>7.86</v>
          </cell>
          <cell r="H3365">
            <v>8.4600000000000009</v>
          </cell>
          <cell r="I3365">
            <v>9.06</v>
          </cell>
        </row>
        <row r="3366">
          <cell r="A3366">
            <v>116650</v>
          </cell>
          <cell r="B3366">
            <v>0</v>
          </cell>
          <cell r="C3366">
            <v>7.5</v>
          </cell>
          <cell r="D3366">
            <v>0</v>
          </cell>
          <cell r="E3366">
            <v>7.5</v>
          </cell>
          <cell r="F3366">
            <v>7.65</v>
          </cell>
          <cell r="G3366">
            <v>7.86</v>
          </cell>
          <cell r="H3366">
            <v>8.4600000000000009</v>
          </cell>
          <cell r="I3366">
            <v>9.06</v>
          </cell>
        </row>
        <row r="3367">
          <cell r="A3367">
            <v>116660</v>
          </cell>
          <cell r="B3367">
            <v>0</v>
          </cell>
          <cell r="C3367">
            <v>7.5</v>
          </cell>
          <cell r="D3367">
            <v>0</v>
          </cell>
          <cell r="E3367">
            <v>7.5</v>
          </cell>
          <cell r="F3367">
            <v>7.65</v>
          </cell>
          <cell r="G3367">
            <v>7.86</v>
          </cell>
          <cell r="H3367">
            <v>8.4600000000000009</v>
          </cell>
          <cell r="I3367">
            <v>9.06</v>
          </cell>
        </row>
        <row r="3368">
          <cell r="A3368">
            <v>116670</v>
          </cell>
          <cell r="B3368">
            <v>0</v>
          </cell>
          <cell r="C3368">
            <v>7.5</v>
          </cell>
          <cell r="D3368">
            <v>0</v>
          </cell>
          <cell r="E3368">
            <v>7.5</v>
          </cell>
          <cell r="F3368">
            <v>7.65</v>
          </cell>
          <cell r="G3368">
            <v>7.86</v>
          </cell>
          <cell r="H3368">
            <v>8.4600000000000009</v>
          </cell>
          <cell r="I3368">
            <v>9.06</v>
          </cell>
        </row>
        <row r="3369">
          <cell r="A3369">
            <v>116680</v>
          </cell>
          <cell r="B3369">
            <v>0</v>
          </cell>
          <cell r="C3369">
            <v>7.5</v>
          </cell>
          <cell r="D3369">
            <v>0</v>
          </cell>
          <cell r="E3369">
            <v>7.5</v>
          </cell>
          <cell r="F3369">
            <v>7.65</v>
          </cell>
          <cell r="G3369">
            <v>7.86</v>
          </cell>
          <cell r="H3369">
            <v>8.4600000000000009</v>
          </cell>
          <cell r="I3369">
            <v>9.06</v>
          </cell>
        </row>
        <row r="3370">
          <cell r="A3370">
            <v>116690</v>
          </cell>
          <cell r="B3370">
            <v>0</v>
          </cell>
          <cell r="C3370">
            <v>7.5</v>
          </cell>
          <cell r="D3370">
            <v>0</v>
          </cell>
          <cell r="E3370">
            <v>7.5</v>
          </cell>
          <cell r="F3370">
            <v>7.65</v>
          </cell>
          <cell r="G3370">
            <v>7.86</v>
          </cell>
          <cell r="H3370">
            <v>8.4600000000000009</v>
          </cell>
          <cell r="I3370">
            <v>9.06</v>
          </cell>
        </row>
        <row r="3371">
          <cell r="A3371">
            <v>116700</v>
          </cell>
          <cell r="B3371">
            <v>0</v>
          </cell>
          <cell r="C3371">
            <v>7.5</v>
          </cell>
          <cell r="D3371">
            <v>0</v>
          </cell>
          <cell r="E3371">
            <v>7.5</v>
          </cell>
          <cell r="F3371">
            <v>7.65</v>
          </cell>
          <cell r="G3371">
            <v>7.86</v>
          </cell>
          <cell r="H3371">
            <v>8.4600000000000009</v>
          </cell>
          <cell r="I3371">
            <v>9.06</v>
          </cell>
        </row>
        <row r="3372">
          <cell r="A3372">
            <v>116710</v>
          </cell>
          <cell r="B3372">
            <v>0</v>
          </cell>
          <cell r="C3372">
            <v>7.5</v>
          </cell>
          <cell r="D3372">
            <v>0</v>
          </cell>
          <cell r="E3372">
            <v>7.5</v>
          </cell>
          <cell r="F3372">
            <v>7.65</v>
          </cell>
          <cell r="G3372">
            <v>7.86</v>
          </cell>
          <cell r="H3372">
            <v>8.4600000000000009</v>
          </cell>
          <cell r="I3372">
            <v>9.06</v>
          </cell>
        </row>
        <row r="3373">
          <cell r="A3373">
            <v>116720</v>
          </cell>
          <cell r="B3373">
            <v>0</v>
          </cell>
          <cell r="C3373">
            <v>7.5</v>
          </cell>
          <cell r="D3373">
            <v>0</v>
          </cell>
          <cell r="E3373">
            <v>7.5</v>
          </cell>
          <cell r="F3373">
            <v>7.65</v>
          </cell>
          <cell r="G3373">
            <v>7.86</v>
          </cell>
          <cell r="H3373">
            <v>8.4600000000000009</v>
          </cell>
          <cell r="I3373">
            <v>9.06</v>
          </cell>
        </row>
        <row r="3374">
          <cell r="A3374">
            <v>116730</v>
          </cell>
          <cell r="B3374">
            <v>0</v>
          </cell>
          <cell r="C3374">
            <v>7.5</v>
          </cell>
          <cell r="D3374">
            <v>0</v>
          </cell>
          <cell r="E3374">
            <v>7.5</v>
          </cell>
          <cell r="F3374">
            <v>7.65</v>
          </cell>
          <cell r="G3374">
            <v>7.86</v>
          </cell>
          <cell r="H3374">
            <v>8.4600000000000009</v>
          </cell>
          <cell r="I3374">
            <v>9.06</v>
          </cell>
        </row>
        <row r="3375">
          <cell r="A3375">
            <v>116740</v>
          </cell>
          <cell r="B3375">
            <v>0</v>
          </cell>
          <cell r="C3375">
            <v>7.5</v>
          </cell>
          <cell r="D3375">
            <v>0</v>
          </cell>
          <cell r="E3375">
            <v>7.5</v>
          </cell>
          <cell r="F3375">
            <v>7.65</v>
          </cell>
          <cell r="G3375">
            <v>7.86</v>
          </cell>
          <cell r="H3375">
            <v>8.4600000000000009</v>
          </cell>
          <cell r="I3375">
            <v>9.06</v>
          </cell>
        </row>
        <row r="3376">
          <cell r="A3376">
            <v>116740.69</v>
          </cell>
          <cell r="B3376" t="str">
            <v>BS</v>
          </cell>
          <cell r="C3376">
            <v>7.5</v>
          </cell>
          <cell r="D3376">
            <v>0</v>
          </cell>
          <cell r="E3376">
            <v>7.5</v>
          </cell>
          <cell r="F3376">
            <v>7.65</v>
          </cell>
          <cell r="G3376">
            <v>7.86</v>
          </cell>
          <cell r="H3376">
            <v>8.4600000000000009</v>
          </cell>
          <cell r="I3376">
            <v>9.06</v>
          </cell>
        </row>
        <row r="3377">
          <cell r="A3377">
            <v>116750</v>
          </cell>
          <cell r="B3377">
            <v>0</v>
          </cell>
          <cell r="C3377">
            <v>7.5</v>
          </cell>
          <cell r="D3377">
            <v>0</v>
          </cell>
          <cell r="E3377">
            <v>7.5</v>
          </cell>
          <cell r="F3377">
            <v>7.65</v>
          </cell>
          <cell r="G3377">
            <v>7.86</v>
          </cell>
          <cell r="H3377">
            <v>8.4600000000000009</v>
          </cell>
          <cell r="I3377">
            <v>9.06</v>
          </cell>
        </row>
        <row r="3378">
          <cell r="A3378">
            <v>116760</v>
          </cell>
          <cell r="B3378">
            <v>0</v>
          </cell>
          <cell r="C3378">
            <v>7.5</v>
          </cell>
          <cell r="D3378">
            <v>0</v>
          </cell>
          <cell r="E3378">
            <v>7.5</v>
          </cell>
          <cell r="F3378">
            <v>7.65</v>
          </cell>
          <cell r="G3378">
            <v>7.86</v>
          </cell>
          <cell r="H3378">
            <v>8.4600000000000009</v>
          </cell>
          <cell r="I3378">
            <v>9.06</v>
          </cell>
        </row>
        <row r="3379">
          <cell r="A3379">
            <v>116766.39999999999</v>
          </cell>
          <cell r="B3379" t="str">
            <v>PX</v>
          </cell>
          <cell r="C3379">
            <v>7.5</v>
          </cell>
          <cell r="D3379">
            <v>0</v>
          </cell>
          <cell r="E3379">
            <v>7.5</v>
          </cell>
          <cell r="F3379">
            <v>7.65</v>
          </cell>
          <cell r="G3379">
            <v>7.86</v>
          </cell>
          <cell r="H3379">
            <v>8.4600000000000009</v>
          </cell>
          <cell r="I3379">
            <v>9.06</v>
          </cell>
        </row>
        <row r="3380">
          <cell r="A3380">
            <v>116770</v>
          </cell>
          <cell r="B3380">
            <v>0</v>
          </cell>
          <cell r="C3380">
            <v>7.5</v>
          </cell>
          <cell r="D3380">
            <v>7.0000000000000007E-2</v>
          </cell>
          <cell r="E3380">
            <v>7.57</v>
          </cell>
          <cell r="F3380">
            <v>7.7200000000000006</v>
          </cell>
          <cell r="G3380">
            <v>7.9300000000000006</v>
          </cell>
          <cell r="H3380">
            <v>8.5300000000000011</v>
          </cell>
          <cell r="I3380">
            <v>9.1300000000000008</v>
          </cell>
        </row>
        <row r="3381">
          <cell r="A3381">
            <v>116780</v>
          </cell>
          <cell r="B3381">
            <v>0</v>
          </cell>
          <cell r="C3381">
            <v>7.5</v>
          </cell>
          <cell r="D3381">
            <v>0.27</v>
          </cell>
          <cell r="E3381">
            <v>7.77</v>
          </cell>
          <cell r="F3381">
            <v>7.92</v>
          </cell>
          <cell r="G3381">
            <v>8.1300000000000008</v>
          </cell>
          <cell r="H3381">
            <v>8.73</v>
          </cell>
          <cell r="I3381">
            <v>9.33</v>
          </cell>
        </row>
        <row r="3382">
          <cell r="A3382">
            <v>116781.4</v>
          </cell>
          <cell r="B3382" t="str">
            <v>PC</v>
          </cell>
          <cell r="C3382">
            <v>7.5</v>
          </cell>
          <cell r="D3382">
            <v>0.3</v>
          </cell>
          <cell r="E3382">
            <v>7.8</v>
          </cell>
          <cell r="F3382">
            <v>7.95</v>
          </cell>
          <cell r="G3382">
            <v>8.16</v>
          </cell>
          <cell r="H3382">
            <v>8.76</v>
          </cell>
          <cell r="I3382">
            <v>9.36</v>
          </cell>
        </row>
        <row r="3383">
          <cell r="A3383">
            <v>116790</v>
          </cell>
          <cell r="B3383">
            <v>0</v>
          </cell>
          <cell r="C3383">
            <v>7.5</v>
          </cell>
          <cell r="D3383">
            <v>0.47</v>
          </cell>
          <cell r="E3383">
            <v>7.97</v>
          </cell>
          <cell r="F3383">
            <v>8.1199999999999992</v>
          </cell>
          <cell r="G3383">
            <v>8.33</v>
          </cell>
          <cell r="H3383">
            <v>8.93</v>
          </cell>
          <cell r="I3383">
            <v>9.5299999999999994</v>
          </cell>
        </row>
        <row r="3384">
          <cell r="A3384">
            <v>116792.11</v>
          </cell>
          <cell r="B3384" t="str">
            <v>PY</v>
          </cell>
          <cell r="C3384">
            <v>7.5</v>
          </cell>
          <cell r="D3384">
            <v>0.51</v>
          </cell>
          <cell r="E3384">
            <v>8.01</v>
          </cell>
          <cell r="F3384">
            <v>8.16</v>
          </cell>
          <cell r="G3384">
            <v>8.370000000000001</v>
          </cell>
          <cell r="H3384">
            <v>8.9700000000000006</v>
          </cell>
          <cell r="I3384">
            <v>9.57</v>
          </cell>
        </row>
        <row r="3385">
          <cell r="A3385">
            <v>116796.4</v>
          </cell>
          <cell r="B3385" t="str">
            <v>MSE</v>
          </cell>
          <cell r="C3385">
            <v>7.5</v>
          </cell>
          <cell r="D3385">
            <v>0.6</v>
          </cell>
          <cell r="E3385">
            <v>8.1</v>
          </cell>
          <cell r="F3385">
            <v>8.25</v>
          </cell>
          <cell r="G3385">
            <v>8.4600000000000009</v>
          </cell>
          <cell r="H3385">
            <v>9.06</v>
          </cell>
          <cell r="I3385">
            <v>9.66</v>
          </cell>
        </row>
        <row r="3386">
          <cell r="A3386">
            <v>116800</v>
          </cell>
          <cell r="B3386">
            <v>0</v>
          </cell>
          <cell r="C3386">
            <v>7.5</v>
          </cell>
          <cell r="D3386">
            <v>0.6</v>
          </cell>
          <cell r="E3386">
            <v>8.1</v>
          </cell>
          <cell r="F3386">
            <v>8.25</v>
          </cell>
          <cell r="G3386">
            <v>8.4600000000000009</v>
          </cell>
          <cell r="H3386">
            <v>9.06</v>
          </cell>
          <cell r="I3386">
            <v>9.66</v>
          </cell>
        </row>
        <row r="3387">
          <cell r="A3387">
            <v>116810</v>
          </cell>
          <cell r="B3387">
            <v>0</v>
          </cell>
          <cell r="C3387">
            <v>7.5</v>
          </cell>
          <cell r="D3387">
            <v>0.6</v>
          </cell>
          <cell r="E3387">
            <v>8.1</v>
          </cell>
          <cell r="F3387">
            <v>8.25</v>
          </cell>
          <cell r="G3387">
            <v>8.4600000000000009</v>
          </cell>
          <cell r="H3387">
            <v>9.06</v>
          </cell>
          <cell r="I3387">
            <v>9.66</v>
          </cell>
        </row>
        <row r="3388">
          <cell r="A3388">
            <v>116820</v>
          </cell>
          <cell r="B3388">
            <v>0</v>
          </cell>
          <cell r="C3388">
            <v>7.5</v>
          </cell>
          <cell r="D3388">
            <v>0.6</v>
          </cell>
          <cell r="E3388">
            <v>8.1</v>
          </cell>
          <cell r="F3388">
            <v>8.25</v>
          </cell>
          <cell r="G3388">
            <v>8.4600000000000009</v>
          </cell>
          <cell r="H3388">
            <v>9.06</v>
          </cell>
          <cell r="I3388">
            <v>9.66</v>
          </cell>
        </row>
        <row r="3389">
          <cell r="A3389">
            <v>116830</v>
          </cell>
          <cell r="B3389">
            <v>0</v>
          </cell>
          <cell r="C3389">
            <v>7.5</v>
          </cell>
          <cell r="D3389">
            <v>0.6</v>
          </cell>
          <cell r="E3389">
            <v>8.1</v>
          </cell>
          <cell r="F3389">
            <v>8.25</v>
          </cell>
          <cell r="G3389">
            <v>8.4600000000000009</v>
          </cell>
          <cell r="H3389">
            <v>9.06</v>
          </cell>
          <cell r="I3389">
            <v>9.66</v>
          </cell>
        </row>
        <row r="3390">
          <cell r="A3390">
            <v>116840</v>
          </cell>
          <cell r="B3390">
            <v>0</v>
          </cell>
          <cell r="C3390">
            <v>7.5</v>
          </cell>
          <cell r="D3390">
            <v>0.6</v>
          </cell>
          <cell r="E3390">
            <v>8.1</v>
          </cell>
          <cell r="F3390">
            <v>8.25</v>
          </cell>
          <cell r="G3390">
            <v>8.4600000000000009</v>
          </cell>
          <cell r="H3390">
            <v>9.06</v>
          </cell>
          <cell r="I3390">
            <v>9.66</v>
          </cell>
        </row>
        <row r="3391">
          <cell r="A3391">
            <v>116850</v>
          </cell>
          <cell r="B3391">
            <v>0</v>
          </cell>
          <cell r="C3391">
            <v>7.5</v>
          </cell>
          <cell r="D3391">
            <v>0.6</v>
          </cell>
          <cell r="E3391">
            <v>8.1</v>
          </cell>
          <cell r="F3391">
            <v>8.25</v>
          </cell>
          <cell r="G3391">
            <v>8.4600000000000009</v>
          </cell>
          <cell r="H3391">
            <v>9.06</v>
          </cell>
          <cell r="I3391">
            <v>9.66</v>
          </cell>
        </row>
        <row r="3392">
          <cell r="A3392">
            <v>116860</v>
          </cell>
          <cell r="B3392">
            <v>0</v>
          </cell>
          <cell r="C3392">
            <v>7.5</v>
          </cell>
          <cell r="D3392">
            <v>0.6</v>
          </cell>
          <cell r="E3392">
            <v>8.1</v>
          </cell>
          <cell r="F3392">
            <v>8.25</v>
          </cell>
          <cell r="G3392">
            <v>8.4600000000000009</v>
          </cell>
          <cell r="H3392">
            <v>9.06</v>
          </cell>
          <cell r="I3392">
            <v>9.66</v>
          </cell>
        </row>
        <row r="3393">
          <cell r="A3393">
            <v>116870</v>
          </cell>
          <cell r="B3393">
            <v>0</v>
          </cell>
          <cell r="C3393">
            <v>7.5</v>
          </cell>
          <cell r="D3393">
            <v>0.6</v>
          </cell>
          <cell r="E3393">
            <v>8.1</v>
          </cell>
          <cell r="F3393">
            <v>8.25</v>
          </cell>
          <cell r="G3393">
            <v>8.4600000000000009</v>
          </cell>
          <cell r="H3393">
            <v>9.06</v>
          </cell>
          <cell r="I3393">
            <v>9.66</v>
          </cell>
        </row>
        <row r="3394">
          <cell r="A3394">
            <v>116880</v>
          </cell>
          <cell r="B3394">
            <v>0</v>
          </cell>
          <cell r="C3394">
            <v>7.5</v>
          </cell>
          <cell r="D3394">
            <v>0.6</v>
          </cell>
          <cell r="E3394">
            <v>8.1</v>
          </cell>
          <cell r="F3394">
            <v>8.25</v>
          </cell>
          <cell r="G3394">
            <v>8.4600000000000009</v>
          </cell>
          <cell r="H3394">
            <v>9.06</v>
          </cell>
          <cell r="I3394">
            <v>9.66</v>
          </cell>
        </row>
        <row r="3395">
          <cell r="A3395">
            <v>116890</v>
          </cell>
          <cell r="B3395">
            <v>0</v>
          </cell>
          <cell r="C3395">
            <v>7.5</v>
          </cell>
          <cell r="D3395">
            <v>0.6</v>
          </cell>
          <cell r="E3395">
            <v>8.1</v>
          </cell>
          <cell r="F3395">
            <v>8.25</v>
          </cell>
          <cell r="G3395">
            <v>8.4600000000000009</v>
          </cell>
          <cell r="H3395">
            <v>9.06</v>
          </cell>
          <cell r="I3395">
            <v>9.66</v>
          </cell>
        </row>
        <row r="3396">
          <cell r="A3396">
            <v>116900</v>
          </cell>
          <cell r="B3396">
            <v>0</v>
          </cell>
          <cell r="C3396">
            <v>7.5</v>
          </cell>
          <cell r="D3396">
            <v>0.6</v>
          </cell>
          <cell r="E3396">
            <v>8.1</v>
          </cell>
          <cell r="F3396">
            <v>8.25</v>
          </cell>
          <cell r="G3396">
            <v>8.4600000000000009</v>
          </cell>
          <cell r="H3396">
            <v>9.06</v>
          </cell>
          <cell r="I3396">
            <v>9.66</v>
          </cell>
        </row>
        <row r="3397">
          <cell r="A3397">
            <v>116910</v>
          </cell>
          <cell r="B3397">
            <v>0</v>
          </cell>
          <cell r="C3397">
            <v>7.5</v>
          </cell>
          <cell r="D3397">
            <v>0.6</v>
          </cell>
          <cell r="E3397">
            <v>8.1</v>
          </cell>
          <cell r="F3397">
            <v>8.25</v>
          </cell>
          <cell r="G3397">
            <v>8.4600000000000009</v>
          </cell>
          <cell r="H3397">
            <v>9.06</v>
          </cell>
          <cell r="I3397">
            <v>9.66</v>
          </cell>
        </row>
        <row r="3398">
          <cell r="A3398">
            <v>116920</v>
          </cell>
          <cell r="B3398">
            <v>0</v>
          </cell>
          <cell r="C3398">
            <v>7.5</v>
          </cell>
          <cell r="D3398">
            <v>0.6</v>
          </cell>
          <cell r="E3398">
            <v>8.1</v>
          </cell>
          <cell r="F3398">
            <v>8.25</v>
          </cell>
          <cell r="G3398">
            <v>8.4600000000000009</v>
          </cell>
          <cell r="H3398">
            <v>9.06</v>
          </cell>
          <cell r="I3398">
            <v>9.66</v>
          </cell>
        </row>
        <row r="3399">
          <cell r="A3399">
            <v>116920.15</v>
          </cell>
          <cell r="B3399" t="str">
            <v>MSE</v>
          </cell>
          <cell r="C3399">
            <v>7.5</v>
          </cell>
          <cell r="D3399">
            <v>0.6</v>
          </cell>
          <cell r="E3399">
            <v>8.1</v>
          </cell>
          <cell r="F3399">
            <v>8.25</v>
          </cell>
          <cell r="G3399">
            <v>8.4600000000000009</v>
          </cell>
          <cell r="H3399">
            <v>9.06</v>
          </cell>
          <cell r="I3399">
            <v>9.66</v>
          </cell>
        </row>
        <row r="3400">
          <cell r="A3400">
            <v>116924.15</v>
          </cell>
          <cell r="B3400" t="str">
            <v>PY</v>
          </cell>
          <cell r="C3400">
            <v>7.5</v>
          </cell>
          <cell r="D3400">
            <v>0.51</v>
          </cell>
          <cell r="E3400">
            <v>8.01</v>
          </cell>
          <cell r="F3400">
            <v>8.16</v>
          </cell>
          <cell r="G3400">
            <v>8.370000000000001</v>
          </cell>
          <cell r="H3400">
            <v>8.9700000000000006</v>
          </cell>
          <cell r="I3400">
            <v>9.57</v>
          </cell>
        </row>
        <row r="3401">
          <cell r="A3401">
            <v>116930</v>
          </cell>
          <cell r="B3401">
            <v>0</v>
          </cell>
          <cell r="C3401">
            <v>7.5</v>
          </cell>
          <cell r="D3401">
            <v>0.4</v>
          </cell>
          <cell r="E3401">
            <v>7.9</v>
          </cell>
          <cell r="F3401">
            <v>8.0500000000000007</v>
          </cell>
          <cell r="G3401">
            <v>8.2600000000000016</v>
          </cell>
          <cell r="H3401">
            <v>8.8600000000000012</v>
          </cell>
          <cell r="I3401">
            <v>9.4600000000000009</v>
          </cell>
        </row>
        <row r="3402">
          <cell r="A3402">
            <v>116935.15</v>
          </cell>
          <cell r="B3402" t="str">
            <v>PT</v>
          </cell>
          <cell r="C3402">
            <v>7.5</v>
          </cell>
          <cell r="D3402">
            <v>0.3</v>
          </cell>
          <cell r="E3402">
            <v>7.8</v>
          </cell>
          <cell r="F3402">
            <v>7.95</v>
          </cell>
          <cell r="G3402">
            <v>8.16</v>
          </cell>
          <cell r="H3402">
            <v>8.76</v>
          </cell>
          <cell r="I3402">
            <v>9.36</v>
          </cell>
        </row>
        <row r="3403">
          <cell r="A3403">
            <v>116940</v>
          </cell>
          <cell r="B3403">
            <v>0</v>
          </cell>
          <cell r="C3403">
            <v>7.5</v>
          </cell>
          <cell r="D3403">
            <v>0.2</v>
          </cell>
          <cell r="E3403">
            <v>7.7</v>
          </cell>
          <cell r="F3403">
            <v>7.8500000000000005</v>
          </cell>
          <cell r="G3403">
            <v>8.06</v>
          </cell>
          <cell r="H3403">
            <v>8.66</v>
          </cell>
          <cell r="I3403">
            <v>9.26</v>
          </cell>
        </row>
        <row r="3404">
          <cell r="A3404">
            <v>116950</v>
          </cell>
          <cell r="B3404">
            <v>0</v>
          </cell>
          <cell r="C3404">
            <v>7.5</v>
          </cell>
          <cell r="D3404">
            <v>0</v>
          </cell>
          <cell r="E3404">
            <v>7.5</v>
          </cell>
          <cell r="F3404">
            <v>7.65</v>
          </cell>
          <cell r="G3404">
            <v>7.86</v>
          </cell>
          <cell r="H3404">
            <v>8.4600000000000009</v>
          </cell>
          <cell r="I3404">
            <v>9.06</v>
          </cell>
        </row>
        <row r="3405">
          <cell r="A3405">
            <v>116950.15</v>
          </cell>
          <cell r="B3405" t="str">
            <v>PX</v>
          </cell>
          <cell r="C3405">
            <v>7.5</v>
          </cell>
          <cell r="D3405">
            <v>0</v>
          </cell>
          <cell r="E3405">
            <v>7.5</v>
          </cell>
          <cell r="F3405">
            <v>7.65</v>
          </cell>
          <cell r="G3405">
            <v>7.86</v>
          </cell>
          <cell r="H3405">
            <v>8.4600000000000009</v>
          </cell>
          <cell r="I3405">
            <v>9.06</v>
          </cell>
        </row>
        <row r="3406">
          <cell r="A3406">
            <v>116960</v>
          </cell>
          <cell r="B3406">
            <v>0</v>
          </cell>
          <cell r="C3406">
            <v>7.5</v>
          </cell>
          <cell r="D3406">
            <v>0</v>
          </cell>
          <cell r="E3406">
            <v>7.5</v>
          </cell>
          <cell r="F3406">
            <v>7.65</v>
          </cell>
          <cell r="G3406">
            <v>7.86</v>
          </cell>
          <cell r="H3406">
            <v>8.4600000000000009</v>
          </cell>
          <cell r="I3406">
            <v>9.06</v>
          </cell>
        </row>
        <row r="3407">
          <cell r="A3407">
            <v>116970</v>
          </cell>
          <cell r="B3407">
            <v>0</v>
          </cell>
          <cell r="C3407">
            <v>7.5</v>
          </cell>
          <cell r="D3407">
            <v>0</v>
          </cell>
          <cell r="E3407">
            <v>7.5</v>
          </cell>
          <cell r="F3407">
            <v>7.65</v>
          </cell>
          <cell r="G3407">
            <v>7.86</v>
          </cell>
          <cell r="H3407">
            <v>8.4600000000000009</v>
          </cell>
          <cell r="I3407">
            <v>9.06</v>
          </cell>
        </row>
        <row r="3408">
          <cell r="A3408">
            <v>116975.86</v>
          </cell>
          <cell r="B3408" t="str">
            <v>BS</v>
          </cell>
          <cell r="C3408">
            <v>7.5</v>
          </cell>
          <cell r="D3408">
            <v>0</v>
          </cell>
          <cell r="E3408">
            <v>7.5</v>
          </cell>
          <cell r="F3408">
            <v>7.65</v>
          </cell>
          <cell r="G3408">
            <v>7.86</v>
          </cell>
          <cell r="H3408">
            <v>8.4600000000000009</v>
          </cell>
          <cell r="I3408">
            <v>9.06</v>
          </cell>
        </row>
        <row r="3409">
          <cell r="A3409">
            <v>116980.08</v>
          </cell>
          <cell r="B3409" t="str">
            <v>BS</v>
          </cell>
          <cell r="C3409">
            <v>7.5</v>
          </cell>
          <cell r="D3409">
            <v>0</v>
          </cell>
          <cell r="E3409">
            <v>7.5</v>
          </cell>
          <cell r="F3409">
            <v>7.65</v>
          </cell>
          <cell r="G3409">
            <v>7.86</v>
          </cell>
          <cell r="H3409">
            <v>8.4600000000000009</v>
          </cell>
          <cell r="I3409">
            <v>9.06</v>
          </cell>
        </row>
        <row r="3410">
          <cell r="A3410">
            <v>116990</v>
          </cell>
          <cell r="B3410">
            <v>0</v>
          </cell>
          <cell r="C3410">
            <v>7.5</v>
          </cell>
          <cell r="D3410">
            <v>0</v>
          </cell>
          <cell r="E3410">
            <v>7.5</v>
          </cell>
          <cell r="F3410">
            <v>7.65</v>
          </cell>
          <cell r="G3410">
            <v>7.86</v>
          </cell>
          <cell r="H3410">
            <v>8.4600000000000009</v>
          </cell>
          <cell r="I3410">
            <v>9.06</v>
          </cell>
        </row>
        <row r="3411">
          <cell r="A3411">
            <v>117000</v>
          </cell>
          <cell r="B3411">
            <v>0</v>
          </cell>
          <cell r="C3411">
            <v>7.5</v>
          </cell>
          <cell r="D3411">
            <v>0</v>
          </cell>
          <cell r="E3411">
            <v>7.5</v>
          </cell>
          <cell r="F3411">
            <v>7.65</v>
          </cell>
          <cell r="G3411">
            <v>7.86</v>
          </cell>
          <cell r="H3411">
            <v>8.4600000000000009</v>
          </cell>
          <cell r="I3411">
            <v>9.06</v>
          </cell>
        </row>
        <row r="3430">
          <cell r="A3430">
            <v>117000</v>
          </cell>
          <cell r="B3430">
            <v>0</v>
          </cell>
          <cell r="C3430">
            <v>7.5</v>
          </cell>
          <cell r="D3430">
            <v>0</v>
          </cell>
          <cell r="E3430">
            <v>7.5</v>
          </cell>
          <cell r="F3430">
            <v>7.65</v>
          </cell>
          <cell r="G3430">
            <v>7.86</v>
          </cell>
          <cell r="H3430">
            <v>8.4600000000000009</v>
          </cell>
          <cell r="I3430">
            <v>9.06</v>
          </cell>
        </row>
        <row r="3431">
          <cell r="A3431">
            <v>117010.08</v>
          </cell>
          <cell r="B3431" t="str">
            <v>PX</v>
          </cell>
          <cell r="C3431">
            <v>7.5</v>
          </cell>
          <cell r="D3431">
            <v>0</v>
          </cell>
          <cell r="E3431">
            <v>7.5</v>
          </cell>
          <cell r="F3431">
            <v>7.65</v>
          </cell>
          <cell r="G3431">
            <v>7.86</v>
          </cell>
          <cell r="H3431">
            <v>8.4600000000000009</v>
          </cell>
          <cell r="I3431">
            <v>9.06</v>
          </cell>
        </row>
        <row r="3432">
          <cell r="A3432">
            <v>117020</v>
          </cell>
          <cell r="B3432">
            <v>0</v>
          </cell>
          <cell r="C3432">
            <v>7.5</v>
          </cell>
          <cell r="D3432">
            <v>0.15</v>
          </cell>
          <cell r="E3432">
            <v>7.65</v>
          </cell>
          <cell r="F3432">
            <v>7.8000000000000007</v>
          </cell>
          <cell r="G3432">
            <v>8.0100000000000016</v>
          </cell>
          <cell r="H3432">
            <v>8.6100000000000012</v>
          </cell>
          <cell r="I3432">
            <v>9.2100000000000009</v>
          </cell>
        </row>
        <row r="3433">
          <cell r="A3433">
            <v>117030</v>
          </cell>
          <cell r="B3433">
            <v>0</v>
          </cell>
          <cell r="C3433">
            <v>7.5</v>
          </cell>
          <cell r="D3433">
            <v>0.3</v>
          </cell>
          <cell r="E3433">
            <v>7.8</v>
          </cell>
          <cell r="F3433">
            <v>7.95</v>
          </cell>
          <cell r="G3433">
            <v>8.16</v>
          </cell>
          <cell r="H3433">
            <v>8.76</v>
          </cell>
          <cell r="I3433">
            <v>9.36</v>
          </cell>
        </row>
        <row r="3434">
          <cell r="A3434">
            <v>117030.08</v>
          </cell>
          <cell r="B3434" t="str">
            <v>PC</v>
          </cell>
          <cell r="C3434">
            <v>7.5</v>
          </cell>
          <cell r="D3434">
            <v>0.3</v>
          </cell>
          <cell r="E3434">
            <v>7.8</v>
          </cell>
          <cell r="F3434">
            <v>7.95</v>
          </cell>
          <cell r="G3434">
            <v>8.16</v>
          </cell>
          <cell r="H3434">
            <v>8.76</v>
          </cell>
          <cell r="I3434">
            <v>9.36</v>
          </cell>
        </row>
        <row r="3435">
          <cell r="A3435">
            <v>117040.08</v>
          </cell>
          <cell r="B3435" t="str">
            <v>PY</v>
          </cell>
          <cell r="C3435">
            <v>7.5</v>
          </cell>
          <cell r="D3435">
            <v>0.45</v>
          </cell>
          <cell r="E3435">
            <v>7.95</v>
          </cell>
          <cell r="F3435">
            <v>8.1</v>
          </cell>
          <cell r="G3435">
            <v>8.31</v>
          </cell>
          <cell r="H3435">
            <v>8.91</v>
          </cell>
          <cell r="I3435">
            <v>9.51</v>
          </cell>
        </row>
        <row r="3436">
          <cell r="A3436">
            <v>117050.08</v>
          </cell>
          <cell r="B3436" t="str">
            <v>MSE</v>
          </cell>
          <cell r="C3436">
            <v>7.5</v>
          </cell>
          <cell r="D3436">
            <v>0.6</v>
          </cell>
          <cell r="E3436">
            <v>8.1</v>
          </cell>
          <cell r="F3436">
            <v>8.25</v>
          </cell>
          <cell r="G3436">
            <v>8.4600000000000009</v>
          </cell>
          <cell r="H3436">
            <v>9.06</v>
          </cell>
          <cell r="I3436">
            <v>9.66</v>
          </cell>
        </row>
        <row r="3437">
          <cell r="A3437">
            <v>117060</v>
          </cell>
          <cell r="B3437">
            <v>0</v>
          </cell>
          <cell r="C3437">
            <v>7.5</v>
          </cell>
          <cell r="D3437">
            <v>0.6</v>
          </cell>
          <cell r="E3437">
            <v>8.1</v>
          </cell>
          <cell r="F3437">
            <v>8.25</v>
          </cell>
          <cell r="G3437">
            <v>8.4600000000000009</v>
          </cell>
          <cell r="H3437">
            <v>9.06</v>
          </cell>
          <cell r="I3437">
            <v>9.66</v>
          </cell>
        </row>
        <row r="3438">
          <cell r="A3438">
            <v>117070</v>
          </cell>
          <cell r="B3438">
            <v>0</v>
          </cell>
          <cell r="C3438">
            <v>7.5</v>
          </cell>
          <cell r="D3438">
            <v>0.6</v>
          </cell>
          <cell r="E3438">
            <v>8.1</v>
          </cell>
          <cell r="F3438">
            <v>8.25</v>
          </cell>
          <cell r="G3438">
            <v>8.4600000000000009</v>
          </cell>
          <cell r="H3438">
            <v>9.06</v>
          </cell>
          <cell r="I3438">
            <v>9.66</v>
          </cell>
        </row>
        <row r="3439">
          <cell r="A3439">
            <v>117080</v>
          </cell>
          <cell r="B3439">
            <v>0</v>
          </cell>
          <cell r="C3439">
            <v>7.5</v>
          </cell>
          <cell r="D3439">
            <v>0.6</v>
          </cell>
          <cell r="E3439">
            <v>8.1</v>
          </cell>
          <cell r="F3439">
            <v>8.25</v>
          </cell>
          <cell r="G3439">
            <v>8.4600000000000009</v>
          </cell>
          <cell r="H3439">
            <v>9.06</v>
          </cell>
          <cell r="I3439">
            <v>9.66</v>
          </cell>
        </row>
        <row r="3440">
          <cell r="A3440">
            <v>117090</v>
          </cell>
          <cell r="B3440">
            <v>0</v>
          </cell>
          <cell r="C3440">
            <v>7.5</v>
          </cell>
          <cell r="D3440">
            <v>0.6</v>
          </cell>
          <cell r="E3440">
            <v>8.1</v>
          </cell>
          <cell r="F3440">
            <v>8.25</v>
          </cell>
          <cell r="G3440">
            <v>8.4600000000000009</v>
          </cell>
          <cell r="H3440">
            <v>9.06</v>
          </cell>
          <cell r="I3440">
            <v>9.66</v>
          </cell>
        </row>
        <row r="3441">
          <cell r="A3441">
            <v>117100</v>
          </cell>
          <cell r="B3441">
            <v>0</v>
          </cell>
          <cell r="C3441">
            <v>7.5</v>
          </cell>
          <cell r="D3441">
            <v>0.6</v>
          </cell>
          <cell r="E3441">
            <v>8.1</v>
          </cell>
          <cell r="F3441">
            <v>8.25</v>
          </cell>
          <cell r="G3441">
            <v>8.4600000000000009</v>
          </cell>
          <cell r="H3441">
            <v>9.06</v>
          </cell>
          <cell r="I3441">
            <v>9.66</v>
          </cell>
        </row>
        <row r="3442">
          <cell r="A3442">
            <v>117110</v>
          </cell>
          <cell r="B3442">
            <v>0</v>
          </cell>
          <cell r="C3442">
            <v>7.5</v>
          </cell>
          <cell r="D3442">
            <v>0.6</v>
          </cell>
          <cell r="E3442">
            <v>8.1</v>
          </cell>
          <cell r="F3442">
            <v>8.25</v>
          </cell>
          <cell r="G3442">
            <v>8.4600000000000009</v>
          </cell>
          <cell r="H3442">
            <v>9.06</v>
          </cell>
          <cell r="I3442">
            <v>9.66</v>
          </cell>
        </row>
        <row r="3443">
          <cell r="A3443">
            <v>117120</v>
          </cell>
          <cell r="B3443">
            <v>0</v>
          </cell>
          <cell r="C3443">
            <v>7.5</v>
          </cell>
          <cell r="D3443">
            <v>0.6</v>
          </cell>
          <cell r="E3443">
            <v>8.1</v>
          </cell>
          <cell r="F3443">
            <v>8.25</v>
          </cell>
          <cell r="G3443">
            <v>8.4600000000000009</v>
          </cell>
          <cell r="H3443">
            <v>9.06</v>
          </cell>
          <cell r="I3443">
            <v>9.66</v>
          </cell>
        </row>
        <row r="3444">
          <cell r="A3444">
            <v>117130</v>
          </cell>
          <cell r="B3444">
            <v>0</v>
          </cell>
          <cell r="C3444">
            <v>7.5</v>
          </cell>
          <cell r="D3444">
            <v>0.6</v>
          </cell>
          <cell r="E3444">
            <v>8.1</v>
          </cell>
          <cell r="F3444">
            <v>8.25</v>
          </cell>
          <cell r="G3444">
            <v>8.4600000000000009</v>
          </cell>
          <cell r="H3444">
            <v>9.06</v>
          </cell>
          <cell r="I3444">
            <v>9.66</v>
          </cell>
        </row>
        <row r="3445">
          <cell r="A3445">
            <v>117140</v>
          </cell>
          <cell r="B3445">
            <v>0</v>
          </cell>
          <cell r="C3445">
            <v>7.5</v>
          </cell>
          <cell r="D3445">
            <v>0.6</v>
          </cell>
          <cell r="E3445">
            <v>8.1</v>
          </cell>
          <cell r="F3445">
            <v>8.25</v>
          </cell>
          <cell r="G3445">
            <v>8.4600000000000009</v>
          </cell>
          <cell r="H3445">
            <v>9.06</v>
          </cell>
          <cell r="I3445">
            <v>9.66</v>
          </cell>
        </row>
        <row r="3446">
          <cell r="A3446">
            <v>117150</v>
          </cell>
          <cell r="B3446">
            <v>0</v>
          </cell>
          <cell r="C3446">
            <v>7.5</v>
          </cell>
          <cell r="D3446">
            <v>0.6</v>
          </cell>
          <cell r="E3446">
            <v>8.1</v>
          </cell>
          <cell r="F3446">
            <v>8.25</v>
          </cell>
          <cell r="G3446">
            <v>8.4600000000000009</v>
          </cell>
          <cell r="H3446">
            <v>9.06</v>
          </cell>
          <cell r="I3446">
            <v>9.66</v>
          </cell>
        </row>
        <row r="3447">
          <cell r="A3447">
            <v>117160</v>
          </cell>
          <cell r="B3447">
            <v>0</v>
          </cell>
          <cell r="C3447">
            <v>7.5</v>
          </cell>
          <cell r="D3447">
            <v>0.6</v>
          </cell>
          <cell r="E3447">
            <v>8.1</v>
          </cell>
          <cell r="F3447">
            <v>8.25</v>
          </cell>
          <cell r="G3447">
            <v>8.4600000000000009</v>
          </cell>
          <cell r="H3447">
            <v>9.06</v>
          </cell>
          <cell r="I3447">
            <v>9.66</v>
          </cell>
        </row>
        <row r="3448">
          <cell r="A3448">
            <v>117170</v>
          </cell>
          <cell r="B3448">
            <v>0</v>
          </cell>
          <cell r="C3448">
            <v>7.5</v>
          </cell>
          <cell r="D3448">
            <v>0.6</v>
          </cell>
          <cell r="E3448">
            <v>8.1</v>
          </cell>
          <cell r="F3448">
            <v>8.25</v>
          </cell>
          <cell r="G3448">
            <v>8.4600000000000009</v>
          </cell>
          <cell r="H3448">
            <v>9.06</v>
          </cell>
          <cell r="I3448">
            <v>9.66</v>
          </cell>
        </row>
        <row r="3449">
          <cell r="A3449">
            <v>117180</v>
          </cell>
          <cell r="B3449">
            <v>0</v>
          </cell>
          <cell r="C3449">
            <v>7.5</v>
          </cell>
          <cell r="D3449">
            <v>0.6</v>
          </cell>
          <cell r="E3449">
            <v>8.1</v>
          </cell>
          <cell r="F3449">
            <v>8.25</v>
          </cell>
          <cell r="G3449">
            <v>8.4600000000000009</v>
          </cell>
          <cell r="H3449">
            <v>9.06</v>
          </cell>
          <cell r="I3449">
            <v>9.66</v>
          </cell>
        </row>
        <row r="3450">
          <cell r="A3450">
            <v>117189.44</v>
          </cell>
          <cell r="B3450" t="str">
            <v>FIN MSE IZQ</v>
          </cell>
          <cell r="C3450">
            <v>7.5</v>
          </cell>
          <cell r="D3450">
            <v>0.6</v>
          </cell>
          <cell r="E3450">
            <v>8.1</v>
          </cell>
          <cell r="F3450">
            <v>8.25</v>
          </cell>
          <cell r="G3450">
            <v>8.4600000000000009</v>
          </cell>
          <cell r="H3450">
            <v>9.06</v>
          </cell>
          <cell r="I3450">
            <v>9.66</v>
          </cell>
        </row>
        <row r="3451">
          <cell r="A3451">
            <v>117190</v>
          </cell>
          <cell r="B3451">
            <v>0</v>
          </cell>
          <cell r="C3451">
            <v>7.5</v>
          </cell>
          <cell r="D3451">
            <v>0.6</v>
          </cell>
          <cell r="E3451">
            <v>8.1</v>
          </cell>
          <cell r="F3451">
            <v>8.25</v>
          </cell>
          <cell r="G3451">
            <v>8.4600000000000009</v>
          </cell>
          <cell r="H3451">
            <v>9.06</v>
          </cell>
          <cell r="I3451">
            <v>9.66</v>
          </cell>
        </row>
        <row r="3452">
          <cell r="A3452">
            <v>117200</v>
          </cell>
          <cell r="B3452">
            <v>0</v>
          </cell>
          <cell r="C3452">
            <v>7.5</v>
          </cell>
          <cell r="D3452">
            <v>0.6</v>
          </cell>
          <cell r="E3452">
            <v>8.1</v>
          </cell>
          <cell r="F3452">
            <v>8.25</v>
          </cell>
          <cell r="G3452">
            <v>8.4600000000000009</v>
          </cell>
          <cell r="H3452">
            <v>9.06</v>
          </cell>
          <cell r="I3452">
            <v>9.66</v>
          </cell>
        </row>
        <row r="3453">
          <cell r="A3453">
            <v>117210</v>
          </cell>
          <cell r="B3453">
            <v>0</v>
          </cell>
          <cell r="C3453">
            <v>7.5</v>
          </cell>
          <cell r="D3453">
            <v>0.6</v>
          </cell>
          <cell r="E3453">
            <v>8.1</v>
          </cell>
          <cell r="F3453">
            <v>8.25</v>
          </cell>
          <cell r="G3453">
            <v>8.4600000000000009</v>
          </cell>
          <cell r="H3453">
            <v>9.06</v>
          </cell>
          <cell r="I3453">
            <v>9.66</v>
          </cell>
        </row>
        <row r="3454">
          <cell r="A3454">
            <v>117218.28</v>
          </cell>
          <cell r="B3454">
            <v>0</v>
          </cell>
          <cell r="C3454">
            <v>7.5</v>
          </cell>
          <cell r="D3454">
            <v>0.6</v>
          </cell>
          <cell r="E3454">
            <v>8.1</v>
          </cell>
          <cell r="F3454">
            <v>8.25</v>
          </cell>
          <cell r="G3454">
            <v>8.4600000000000009</v>
          </cell>
          <cell r="H3454">
            <v>9.06</v>
          </cell>
          <cell r="I3454">
            <v>9.66</v>
          </cell>
        </row>
        <row r="3456">
          <cell r="A3456">
            <v>117220</v>
          </cell>
          <cell r="B3456">
            <v>0</v>
          </cell>
          <cell r="C3456">
            <v>7.5</v>
          </cell>
          <cell r="D3456">
            <v>0.6</v>
          </cell>
          <cell r="E3456">
            <v>8.1</v>
          </cell>
          <cell r="F3456">
            <v>8.25</v>
          </cell>
          <cell r="G3456">
            <v>8.4600000000000009</v>
          </cell>
          <cell r="H3456">
            <v>9.06</v>
          </cell>
          <cell r="I3456">
            <v>9.66</v>
          </cell>
        </row>
        <row r="3457">
          <cell r="A3457">
            <v>117230</v>
          </cell>
          <cell r="B3457">
            <v>0</v>
          </cell>
          <cell r="C3457">
            <v>7.5</v>
          </cell>
          <cell r="D3457">
            <v>0.6</v>
          </cell>
          <cell r="E3457">
            <v>8.1</v>
          </cell>
          <cell r="F3457">
            <v>8.25</v>
          </cell>
          <cell r="G3457">
            <v>8.4600000000000009</v>
          </cell>
          <cell r="H3457">
            <v>9.06</v>
          </cell>
          <cell r="I3457">
            <v>9.66</v>
          </cell>
        </row>
        <row r="3458">
          <cell r="A3458">
            <v>117240</v>
          </cell>
          <cell r="B3458">
            <v>0</v>
          </cell>
          <cell r="C3458">
            <v>7.5</v>
          </cell>
          <cell r="D3458">
            <v>0.6</v>
          </cell>
          <cell r="E3458">
            <v>8.1</v>
          </cell>
          <cell r="F3458">
            <v>8.25</v>
          </cell>
          <cell r="G3458">
            <v>8.4600000000000009</v>
          </cell>
          <cell r="H3458">
            <v>9.06</v>
          </cell>
          <cell r="I3458">
            <v>9.66</v>
          </cell>
        </row>
        <row r="3459">
          <cell r="A3459">
            <v>117250</v>
          </cell>
          <cell r="B3459">
            <v>0</v>
          </cell>
          <cell r="C3459">
            <v>7.5</v>
          </cell>
          <cell r="D3459">
            <v>0.6</v>
          </cell>
          <cell r="E3459">
            <v>8.1</v>
          </cell>
          <cell r="F3459">
            <v>8.25</v>
          </cell>
          <cell r="G3459">
            <v>8.4600000000000009</v>
          </cell>
          <cell r="H3459">
            <v>9.06</v>
          </cell>
          <cell r="I3459">
            <v>9.66</v>
          </cell>
        </row>
        <row r="3460">
          <cell r="A3460">
            <v>117260</v>
          </cell>
          <cell r="B3460">
            <v>0</v>
          </cell>
          <cell r="C3460">
            <v>7.5</v>
          </cell>
          <cell r="D3460">
            <v>0.6</v>
          </cell>
          <cell r="E3460">
            <v>8.1</v>
          </cell>
          <cell r="F3460">
            <v>8.25</v>
          </cell>
          <cell r="G3460">
            <v>8.4600000000000009</v>
          </cell>
          <cell r="H3460">
            <v>9.06</v>
          </cell>
          <cell r="I3460">
            <v>9.66</v>
          </cell>
        </row>
        <row r="3461">
          <cell r="A3461">
            <v>117270</v>
          </cell>
          <cell r="B3461">
            <v>0</v>
          </cell>
          <cell r="C3461">
            <v>7.5</v>
          </cell>
          <cell r="D3461">
            <v>0.6</v>
          </cell>
          <cell r="E3461">
            <v>8.1</v>
          </cell>
          <cell r="F3461">
            <v>8.25</v>
          </cell>
          <cell r="G3461">
            <v>8.4600000000000009</v>
          </cell>
          <cell r="H3461">
            <v>9.06</v>
          </cell>
          <cell r="I3461">
            <v>9.66</v>
          </cell>
        </row>
        <row r="3462">
          <cell r="A3462">
            <v>117277.92</v>
          </cell>
          <cell r="B3462" t="str">
            <v>INI MSE DER</v>
          </cell>
          <cell r="C3462">
            <v>7.5</v>
          </cell>
          <cell r="D3462">
            <v>0.6</v>
          </cell>
          <cell r="E3462">
            <v>8.1</v>
          </cell>
          <cell r="F3462">
            <v>8.25</v>
          </cell>
          <cell r="G3462">
            <v>8.4600000000000009</v>
          </cell>
          <cell r="H3462">
            <v>9.06</v>
          </cell>
          <cell r="I3462">
            <v>9.66</v>
          </cell>
        </row>
        <row r="3463">
          <cell r="A3463">
            <v>117280</v>
          </cell>
          <cell r="B3463">
            <v>0</v>
          </cell>
          <cell r="C3463">
            <v>7.5</v>
          </cell>
          <cell r="D3463">
            <v>0.6</v>
          </cell>
          <cell r="E3463">
            <v>8.1</v>
          </cell>
          <cell r="F3463">
            <v>8.25</v>
          </cell>
          <cell r="G3463">
            <v>8.4600000000000009</v>
          </cell>
          <cell r="H3463">
            <v>9.06</v>
          </cell>
          <cell r="I3463">
            <v>9.66</v>
          </cell>
        </row>
        <row r="3464">
          <cell r="A3464">
            <v>117290</v>
          </cell>
          <cell r="B3464">
            <v>0</v>
          </cell>
          <cell r="C3464">
            <v>7.5</v>
          </cell>
          <cell r="D3464">
            <v>0.6</v>
          </cell>
          <cell r="E3464">
            <v>8.1</v>
          </cell>
          <cell r="F3464">
            <v>8.25</v>
          </cell>
          <cell r="G3464">
            <v>8.4600000000000009</v>
          </cell>
          <cell r="H3464">
            <v>9.06</v>
          </cell>
          <cell r="I3464">
            <v>9.66</v>
          </cell>
        </row>
        <row r="3465">
          <cell r="A3465">
            <v>117300</v>
          </cell>
          <cell r="B3465">
            <v>0</v>
          </cell>
          <cell r="C3465">
            <v>7.5</v>
          </cell>
          <cell r="D3465">
            <v>0.6</v>
          </cell>
          <cell r="E3465">
            <v>8.1</v>
          </cell>
          <cell r="F3465">
            <v>8.25</v>
          </cell>
          <cell r="G3465">
            <v>8.4600000000000009</v>
          </cell>
          <cell r="H3465">
            <v>9.06</v>
          </cell>
          <cell r="I3465">
            <v>9.66</v>
          </cell>
        </row>
        <row r="3466">
          <cell r="A3466">
            <v>117310</v>
          </cell>
          <cell r="B3466">
            <v>0</v>
          </cell>
          <cell r="C3466">
            <v>7.5</v>
          </cell>
          <cell r="D3466">
            <v>0.6</v>
          </cell>
          <cell r="E3466">
            <v>8.1</v>
          </cell>
          <cell r="F3466">
            <v>8.25</v>
          </cell>
          <cell r="G3466">
            <v>8.4600000000000009</v>
          </cell>
          <cell r="H3466">
            <v>9.06</v>
          </cell>
          <cell r="I3466">
            <v>9.66</v>
          </cell>
        </row>
        <row r="3467">
          <cell r="A3467">
            <v>117320</v>
          </cell>
          <cell r="B3467">
            <v>0</v>
          </cell>
          <cell r="C3467">
            <v>7.5</v>
          </cell>
          <cell r="D3467">
            <v>0.6</v>
          </cell>
          <cell r="E3467">
            <v>8.1</v>
          </cell>
          <cell r="F3467">
            <v>8.25</v>
          </cell>
          <cell r="G3467">
            <v>8.4600000000000009</v>
          </cell>
          <cell r="H3467">
            <v>9.06</v>
          </cell>
          <cell r="I3467">
            <v>9.66</v>
          </cell>
        </row>
        <row r="3468">
          <cell r="A3468">
            <v>117330</v>
          </cell>
          <cell r="B3468">
            <v>0</v>
          </cell>
          <cell r="C3468">
            <v>7.5</v>
          </cell>
          <cell r="D3468">
            <v>0.6</v>
          </cell>
          <cell r="E3468">
            <v>8.1</v>
          </cell>
          <cell r="F3468">
            <v>8.25</v>
          </cell>
          <cell r="G3468">
            <v>8.4600000000000009</v>
          </cell>
          <cell r="H3468">
            <v>9.06</v>
          </cell>
          <cell r="I3468">
            <v>9.66</v>
          </cell>
        </row>
        <row r="3469">
          <cell r="A3469">
            <v>117340</v>
          </cell>
          <cell r="B3469">
            <v>0</v>
          </cell>
          <cell r="C3469">
            <v>7.5</v>
          </cell>
          <cell r="D3469">
            <v>0.6</v>
          </cell>
          <cell r="E3469">
            <v>8.1</v>
          </cell>
          <cell r="F3469">
            <v>8.25</v>
          </cell>
          <cell r="G3469">
            <v>8.4600000000000009</v>
          </cell>
          <cell r="H3469">
            <v>9.06</v>
          </cell>
          <cell r="I3469">
            <v>9.66</v>
          </cell>
        </row>
        <row r="3470">
          <cell r="A3470">
            <v>117350</v>
          </cell>
          <cell r="B3470">
            <v>0</v>
          </cell>
          <cell r="C3470">
            <v>7.5</v>
          </cell>
          <cell r="D3470">
            <v>0.6</v>
          </cell>
          <cell r="E3470">
            <v>8.1</v>
          </cell>
          <cell r="F3470">
            <v>8.25</v>
          </cell>
          <cell r="G3470">
            <v>8.4600000000000009</v>
          </cell>
          <cell r="H3470">
            <v>9.06</v>
          </cell>
          <cell r="I3470">
            <v>9.66</v>
          </cell>
        </row>
        <row r="3471">
          <cell r="A3471">
            <v>117360</v>
          </cell>
          <cell r="B3471">
            <v>0</v>
          </cell>
          <cell r="C3471">
            <v>7.5</v>
          </cell>
          <cell r="D3471">
            <v>0.6</v>
          </cell>
          <cell r="E3471">
            <v>8.1</v>
          </cell>
          <cell r="F3471">
            <v>8.25</v>
          </cell>
          <cell r="G3471">
            <v>8.4600000000000009</v>
          </cell>
          <cell r="H3471">
            <v>9.06</v>
          </cell>
          <cell r="I3471">
            <v>9.66</v>
          </cell>
        </row>
        <row r="3472">
          <cell r="A3472">
            <v>117370</v>
          </cell>
          <cell r="B3472">
            <v>0</v>
          </cell>
          <cell r="C3472">
            <v>7.5</v>
          </cell>
          <cell r="D3472">
            <v>0.6</v>
          </cell>
          <cell r="E3472">
            <v>8.1</v>
          </cell>
          <cell r="F3472">
            <v>8.25</v>
          </cell>
          <cell r="G3472">
            <v>8.4600000000000009</v>
          </cell>
          <cell r="H3472">
            <v>9.06</v>
          </cell>
          <cell r="I3472">
            <v>9.66</v>
          </cell>
        </row>
        <row r="3473">
          <cell r="A3473">
            <v>117380</v>
          </cell>
          <cell r="B3473">
            <v>0</v>
          </cell>
          <cell r="C3473">
            <v>7.5</v>
          </cell>
          <cell r="D3473">
            <v>0.6</v>
          </cell>
          <cell r="E3473">
            <v>8.1</v>
          </cell>
          <cell r="F3473">
            <v>8.25</v>
          </cell>
          <cell r="G3473">
            <v>8.4600000000000009</v>
          </cell>
          <cell r="H3473">
            <v>9.06</v>
          </cell>
          <cell r="I3473">
            <v>9.66</v>
          </cell>
        </row>
        <row r="3474">
          <cell r="A3474">
            <v>117390</v>
          </cell>
          <cell r="B3474">
            <v>0</v>
          </cell>
          <cell r="C3474">
            <v>7.5</v>
          </cell>
          <cell r="D3474">
            <v>0.6</v>
          </cell>
          <cell r="E3474">
            <v>8.1</v>
          </cell>
          <cell r="F3474">
            <v>8.25</v>
          </cell>
          <cell r="G3474">
            <v>8.4600000000000009</v>
          </cell>
          <cell r="H3474">
            <v>9.06</v>
          </cell>
          <cell r="I3474">
            <v>9.66</v>
          </cell>
        </row>
        <row r="3475">
          <cell r="A3475">
            <v>117394.9</v>
          </cell>
          <cell r="B3475" t="str">
            <v>MSE</v>
          </cell>
          <cell r="C3475">
            <v>7.5</v>
          </cell>
          <cell r="D3475">
            <v>0.6</v>
          </cell>
          <cell r="E3475">
            <v>8.1</v>
          </cell>
          <cell r="F3475">
            <v>8.25</v>
          </cell>
          <cell r="G3475">
            <v>8.4600000000000009</v>
          </cell>
          <cell r="H3475">
            <v>9.06</v>
          </cell>
          <cell r="I3475">
            <v>9.66</v>
          </cell>
        </row>
        <row r="3476">
          <cell r="A3476">
            <v>117400</v>
          </cell>
          <cell r="B3476">
            <v>0</v>
          </cell>
          <cell r="C3476">
            <v>7.5</v>
          </cell>
          <cell r="D3476">
            <v>0.52</v>
          </cell>
          <cell r="E3476">
            <v>8.02</v>
          </cell>
          <cell r="F3476">
            <v>8.17</v>
          </cell>
          <cell r="G3476">
            <v>8.3800000000000008</v>
          </cell>
          <cell r="H3476">
            <v>8.98</v>
          </cell>
          <cell r="I3476">
            <v>9.58</v>
          </cell>
        </row>
        <row r="3477">
          <cell r="A3477">
            <v>117404.9</v>
          </cell>
          <cell r="B3477" t="str">
            <v>PY</v>
          </cell>
          <cell r="C3477">
            <v>7.5</v>
          </cell>
          <cell r="D3477">
            <v>0.45</v>
          </cell>
          <cell r="E3477">
            <v>7.95</v>
          </cell>
          <cell r="F3477">
            <v>8.1</v>
          </cell>
          <cell r="G3477">
            <v>8.31</v>
          </cell>
          <cell r="H3477">
            <v>8.91</v>
          </cell>
          <cell r="I3477">
            <v>9.51</v>
          </cell>
        </row>
        <row r="3478">
          <cell r="A3478">
            <v>117410</v>
          </cell>
          <cell r="B3478">
            <v>0</v>
          </cell>
          <cell r="C3478">
            <v>7.5</v>
          </cell>
          <cell r="D3478">
            <v>0.37</v>
          </cell>
          <cell r="E3478">
            <v>7.87</v>
          </cell>
          <cell r="F3478">
            <v>8.02</v>
          </cell>
          <cell r="G3478">
            <v>8.23</v>
          </cell>
          <cell r="H3478">
            <v>8.83</v>
          </cell>
          <cell r="I3478">
            <v>9.43</v>
          </cell>
        </row>
        <row r="3479">
          <cell r="A3479">
            <v>117414.9</v>
          </cell>
          <cell r="B3479" t="str">
            <v>PC</v>
          </cell>
          <cell r="C3479">
            <v>7.5</v>
          </cell>
          <cell r="D3479">
            <v>0.3</v>
          </cell>
          <cell r="E3479">
            <v>7.8</v>
          </cell>
          <cell r="F3479">
            <v>7.95</v>
          </cell>
          <cell r="G3479">
            <v>8.16</v>
          </cell>
          <cell r="H3479">
            <v>8.76</v>
          </cell>
          <cell r="I3479">
            <v>9.36</v>
          </cell>
        </row>
        <row r="3480">
          <cell r="A3480">
            <v>117420</v>
          </cell>
          <cell r="B3480">
            <v>0</v>
          </cell>
          <cell r="C3480">
            <v>7.5</v>
          </cell>
          <cell r="D3480">
            <v>0.22</v>
          </cell>
          <cell r="E3480">
            <v>7.72</v>
          </cell>
          <cell r="F3480">
            <v>7.87</v>
          </cell>
          <cell r="G3480">
            <v>8.08</v>
          </cell>
          <cell r="H3480">
            <v>8.68</v>
          </cell>
          <cell r="I3480">
            <v>9.2799999999999994</v>
          </cell>
        </row>
        <row r="3481">
          <cell r="A3481">
            <v>117430</v>
          </cell>
          <cell r="B3481">
            <v>0</v>
          </cell>
          <cell r="C3481">
            <v>7.5</v>
          </cell>
          <cell r="D3481">
            <v>7.0000000000000007E-2</v>
          </cell>
          <cell r="E3481">
            <v>7.57</v>
          </cell>
          <cell r="F3481">
            <v>7.7200000000000006</v>
          </cell>
          <cell r="G3481">
            <v>7.9300000000000006</v>
          </cell>
          <cell r="H3481">
            <v>8.5300000000000011</v>
          </cell>
          <cell r="I3481">
            <v>9.1300000000000008</v>
          </cell>
        </row>
        <row r="3482">
          <cell r="A3482">
            <v>117434.9</v>
          </cell>
          <cell r="B3482" t="str">
            <v>PX</v>
          </cell>
          <cell r="C3482">
            <v>7.5</v>
          </cell>
          <cell r="D3482">
            <v>0</v>
          </cell>
          <cell r="E3482">
            <v>7.5</v>
          </cell>
          <cell r="F3482">
            <v>7.65</v>
          </cell>
          <cell r="G3482">
            <v>7.86</v>
          </cell>
          <cell r="H3482">
            <v>8.4600000000000009</v>
          </cell>
          <cell r="I3482">
            <v>9.06</v>
          </cell>
        </row>
        <row r="3483">
          <cell r="A3483">
            <v>117440</v>
          </cell>
          <cell r="B3483">
            <v>0</v>
          </cell>
          <cell r="C3483">
            <v>7.5</v>
          </cell>
          <cell r="D3483">
            <v>0</v>
          </cell>
          <cell r="E3483">
            <v>7.5</v>
          </cell>
          <cell r="F3483">
            <v>7.65</v>
          </cell>
          <cell r="G3483">
            <v>7.86</v>
          </cell>
          <cell r="H3483">
            <v>8.4600000000000009</v>
          </cell>
          <cell r="I3483">
            <v>9.06</v>
          </cell>
        </row>
        <row r="3484">
          <cell r="A3484">
            <v>117450</v>
          </cell>
          <cell r="B3484">
            <v>0</v>
          </cell>
          <cell r="C3484">
            <v>7.5</v>
          </cell>
          <cell r="D3484">
            <v>0</v>
          </cell>
          <cell r="E3484">
            <v>7.5</v>
          </cell>
          <cell r="F3484">
            <v>7.65</v>
          </cell>
          <cell r="G3484">
            <v>7.86</v>
          </cell>
          <cell r="H3484">
            <v>8.4600000000000009</v>
          </cell>
          <cell r="I3484">
            <v>9.06</v>
          </cell>
        </row>
        <row r="3485">
          <cell r="A3485">
            <v>117460</v>
          </cell>
          <cell r="B3485">
            <v>0</v>
          </cell>
          <cell r="C3485">
            <v>7.5</v>
          </cell>
          <cell r="D3485">
            <v>0</v>
          </cell>
          <cell r="E3485">
            <v>7.5</v>
          </cell>
          <cell r="F3485">
            <v>7.65</v>
          </cell>
          <cell r="G3485">
            <v>7.86</v>
          </cell>
          <cell r="H3485">
            <v>8.4600000000000009</v>
          </cell>
          <cell r="I3485">
            <v>9.06</v>
          </cell>
        </row>
        <row r="3486">
          <cell r="A3486">
            <v>117464.9</v>
          </cell>
          <cell r="B3486" t="str">
            <v>BS</v>
          </cell>
          <cell r="C3486">
            <v>7.5</v>
          </cell>
          <cell r="D3486">
            <v>0</v>
          </cell>
          <cell r="E3486">
            <v>7.5</v>
          </cell>
          <cell r="F3486">
            <v>7.65</v>
          </cell>
          <cell r="G3486">
            <v>7.86</v>
          </cell>
          <cell r="H3486">
            <v>8.4600000000000009</v>
          </cell>
          <cell r="I3486">
            <v>9.06</v>
          </cell>
        </row>
        <row r="3487">
          <cell r="A3487">
            <v>117470</v>
          </cell>
          <cell r="B3487">
            <v>0</v>
          </cell>
          <cell r="C3487">
            <v>7.5</v>
          </cell>
          <cell r="D3487">
            <v>0</v>
          </cell>
          <cell r="E3487">
            <v>7.5</v>
          </cell>
          <cell r="F3487">
            <v>7.65</v>
          </cell>
          <cell r="G3487">
            <v>7.86</v>
          </cell>
          <cell r="H3487">
            <v>8.4600000000000009</v>
          </cell>
          <cell r="I3487">
            <v>9.06</v>
          </cell>
        </row>
        <row r="3488">
          <cell r="A3488">
            <v>117480</v>
          </cell>
          <cell r="B3488">
            <v>0</v>
          </cell>
          <cell r="C3488">
            <v>7.5</v>
          </cell>
          <cell r="D3488">
            <v>0</v>
          </cell>
          <cell r="E3488">
            <v>7.5</v>
          </cell>
          <cell r="F3488">
            <v>7.65</v>
          </cell>
          <cell r="G3488">
            <v>7.86</v>
          </cell>
          <cell r="H3488">
            <v>8.4600000000000009</v>
          </cell>
          <cell r="I3488">
            <v>9.06</v>
          </cell>
        </row>
        <row r="3489">
          <cell r="A3489">
            <v>117490</v>
          </cell>
          <cell r="B3489">
            <v>0</v>
          </cell>
          <cell r="C3489">
            <v>7.5</v>
          </cell>
          <cell r="D3489">
            <v>0</v>
          </cell>
          <cell r="E3489">
            <v>7.5</v>
          </cell>
          <cell r="F3489">
            <v>7.65</v>
          </cell>
          <cell r="G3489">
            <v>7.86</v>
          </cell>
          <cell r="H3489">
            <v>8.4600000000000009</v>
          </cell>
          <cell r="I3489">
            <v>9.06</v>
          </cell>
        </row>
        <row r="3490">
          <cell r="A3490">
            <v>117500</v>
          </cell>
          <cell r="B3490">
            <v>0</v>
          </cell>
          <cell r="C3490">
            <v>7.5</v>
          </cell>
          <cell r="D3490">
            <v>0</v>
          </cell>
          <cell r="E3490">
            <v>7.5</v>
          </cell>
          <cell r="F3490">
            <v>7.65</v>
          </cell>
          <cell r="G3490">
            <v>7.86</v>
          </cell>
          <cell r="H3490">
            <v>8.4600000000000009</v>
          </cell>
          <cell r="I3490">
            <v>9.06</v>
          </cell>
        </row>
        <row r="3491">
          <cell r="A3491">
            <v>117510</v>
          </cell>
          <cell r="B3491">
            <v>0</v>
          </cell>
          <cell r="C3491">
            <v>7.5</v>
          </cell>
          <cell r="D3491">
            <v>0</v>
          </cell>
          <cell r="E3491">
            <v>7.5</v>
          </cell>
          <cell r="F3491">
            <v>7.65</v>
          </cell>
          <cell r="G3491">
            <v>7.86</v>
          </cell>
          <cell r="H3491">
            <v>8.4600000000000009</v>
          </cell>
          <cell r="I3491">
            <v>9.06</v>
          </cell>
        </row>
        <row r="3492">
          <cell r="A3492">
            <v>117520</v>
          </cell>
          <cell r="B3492">
            <v>0</v>
          </cell>
          <cell r="C3492">
            <v>7.5</v>
          </cell>
          <cell r="D3492">
            <v>0</v>
          </cell>
          <cell r="E3492">
            <v>7.5</v>
          </cell>
          <cell r="F3492">
            <v>7.65</v>
          </cell>
          <cell r="G3492">
            <v>7.86</v>
          </cell>
          <cell r="H3492">
            <v>8.4600000000000009</v>
          </cell>
          <cell r="I3492">
            <v>9.06</v>
          </cell>
        </row>
        <row r="3493">
          <cell r="A3493">
            <v>117530</v>
          </cell>
          <cell r="B3493">
            <v>0</v>
          </cell>
          <cell r="C3493">
            <v>7.5</v>
          </cell>
          <cell r="D3493">
            <v>0</v>
          </cell>
          <cell r="E3493">
            <v>7.5</v>
          </cell>
          <cell r="F3493">
            <v>7.65</v>
          </cell>
          <cell r="G3493">
            <v>7.86</v>
          </cell>
          <cell r="H3493">
            <v>8.4600000000000009</v>
          </cell>
          <cell r="I3493">
            <v>9.06</v>
          </cell>
        </row>
        <row r="3494">
          <cell r="A3494">
            <v>117540</v>
          </cell>
          <cell r="B3494">
            <v>0</v>
          </cell>
          <cell r="C3494">
            <v>7.5</v>
          </cell>
          <cell r="D3494">
            <v>0</v>
          </cell>
          <cell r="E3494">
            <v>7.5</v>
          </cell>
          <cell r="F3494">
            <v>7.65</v>
          </cell>
          <cell r="G3494">
            <v>7.86</v>
          </cell>
          <cell r="H3494">
            <v>8.4600000000000009</v>
          </cell>
          <cell r="I3494">
            <v>9.06</v>
          </cell>
        </row>
        <row r="3495">
          <cell r="A3495">
            <v>117550</v>
          </cell>
          <cell r="B3495">
            <v>0</v>
          </cell>
          <cell r="C3495">
            <v>7.5</v>
          </cell>
          <cell r="D3495">
            <v>0</v>
          </cell>
          <cell r="E3495">
            <v>7.5</v>
          </cell>
          <cell r="F3495">
            <v>7.65</v>
          </cell>
          <cell r="G3495">
            <v>7.86</v>
          </cell>
          <cell r="H3495">
            <v>8.4600000000000009</v>
          </cell>
          <cell r="I3495">
            <v>9.06</v>
          </cell>
        </row>
        <row r="3496">
          <cell r="A3496">
            <v>117560</v>
          </cell>
          <cell r="B3496">
            <v>0</v>
          </cell>
          <cell r="C3496">
            <v>7.5</v>
          </cell>
          <cell r="D3496">
            <v>0</v>
          </cell>
          <cell r="E3496">
            <v>7.5</v>
          </cell>
          <cell r="F3496">
            <v>7.65</v>
          </cell>
          <cell r="G3496">
            <v>7.86</v>
          </cell>
          <cell r="H3496">
            <v>8.4600000000000009</v>
          </cell>
          <cell r="I3496">
            <v>9.06</v>
          </cell>
        </row>
        <row r="3497">
          <cell r="A3497">
            <v>117570</v>
          </cell>
          <cell r="B3497">
            <v>0</v>
          </cell>
          <cell r="C3497">
            <v>7.5</v>
          </cell>
          <cell r="D3497">
            <v>0</v>
          </cell>
          <cell r="E3497">
            <v>7.5</v>
          </cell>
          <cell r="F3497">
            <v>7.65</v>
          </cell>
          <cell r="G3497">
            <v>7.86</v>
          </cell>
          <cell r="H3497">
            <v>8.4600000000000009</v>
          </cell>
          <cell r="I3497">
            <v>9.06</v>
          </cell>
        </row>
        <row r="3498">
          <cell r="A3498">
            <v>117580</v>
          </cell>
          <cell r="B3498">
            <v>0</v>
          </cell>
          <cell r="C3498">
            <v>7.5</v>
          </cell>
          <cell r="D3498">
            <v>0</v>
          </cell>
          <cell r="E3498">
            <v>7.5</v>
          </cell>
          <cell r="F3498">
            <v>7.65</v>
          </cell>
          <cell r="G3498">
            <v>7.86</v>
          </cell>
          <cell r="H3498">
            <v>8.4600000000000009</v>
          </cell>
          <cell r="I3498">
            <v>9.06</v>
          </cell>
        </row>
        <row r="3499">
          <cell r="A3499">
            <v>117590</v>
          </cell>
          <cell r="B3499">
            <v>0</v>
          </cell>
          <cell r="C3499">
            <v>7.5</v>
          </cell>
          <cell r="D3499">
            <v>0</v>
          </cell>
          <cell r="E3499">
            <v>7.5</v>
          </cell>
          <cell r="F3499">
            <v>7.65</v>
          </cell>
          <cell r="G3499">
            <v>7.86</v>
          </cell>
          <cell r="H3499">
            <v>8.4600000000000009</v>
          </cell>
          <cell r="I3499">
            <v>9.06</v>
          </cell>
        </row>
        <row r="3500">
          <cell r="A3500">
            <v>117600</v>
          </cell>
          <cell r="B3500">
            <v>0</v>
          </cell>
          <cell r="C3500">
            <v>7.5</v>
          </cell>
          <cell r="D3500">
            <v>0</v>
          </cell>
          <cell r="E3500">
            <v>7.5</v>
          </cell>
          <cell r="F3500">
            <v>7.65</v>
          </cell>
          <cell r="G3500">
            <v>7.86</v>
          </cell>
          <cell r="H3500">
            <v>8.4600000000000009</v>
          </cell>
          <cell r="I3500">
            <v>9.06</v>
          </cell>
        </row>
        <row r="3501">
          <cell r="A3501">
            <v>117610</v>
          </cell>
          <cell r="B3501">
            <v>0</v>
          </cell>
          <cell r="C3501">
            <v>7.5</v>
          </cell>
          <cell r="D3501">
            <v>0</v>
          </cell>
          <cell r="E3501">
            <v>7.5</v>
          </cell>
          <cell r="F3501">
            <v>7.65</v>
          </cell>
          <cell r="G3501">
            <v>7.86</v>
          </cell>
          <cell r="H3501">
            <v>8.4600000000000009</v>
          </cell>
          <cell r="I3501">
            <v>9.06</v>
          </cell>
        </row>
        <row r="3502">
          <cell r="A3502">
            <v>117620</v>
          </cell>
          <cell r="B3502">
            <v>0</v>
          </cell>
          <cell r="C3502">
            <v>7.5</v>
          </cell>
          <cell r="D3502">
            <v>0</v>
          </cell>
          <cell r="E3502">
            <v>7.5</v>
          </cell>
          <cell r="F3502">
            <v>7.65</v>
          </cell>
          <cell r="G3502">
            <v>7.86</v>
          </cell>
          <cell r="H3502">
            <v>8.4600000000000009</v>
          </cell>
          <cell r="I3502">
            <v>9.06</v>
          </cell>
        </row>
        <row r="3503">
          <cell r="A3503">
            <v>117630</v>
          </cell>
          <cell r="B3503">
            <v>0</v>
          </cell>
          <cell r="C3503">
            <v>7.5</v>
          </cell>
          <cell r="D3503">
            <v>0</v>
          </cell>
          <cell r="E3503">
            <v>7.5</v>
          </cell>
          <cell r="F3503">
            <v>7.65</v>
          </cell>
          <cell r="G3503">
            <v>7.86</v>
          </cell>
          <cell r="H3503">
            <v>8.4600000000000009</v>
          </cell>
          <cell r="I3503">
            <v>9.06</v>
          </cell>
        </row>
        <row r="3504">
          <cell r="A3504">
            <v>117640</v>
          </cell>
          <cell r="B3504">
            <v>0</v>
          </cell>
          <cell r="C3504">
            <v>7.5</v>
          </cell>
          <cell r="D3504">
            <v>0</v>
          </cell>
          <cell r="E3504">
            <v>7.5</v>
          </cell>
          <cell r="F3504">
            <v>7.65</v>
          </cell>
          <cell r="G3504">
            <v>7.86</v>
          </cell>
          <cell r="H3504">
            <v>8.4600000000000009</v>
          </cell>
          <cell r="I3504">
            <v>9.06</v>
          </cell>
        </row>
        <row r="3505">
          <cell r="A3505">
            <v>117650</v>
          </cell>
          <cell r="B3505">
            <v>0</v>
          </cell>
          <cell r="C3505">
            <v>7.5</v>
          </cell>
          <cell r="D3505">
            <v>0</v>
          </cell>
          <cell r="E3505">
            <v>7.5</v>
          </cell>
          <cell r="F3505">
            <v>7.65</v>
          </cell>
          <cell r="G3505">
            <v>7.86</v>
          </cell>
          <cell r="H3505">
            <v>8.4600000000000009</v>
          </cell>
          <cell r="I3505">
            <v>9.06</v>
          </cell>
        </row>
        <row r="3506">
          <cell r="A3506">
            <v>117660</v>
          </cell>
          <cell r="B3506">
            <v>0</v>
          </cell>
          <cell r="C3506">
            <v>7.5</v>
          </cell>
          <cell r="D3506">
            <v>0</v>
          </cell>
          <cell r="E3506">
            <v>7.5</v>
          </cell>
          <cell r="F3506">
            <v>7.65</v>
          </cell>
          <cell r="G3506">
            <v>7.86</v>
          </cell>
          <cell r="H3506">
            <v>8.4600000000000009</v>
          </cell>
          <cell r="I3506">
            <v>9.06</v>
          </cell>
        </row>
        <row r="3507">
          <cell r="A3507">
            <v>117670</v>
          </cell>
          <cell r="B3507">
            <v>0</v>
          </cell>
          <cell r="C3507">
            <v>7.5</v>
          </cell>
          <cell r="D3507">
            <v>0</v>
          </cell>
          <cell r="E3507">
            <v>7.5</v>
          </cell>
          <cell r="F3507">
            <v>7.65</v>
          </cell>
          <cell r="G3507">
            <v>7.86</v>
          </cell>
          <cell r="H3507">
            <v>8.4600000000000009</v>
          </cell>
          <cell r="I3507">
            <v>9.06</v>
          </cell>
        </row>
        <row r="3508">
          <cell r="A3508">
            <v>117680</v>
          </cell>
          <cell r="B3508">
            <v>0</v>
          </cell>
          <cell r="C3508">
            <v>7.5</v>
          </cell>
          <cell r="D3508">
            <v>0</v>
          </cell>
          <cell r="E3508">
            <v>7.5</v>
          </cell>
          <cell r="F3508">
            <v>7.65</v>
          </cell>
          <cell r="G3508">
            <v>7.86</v>
          </cell>
          <cell r="H3508">
            <v>8.4600000000000009</v>
          </cell>
          <cell r="I3508">
            <v>9.06</v>
          </cell>
        </row>
        <row r="3509">
          <cell r="A3509">
            <v>117690</v>
          </cell>
          <cell r="B3509">
            <v>0</v>
          </cell>
          <cell r="C3509">
            <v>7.5</v>
          </cell>
          <cell r="D3509">
            <v>0</v>
          </cell>
          <cell r="E3509">
            <v>7.5</v>
          </cell>
          <cell r="F3509">
            <v>7.65</v>
          </cell>
          <cell r="G3509">
            <v>7.86</v>
          </cell>
          <cell r="H3509">
            <v>8.4600000000000009</v>
          </cell>
          <cell r="I3509">
            <v>9.06</v>
          </cell>
        </row>
        <row r="3510">
          <cell r="A3510">
            <v>117700</v>
          </cell>
          <cell r="B3510">
            <v>0</v>
          </cell>
          <cell r="C3510">
            <v>7.5</v>
          </cell>
          <cell r="D3510">
            <v>0</v>
          </cell>
          <cell r="E3510">
            <v>7.5</v>
          </cell>
          <cell r="F3510">
            <v>7.65</v>
          </cell>
          <cell r="G3510">
            <v>7.86</v>
          </cell>
          <cell r="H3510">
            <v>8.4600000000000009</v>
          </cell>
          <cell r="I3510">
            <v>9.06</v>
          </cell>
        </row>
        <row r="3511">
          <cell r="A3511">
            <v>117710</v>
          </cell>
          <cell r="B3511">
            <v>0</v>
          </cell>
          <cell r="C3511">
            <v>7.5</v>
          </cell>
          <cell r="D3511">
            <v>0</v>
          </cell>
          <cell r="E3511">
            <v>7.5</v>
          </cell>
          <cell r="F3511">
            <v>7.65</v>
          </cell>
          <cell r="G3511">
            <v>7.86</v>
          </cell>
          <cell r="H3511">
            <v>8.4600000000000009</v>
          </cell>
          <cell r="I3511">
            <v>9.06</v>
          </cell>
        </row>
        <row r="3512">
          <cell r="A3512">
            <v>117720</v>
          </cell>
          <cell r="B3512">
            <v>0</v>
          </cell>
          <cell r="C3512">
            <v>7.5</v>
          </cell>
          <cell r="D3512">
            <v>0</v>
          </cell>
          <cell r="E3512">
            <v>7.5</v>
          </cell>
          <cell r="F3512">
            <v>7.65</v>
          </cell>
          <cell r="G3512">
            <v>7.86</v>
          </cell>
          <cell r="H3512">
            <v>8.4600000000000009</v>
          </cell>
          <cell r="I3512">
            <v>9.06</v>
          </cell>
        </row>
        <row r="3513">
          <cell r="A3513">
            <v>117730</v>
          </cell>
          <cell r="B3513">
            <v>0</v>
          </cell>
          <cell r="C3513">
            <v>7.5</v>
          </cell>
          <cell r="D3513">
            <v>0</v>
          </cell>
          <cell r="E3513">
            <v>7.5</v>
          </cell>
          <cell r="F3513">
            <v>7.65</v>
          </cell>
          <cell r="G3513">
            <v>7.86</v>
          </cell>
          <cell r="H3513">
            <v>8.4600000000000009</v>
          </cell>
          <cell r="I3513">
            <v>9.06</v>
          </cell>
        </row>
        <row r="3514">
          <cell r="A3514">
            <v>117740</v>
          </cell>
          <cell r="B3514">
            <v>0</v>
          </cell>
          <cell r="C3514">
            <v>7.5</v>
          </cell>
          <cell r="D3514">
            <v>0</v>
          </cell>
          <cell r="E3514">
            <v>7.5</v>
          </cell>
          <cell r="F3514">
            <v>7.65</v>
          </cell>
          <cell r="G3514">
            <v>7.86</v>
          </cell>
          <cell r="H3514">
            <v>8.4600000000000009</v>
          </cell>
          <cell r="I3514">
            <v>9.06</v>
          </cell>
        </row>
        <row r="3515">
          <cell r="A3515">
            <v>117750</v>
          </cell>
          <cell r="B3515">
            <v>0</v>
          </cell>
          <cell r="C3515">
            <v>7.5</v>
          </cell>
          <cell r="D3515">
            <v>0</v>
          </cell>
          <cell r="E3515">
            <v>7.5</v>
          </cell>
          <cell r="F3515">
            <v>7.65</v>
          </cell>
          <cell r="G3515">
            <v>7.86</v>
          </cell>
          <cell r="H3515">
            <v>8.4600000000000009</v>
          </cell>
          <cell r="I3515">
            <v>9.06</v>
          </cell>
        </row>
        <row r="3516">
          <cell r="A3516">
            <v>117760</v>
          </cell>
          <cell r="B3516">
            <v>0</v>
          </cell>
          <cell r="C3516">
            <v>7.5</v>
          </cell>
          <cell r="D3516">
            <v>0</v>
          </cell>
          <cell r="E3516">
            <v>7.5</v>
          </cell>
          <cell r="F3516">
            <v>7.65</v>
          </cell>
          <cell r="G3516">
            <v>7.86</v>
          </cell>
          <cell r="H3516">
            <v>8.4600000000000009</v>
          </cell>
          <cell r="I3516">
            <v>9.06</v>
          </cell>
        </row>
        <row r="3517">
          <cell r="A3517">
            <v>117770</v>
          </cell>
          <cell r="B3517">
            <v>0</v>
          </cell>
          <cell r="C3517">
            <v>7.5</v>
          </cell>
          <cell r="D3517">
            <v>0</v>
          </cell>
          <cell r="E3517">
            <v>7.5</v>
          </cell>
          <cell r="F3517">
            <v>7.65</v>
          </cell>
          <cell r="G3517">
            <v>7.86</v>
          </cell>
          <cell r="H3517">
            <v>8.4600000000000009</v>
          </cell>
          <cell r="I3517">
            <v>9.06</v>
          </cell>
        </row>
        <row r="3518">
          <cell r="A3518">
            <v>117780</v>
          </cell>
          <cell r="B3518">
            <v>0</v>
          </cell>
          <cell r="C3518">
            <v>7.5</v>
          </cell>
          <cell r="D3518">
            <v>0</v>
          </cell>
          <cell r="E3518">
            <v>7.5</v>
          </cell>
          <cell r="F3518">
            <v>7.65</v>
          </cell>
          <cell r="G3518">
            <v>7.86</v>
          </cell>
          <cell r="H3518">
            <v>8.4600000000000009</v>
          </cell>
          <cell r="I3518">
            <v>9.06</v>
          </cell>
        </row>
        <row r="3519">
          <cell r="A3519">
            <v>117790</v>
          </cell>
          <cell r="B3519">
            <v>0</v>
          </cell>
          <cell r="C3519">
            <v>7.5</v>
          </cell>
          <cell r="D3519">
            <v>0</v>
          </cell>
          <cell r="E3519">
            <v>7.5</v>
          </cell>
          <cell r="F3519">
            <v>7.65</v>
          </cell>
          <cell r="G3519">
            <v>7.86</v>
          </cell>
          <cell r="H3519">
            <v>8.4600000000000009</v>
          </cell>
          <cell r="I3519">
            <v>9.06</v>
          </cell>
        </row>
        <row r="3520">
          <cell r="A3520">
            <v>117800</v>
          </cell>
          <cell r="B3520">
            <v>0</v>
          </cell>
          <cell r="C3520">
            <v>7.5</v>
          </cell>
          <cell r="D3520">
            <v>0</v>
          </cell>
          <cell r="E3520">
            <v>7.5</v>
          </cell>
          <cell r="F3520">
            <v>7.65</v>
          </cell>
          <cell r="G3520">
            <v>7.86</v>
          </cell>
          <cell r="H3520">
            <v>8.4600000000000009</v>
          </cell>
          <cell r="I3520">
            <v>9.06</v>
          </cell>
        </row>
        <row r="3521">
          <cell r="A3521">
            <v>117810</v>
          </cell>
          <cell r="B3521">
            <v>0</v>
          </cell>
          <cell r="C3521">
            <v>7.5</v>
          </cell>
          <cell r="D3521">
            <v>0</v>
          </cell>
          <cell r="E3521">
            <v>7.5</v>
          </cell>
          <cell r="F3521">
            <v>7.65</v>
          </cell>
          <cell r="G3521">
            <v>7.86</v>
          </cell>
          <cell r="H3521">
            <v>8.4600000000000009</v>
          </cell>
          <cell r="I3521">
            <v>9.06</v>
          </cell>
        </row>
        <row r="3522">
          <cell r="A3522">
            <v>117820</v>
          </cell>
          <cell r="B3522">
            <v>0</v>
          </cell>
          <cell r="C3522">
            <v>7.5</v>
          </cell>
          <cell r="D3522">
            <v>0</v>
          </cell>
          <cell r="E3522">
            <v>7.5</v>
          </cell>
          <cell r="F3522">
            <v>7.65</v>
          </cell>
          <cell r="G3522">
            <v>7.86</v>
          </cell>
          <cell r="H3522">
            <v>8.4600000000000009</v>
          </cell>
          <cell r="I3522">
            <v>9.06</v>
          </cell>
        </row>
        <row r="3523">
          <cell r="A3523">
            <v>117830</v>
          </cell>
          <cell r="B3523">
            <v>0</v>
          </cell>
          <cell r="C3523">
            <v>7.5</v>
          </cell>
          <cell r="D3523">
            <v>0</v>
          </cell>
          <cell r="E3523">
            <v>7.5</v>
          </cell>
          <cell r="F3523">
            <v>7.65</v>
          </cell>
          <cell r="G3523">
            <v>7.86</v>
          </cell>
          <cell r="H3523">
            <v>8.4600000000000009</v>
          </cell>
          <cell r="I3523">
            <v>9.06</v>
          </cell>
        </row>
        <row r="3524">
          <cell r="A3524">
            <v>117840</v>
          </cell>
          <cell r="B3524">
            <v>0</v>
          </cell>
          <cell r="C3524">
            <v>7.5</v>
          </cell>
          <cell r="D3524">
            <v>0</v>
          </cell>
          <cell r="E3524">
            <v>7.5</v>
          </cell>
          <cell r="F3524">
            <v>7.65</v>
          </cell>
          <cell r="G3524">
            <v>7.86</v>
          </cell>
          <cell r="H3524">
            <v>8.4600000000000009</v>
          </cell>
          <cell r="I3524">
            <v>9.06</v>
          </cell>
        </row>
        <row r="3525">
          <cell r="A3525">
            <v>117850</v>
          </cell>
          <cell r="B3525">
            <v>0</v>
          </cell>
          <cell r="C3525">
            <v>7.5</v>
          </cell>
          <cell r="D3525">
            <v>0</v>
          </cell>
          <cell r="E3525">
            <v>7.5</v>
          </cell>
          <cell r="F3525">
            <v>7.65</v>
          </cell>
          <cell r="G3525">
            <v>7.86</v>
          </cell>
          <cell r="H3525">
            <v>8.4600000000000009</v>
          </cell>
          <cell r="I3525">
            <v>9.06</v>
          </cell>
        </row>
        <row r="3526">
          <cell r="A3526">
            <v>117860</v>
          </cell>
          <cell r="B3526">
            <v>0</v>
          </cell>
          <cell r="C3526">
            <v>7.5</v>
          </cell>
          <cell r="D3526">
            <v>0</v>
          </cell>
          <cell r="E3526">
            <v>7.5</v>
          </cell>
          <cell r="F3526">
            <v>7.65</v>
          </cell>
          <cell r="G3526">
            <v>7.86</v>
          </cell>
          <cell r="H3526">
            <v>8.4600000000000009</v>
          </cell>
          <cell r="I3526">
            <v>9.06</v>
          </cell>
        </row>
        <row r="3527">
          <cell r="A3527">
            <v>117870</v>
          </cell>
          <cell r="B3527">
            <v>0</v>
          </cell>
          <cell r="C3527">
            <v>7.5</v>
          </cell>
          <cell r="D3527">
            <v>0</v>
          </cell>
          <cell r="E3527">
            <v>7.5</v>
          </cell>
          <cell r="F3527">
            <v>7.65</v>
          </cell>
          <cell r="G3527">
            <v>7.86</v>
          </cell>
          <cell r="H3527">
            <v>8.4600000000000009</v>
          </cell>
          <cell r="I3527">
            <v>9.06</v>
          </cell>
        </row>
        <row r="3528">
          <cell r="A3528">
            <v>117880</v>
          </cell>
          <cell r="B3528">
            <v>0</v>
          </cell>
          <cell r="C3528">
            <v>7.5</v>
          </cell>
          <cell r="D3528">
            <v>0</v>
          </cell>
          <cell r="E3528">
            <v>7.5</v>
          </cell>
          <cell r="F3528">
            <v>7.65</v>
          </cell>
          <cell r="G3528">
            <v>7.86</v>
          </cell>
          <cell r="H3528">
            <v>8.4600000000000009</v>
          </cell>
          <cell r="I3528">
            <v>9.06</v>
          </cell>
        </row>
        <row r="3529">
          <cell r="A3529">
            <v>117890</v>
          </cell>
          <cell r="B3529">
            <v>0</v>
          </cell>
          <cell r="C3529">
            <v>7.5</v>
          </cell>
          <cell r="D3529">
            <v>0</v>
          </cell>
          <cell r="E3529">
            <v>7.5</v>
          </cell>
          <cell r="F3529">
            <v>7.65</v>
          </cell>
          <cell r="G3529">
            <v>7.86</v>
          </cell>
          <cell r="H3529">
            <v>8.4600000000000009</v>
          </cell>
          <cell r="I3529">
            <v>9.06</v>
          </cell>
        </row>
        <row r="3530">
          <cell r="A3530">
            <v>117900</v>
          </cell>
          <cell r="B3530">
            <v>0</v>
          </cell>
          <cell r="C3530">
            <v>7.5</v>
          </cell>
          <cell r="D3530">
            <v>0</v>
          </cell>
          <cell r="E3530">
            <v>7.5</v>
          </cell>
          <cell r="F3530">
            <v>7.65</v>
          </cell>
          <cell r="G3530">
            <v>7.86</v>
          </cell>
          <cell r="H3530">
            <v>8.4600000000000009</v>
          </cell>
          <cell r="I3530">
            <v>9.06</v>
          </cell>
        </row>
        <row r="3531">
          <cell r="A3531">
            <v>117910</v>
          </cell>
          <cell r="B3531">
            <v>0</v>
          </cell>
          <cell r="C3531">
            <v>7.5</v>
          </cell>
          <cell r="D3531">
            <v>0</v>
          </cell>
          <cell r="E3531">
            <v>7.5</v>
          </cell>
          <cell r="F3531">
            <v>7.65</v>
          </cell>
          <cell r="G3531">
            <v>7.86</v>
          </cell>
          <cell r="H3531">
            <v>8.4600000000000009</v>
          </cell>
          <cell r="I3531">
            <v>9.06</v>
          </cell>
        </row>
        <row r="3532">
          <cell r="A3532">
            <v>117920</v>
          </cell>
          <cell r="B3532">
            <v>0</v>
          </cell>
          <cell r="C3532">
            <v>7.5</v>
          </cell>
          <cell r="D3532">
            <v>0</v>
          </cell>
          <cell r="E3532">
            <v>7.5</v>
          </cell>
          <cell r="F3532">
            <v>7.65</v>
          </cell>
          <cell r="G3532">
            <v>7.86</v>
          </cell>
          <cell r="H3532">
            <v>8.4600000000000009</v>
          </cell>
          <cell r="I3532">
            <v>9.06</v>
          </cell>
        </row>
        <row r="3533">
          <cell r="A3533">
            <v>117930</v>
          </cell>
          <cell r="B3533">
            <v>0</v>
          </cell>
          <cell r="C3533">
            <v>7.5</v>
          </cell>
          <cell r="D3533">
            <v>0</v>
          </cell>
          <cell r="E3533">
            <v>7.5</v>
          </cell>
          <cell r="F3533">
            <v>7.65</v>
          </cell>
          <cell r="G3533">
            <v>7.86</v>
          </cell>
          <cell r="H3533">
            <v>8.4600000000000009</v>
          </cell>
          <cell r="I3533">
            <v>9.06</v>
          </cell>
        </row>
        <row r="3534">
          <cell r="A3534">
            <v>117940</v>
          </cell>
          <cell r="B3534">
            <v>0</v>
          </cell>
          <cell r="C3534">
            <v>7.5</v>
          </cell>
          <cell r="D3534">
            <v>0</v>
          </cell>
          <cell r="E3534">
            <v>7.5</v>
          </cell>
          <cell r="F3534">
            <v>7.65</v>
          </cell>
          <cell r="G3534">
            <v>7.86</v>
          </cell>
          <cell r="H3534">
            <v>8.4600000000000009</v>
          </cell>
          <cell r="I3534">
            <v>9.06</v>
          </cell>
        </row>
        <row r="3535">
          <cell r="A3535">
            <v>117950</v>
          </cell>
          <cell r="B3535">
            <v>0</v>
          </cell>
          <cell r="C3535">
            <v>7.5</v>
          </cell>
          <cell r="D3535">
            <v>0</v>
          </cell>
          <cell r="E3535">
            <v>7.5</v>
          </cell>
          <cell r="F3535">
            <v>7.65</v>
          </cell>
          <cell r="G3535">
            <v>7.86</v>
          </cell>
          <cell r="H3535">
            <v>8.4600000000000009</v>
          </cell>
          <cell r="I3535">
            <v>9.06</v>
          </cell>
        </row>
        <row r="3536">
          <cell r="A3536">
            <v>117960</v>
          </cell>
          <cell r="B3536">
            <v>0</v>
          </cell>
          <cell r="C3536">
            <v>7.5</v>
          </cell>
          <cell r="D3536">
            <v>0</v>
          </cell>
          <cell r="E3536">
            <v>7.5</v>
          </cell>
          <cell r="F3536">
            <v>7.65</v>
          </cell>
          <cell r="G3536">
            <v>7.86</v>
          </cell>
          <cell r="H3536">
            <v>8.4600000000000009</v>
          </cell>
          <cell r="I3536">
            <v>9.06</v>
          </cell>
        </row>
        <row r="3537">
          <cell r="A3537">
            <v>117970</v>
          </cell>
          <cell r="B3537">
            <v>0</v>
          </cell>
          <cell r="C3537">
            <v>7.5</v>
          </cell>
          <cell r="D3537">
            <v>0</v>
          </cell>
          <cell r="E3537">
            <v>7.5</v>
          </cell>
          <cell r="F3537">
            <v>7.65</v>
          </cell>
          <cell r="G3537">
            <v>7.86</v>
          </cell>
          <cell r="H3537">
            <v>8.4600000000000009</v>
          </cell>
          <cell r="I3537">
            <v>9.06</v>
          </cell>
        </row>
        <row r="3538">
          <cell r="A3538">
            <v>117980</v>
          </cell>
          <cell r="B3538">
            <v>0</v>
          </cell>
          <cell r="C3538">
            <v>7.5</v>
          </cell>
          <cell r="D3538">
            <v>0</v>
          </cell>
          <cell r="E3538">
            <v>7.5</v>
          </cell>
          <cell r="F3538">
            <v>7.65</v>
          </cell>
          <cell r="G3538">
            <v>7.86</v>
          </cell>
          <cell r="H3538">
            <v>8.4600000000000009</v>
          </cell>
          <cell r="I3538">
            <v>9.06</v>
          </cell>
        </row>
        <row r="3539">
          <cell r="A3539">
            <v>117990</v>
          </cell>
          <cell r="B3539">
            <v>0</v>
          </cell>
          <cell r="C3539">
            <v>7.5</v>
          </cell>
          <cell r="D3539">
            <v>0</v>
          </cell>
          <cell r="E3539">
            <v>7.5</v>
          </cell>
          <cell r="F3539">
            <v>7.65</v>
          </cell>
          <cell r="G3539">
            <v>7.86</v>
          </cell>
          <cell r="H3539">
            <v>8.4600000000000009</v>
          </cell>
          <cell r="I3539">
            <v>9.06</v>
          </cell>
        </row>
        <row r="3540">
          <cell r="A3540">
            <v>118000</v>
          </cell>
          <cell r="B3540">
            <v>0</v>
          </cell>
          <cell r="C3540">
            <v>7.5</v>
          </cell>
          <cell r="D3540">
            <v>0</v>
          </cell>
          <cell r="E3540">
            <v>7.5</v>
          </cell>
          <cell r="F3540">
            <v>7.65</v>
          </cell>
          <cell r="G3540">
            <v>7.86</v>
          </cell>
          <cell r="H3540">
            <v>8.4600000000000009</v>
          </cell>
          <cell r="I3540">
            <v>9.06</v>
          </cell>
        </row>
        <row r="3559">
          <cell r="A3559">
            <v>118000</v>
          </cell>
          <cell r="B3559">
            <v>0</v>
          </cell>
          <cell r="C3559">
            <v>7.5</v>
          </cell>
          <cell r="D3559">
            <v>0</v>
          </cell>
          <cell r="E3559">
            <v>7.5</v>
          </cell>
          <cell r="F3559">
            <v>7.65</v>
          </cell>
          <cell r="G3559">
            <v>7.86</v>
          </cell>
          <cell r="H3559">
            <v>8.4600000000000009</v>
          </cell>
          <cell r="I3559">
            <v>9.06</v>
          </cell>
        </row>
        <row r="3560">
          <cell r="A3560">
            <v>118010</v>
          </cell>
          <cell r="B3560">
            <v>0</v>
          </cell>
          <cell r="C3560">
            <v>7.5</v>
          </cell>
          <cell r="D3560">
            <v>0</v>
          </cell>
          <cell r="E3560">
            <v>7.5</v>
          </cell>
          <cell r="F3560">
            <v>7.65</v>
          </cell>
          <cell r="G3560">
            <v>7.86</v>
          </cell>
          <cell r="H3560">
            <v>8.4600000000000009</v>
          </cell>
          <cell r="I3560">
            <v>9.06</v>
          </cell>
        </row>
        <row r="3561">
          <cell r="A3561">
            <v>118020</v>
          </cell>
          <cell r="B3561">
            <v>0</v>
          </cell>
          <cell r="C3561">
            <v>7.5</v>
          </cell>
          <cell r="D3561">
            <v>0</v>
          </cell>
          <cell r="E3561">
            <v>7.5</v>
          </cell>
          <cell r="F3561">
            <v>7.65</v>
          </cell>
          <cell r="G3561">
            <v>7.86</v>
          </cell>
          <cell r="H3561">
            <v>8.4600000000000009</v>
          </cell>
          <cell r="I3561">
            <v>9.06</v>
          </cell>
        </row>
        <row r="3562">
          <cell r="A3562">
            <v>118030</v>
          </cell>
          <cell r="B3562">
            <v>0</v>
          </cell>
          <cell r="C3562">
            <v>7.5</v>
          </cell>
          <cell r="D3562">
            <v>0</v>
          </cell>
          <cell r="E3562">
            <v>7.5</v>
          </cell>
          <cell r="F3562">
            <v>7.65</v>
          </cell>
          <cell r="G3562">
            <v>7.86</v>
          </cell>
          <cell r="H3562">
            <v>8.4600000000000009</v>
          </cell>
          <cell r="I3562">
            <v>9.06</v>
          </cell>
        </row>
        <row r="3563">
          <cell r="A3563">
            <v>118040</v>
          </cell>
          <cell r="B3563">
            <v>0</v>
          </cell>
          <cell r="C3563">
            <v>7.5</v>
          </cell>
          <cell r="D3563">
            <v>0</v>
          </cell>
          <cell r="E3563">
            <v>7.5</v>
          </cell>
          <cell r="F3563">
            <v>7.65</v>
          </cell>
          <cell r="G3563">
            <v>7.86</v>
          </cell>
          <cell r="H3563">
            <v>8.4600000000000009</v>
          </cell>
          <cell r="I3563">
            <v>9.06</v>
          </cell>
        </row>
        <row r="3564">
          <cell r="A3564">
            <v>118050</v>
          </cell>
          <cell r="B3564">
            <v>0</v>
          </cell>
          <cell r="C3564">
            <v>7.5</v>
          </cell>
          <cell r="D3564">
            <v>0</v>
          </cell>
          <cell r="E3564">
            <v>7.5</v>
          </cell>
          <cell r="F3564">
            <v>7.65</v>
          </cell>
          <cell r="G3564">
            <v>7.86</v>
          </cell>
          <cell r="H3564">
            <v>8.4600000000000009</v>
          </cell>
          <cell r="I3564">
            <v>9.06</v>
          </cell>
        </row>
        <row r="3565">
          <cell r="A3565">
            <v>118060</v>
          </cell>
          <cell r="B3565">
            <v>0</v>
          </cell>
          <cell r="C3565">
            <v>7.5</v>
          </cell>
          <cell r="D3565">
            <v>0</v>
          </cell>
          <cell r="E3565">
            <v>7.5</v>
          </cell>
          <cell r="F3565">
            <v>7.65</v>
          </cell>
          <cell r="G3565">
            <v>7.86</v>
          </cell>
          <cell r="H3565">
            <v>8.4600000000000009</v>
          </cell>
          <cell r="I3565">
            <v>9.06</v>
          </cell>
        </row>
        <row r="3566">
          <cell r="A3566">
            <v>118070</v>
          </cell>
          <cell r="B3566">
            <v>0</v>
          </cell>
          <cell r="C3566">
            <v>7.5</v>
          </cell>
          <cell r="D3566">
            <v>0</v>
          </cell>
          <cell r="E3566">
            <v>7.5</v>
          </cell>
          <cell r="F3566">
            <v>7.65</v>
          </cell>
          <cell r="G3566">
            <v>7.86</v>
          </cell>
          <cell r="H3566">
            <v>8.4600000000000009</v>
          </cell>
          <cell r="I3566">
            <v>9.06</v>
          </cell>
        </row>
        <row r="3567">
          <cell r="A3567">
            <v>118080</v>
          </cell>
          <cell r="B3567">
            <v>0</v>
          </cell>
          <cell r="C3567">
            <v>7.5</v>
          </cell>
          <cell r="D3567">
            <v>0</v>
          </cell>
          <cell r="E3567">
            <v>7.5</v>
          </cell>
          <cell r="F3567">
            <v>7.65</v>
          </cell>
          <cell r="G3567">
            <v>7.86</v>
          </cell>
          <cell r="H3567">
            <v>8.4600000000000009</v>
          </cell>
          <cell r="I3567">
            <v>9.06</v>
          </cell>
        </row>
        <row r="3568">
          <cell r="A3568">
            <v>118090</v>
          </cell>
          <cell r="B3568">
            <v>0</v>
          </cell>
          <cell r="C3568">
            <v>7.5</v>
          </cell>
          <cell r="D3568">
            <v>0</v>
          </cell>
          <cell r="E3568">
            <v>7.5</v>
          </cell>
          <cell r="F3568">
            <v>7.65</v>
          </cell>
          <cell r="G3568">
            <v>7.86</v>
          </cell>
          <cell r="H3568">
            <v>8.4600000000000009</v>
          </cell>
          <cell r="I3568">
            <v>9.06</v>
          </cell>
        </row>
        <row r="3569">
          <cell r="A3569">
            <v>118100</v>
          </cell>
          <cell r="B3569">
            <v>0</v>
          </cell>
          <cell r="C3569">
            <v>7.5</v>
          </cell>
          <cell r="D3569">
            <v>0</v>
          </cell>
          <cell r="E3569">
            <v>7.5</v>
          </cell>
          <cell r="F3569">
            <v>7.65</v>
          </cell>
          <cell r="G3569">
            <v>7.86</v>
          </cell>
          <cell r="H3569">
            <v>8.4600000000000009</v>
          </cell>
          <cell r="I3569">
            <v>9.06</v>
          </cell>
        </row>
        <row r="3570">
          <cell r="A3570">
            <v>118110</v>
          </cell>
          <cell r="B3570">
            <v>0</v>
          </cell>
          <cell r="C3570">
            <v>7.5</v>
          </cell>
          <cell r="D3570">
            <v>0</v>
          </cell>
          <cell r="E3570">
            <v>7.5</v>
          </cell>
          <cell r="F3570">
            <v>7.65</v>
          </cell>
          <cell r="G3570">
            <v>7.86</v>
          </cell>
          <cell r="H3570">
            <v>8.4600000000000009</v>
          </cell>
          <cell r="I3570">
            <v>9.06</v>
          </cell>
        </row>
        <row r="3571">
          <cell r="A3571">
            <v>118120</v>
          </cell>
          <cell r="B3571">
            <v>0</v>
          </cell>
          <cell r="C3571">
            <v>7.5</v>
          </cell>
          <cell r="D3571">
            <v>0</v>
          </cell>
          <cell r="E3571">
            <v>7.5</v>
          </cell>
          <cell r="F3571">
            <v>7.65</v>
          </cell>
          <cell r="G3571">
            <v>7.86</v>
          </cell>
          <cell r="H3571">
            <v>8.4600000000000009</v>
          </cell>
          <cell r="I3571">
            <v>9.06</v>
          </cell>
        </row>
        <row r="3572">
          <cell r="A3572">
            <v>118130</v>
          </cell>
          <cell r="B3572">
            <v>0</v>
          </cell>
          <cell r="C3572">
            <v>7.5</v>
          </cell>
          <cell r="D3572">
            <v>0</v>
          </cell>
          <cell r="E3572">
            <v>7.5</v>
          </cell>
          <cell r="F3572">
            <v>7.65</v>
          </cell>
          <cell r="G3572">
            <v>7.86</v>
          </cell>
          <cell r="H3572">
            <v>8.4600000000000009</v>
          </cell>
          <cell r="I3572">
            <v>9.06</v>
          </cell>
        </row>
        <row r="3573">
          <cell r="A3573">
            <v>118140</v>
          </cell>
          <cell r="B3573">
            <v>0</v>
          </cell>
          <cell r="C3573">
            <v>7.5</v>
          </cell>
          <cell r="D3573">
            <v>0</v>
          </cell>
          <cell r="E3573">
            <v>7.5</v>
          </cell>
          <cell r="F3573">
            <v>7.65</v>
          </cell>
          <cell r="G3573">
            <v>7.86</v>
          </cell>
          <cell r="H3573">
            <v>8.4600000000000009</v>
          </cell>
          <cell r="I3573">
            <v>9.06</v>
          </cell>
        </row>
        <row r="3574">
          <cell r="A3574">
            <v>118150</v>
          </cell>
          <cell r="B3574">
            <v>0</v>
          </cell>
          <cell r="C3574">
            <v>7.5</v>
          </cell>
          <cell r="D3574">
            <v>0</v>
          </cell>
          <cell r="E3574">
            <v>7.5</v>
          </cell>
          <cell r="F3574">
            <v>7.65</v>
          </cell>
          <cell r="G3574">
            <v>7.86</v>
          </cell>
          <cell r="H3574">
            <v>8.4600000000000009</v>
          </cell>
          <cell r="I3574">
            <v>9.06</v>
          </cell>
        </row>
        <row r="3575">
          <cell r="A3575">
            <v>118160</v>
          </cell>
          <cell r="B3575">
            <v>0</v>
          </cell>
          <cell r="C3575">
            <v>7.5</v>
          </cell>
          <cell r="D3575">
            <v>0</v>
          </cell>
          <cell r="E3575">
            <v>7.5</v>
          </cell>
          <cell r="F3575">
            <v>7.65</v>
          </cell>
          <cell r="G3575">
            <v>7.86</v>
          </cell>
          <cell r="H3575">
            <v>8.4600000000000009</v>
          </cell>
          <cell r="I3575">
            <v>9.06</v>
          </cell>
        </row>
        <row r="3576">
          <cell r="A3576">
            <v>118170</v>
          </cell>
          <cell r="B3576">
            <v>0</v>
          </cell>
          <cell r="C3576">
            <v>7.5</v>
          </cell>
          <cell r="D3576">
            <v>0</v>
          </cell>
          <cell r="E3576">
            <v>7.5</v>
          </cell>
          <cell r="F3576">
            <v>7.65</v>
          </cell>
          <cell r="G3576">
            <v>7.86</v>
          </cell>
          <cell r="H3576">
            <v>8.4600000000000009</v>
          </cell>
          <cell r="I3576">
            <v>9.06</v>
          </cell>
        </row>
        <row r="3577">
          <cell r="A3577">
            <v>118180</v>
          </cell>
          <cell r="B3577">
            <v>0</v>
          </cell>
          <cell r="C3577">
            <v>7.5</v>
          </cell>
          <cell r="D3577">
            <v>0</v>
          </cell>
          <cell r="E3577">
            <v>7.5</v>
          </cell>
          <cell r="F3577">
            <v>7.65</v>
          </cell>
          <cell r="G3577">
            <v>7.86</v>
          </cell>
          <cell r="H3577">
            <v>8.4600000000000009</v>
          </cell>
          <cell r="I3577">
            <v>9.06</v>
          </cell>
        </row>
        <row r="3578">
          <cell r="A3578">
            <v>118190</v>
          </cell>
          <cell r="B3578">
            <v>0</v>
          </cell>
          <cell r="C3578">
            <v>7.5</v>
          </cell>
          <cell r="D3578">
            <v>0</v>
          </cell>
          <cell r="E3578">
            <v>7.5</v>
          </cell>
          <cell r="F3578">
            <v>7.65</v>
          </cell>
          <cell r="G3578">
            <v>7.86</v>
          </cell>
          <cell r="H3578">
            <v>8.4600000000000009</v>
          </cell>
          <cell r="I3578">
            <v>9.06</v>
          </cell>
        </row>
        <row r="3579">
          <cell r="A3579">
            <v>118200</v>
          </cell>
          <cell r="B3579">
            <v>0</v>
          </cell>
          <cell r="C3579">
            <v>7.5</v>
          </cell>
          <cell r="D3579">
            <v>0</v>
          </cell>
          <cell r="E3579">
            <v>7.5</v>
          </cell>
          <cell r="F3579">
            <v>7.65</v>
          </cell>
          <cell r="G3579">
            <v>7.86</v>
          </cell>
          <cell r="H3579">
            <v>8.4600000000000009</v>
          </cell>
          <cell r="I3579">
            <v>9.06</v>
          </cell>
        </row>
        <row r="3580">
          <cell r="A3580">
            <v>118210</v>
          </cell>
          <cell r="B3580">
            <v>0</v>
          </cell>
          <cell r="C3580">
            <v>7.5</v>
          </cell>
          <cell r="D3580">
            <v>0</v>
          </cell>
          <cell r="E3580">
            <v>7.5</v>
          </cell>
          <cell r="F3580">
            <v>7.65</v>
          </cell>
          <cell r="G3580">
            <v>7.86</v>
          </cell>
          <cell r="H3580">
            <v>8.4600000000000009</v>
          </cell>
          <cell r="I3580">
            <v>9.06</v>
          </cell>
        </row>
        <row r="3581">
          <cell r="A3581">
            <v>118220</v>
          </cell>
          <cell r="B3581">
            <v>0</v>
          </cell>
          <cell r="C3581">
            <v>7.5</v>
          </cell>
          <cell r="D3581">
            <v>0</v>
          </cell>
          <cell r="E3581">
            <v>7.5</v>
          </cell>
          <cell r="F3581">
            <v>7.65</v>
          </cell>
          <cell r="G3581">
            <v>7.86</v>
          </cell>
          <cell r="H3581">
            <v>8.4600000000000009</v>
          </cell>
          <cell r="I3581">
            <v>9.06</v>
          </cell>
        </row>
        <row r="3582">
          <cell r="A3582">
            <v>118230</v>
          </cell>
          <cell r="B3582">
            <v>0</v>
          </cell>
          <cell r="C3582">
            <v>7.5</v>
          </cell>
          <cell r="D3582">
            <v>0</v>
          </cell>
          <cell r="E3582">
            <v>7.5</v>
          </cell>
          <cell r="F3582">
            <v>7.65</v>
          </cell>
          <cell r="G3582">
            <v>7.86</v>
          </cell>
          <cell r="H3582">
            <v>8.4600000000000009</v>
          </cell>
          <cell r="I3582">
            <v>9.06</v>
          </cell>
        </row>
        <row r="3583">
          <cell r="A3583">
            <v>118240</v>
          </cell>
          <cell r="B3583">
            <v>0</v>
          </cell>
          <cell r="C3583">
            <v>7.5</v>
          </cell>
          <cell r="D3583">
            <v>0</v>
          </cell>
          <cell r="E3583">
            <v>7.5</v>
          </cell>
          <cell r="F3583">
            <v>7.65</v>
          </cell>
          <cell r="G3583">
            <v>7.86</v>
          </cell>
          <cell r="H3583">
            <v>8.4600000000000009</v>
          </cell>
          <cell r="I3583">
            <v>9.06</v>
          </cell>
        </row>
        <row r="3584">
          <cell r="A3584">
            <v>118250</v>
          </cell>
          <cell r="B3584">
            <v>0</v>
          </cell>
          <cell r="C3584">
            <v>7.5</v>
          </cell>
          <cell r="D3584">
            <v>0</v>
          </cell>
          <cell r="E3584">
            <v>7.5</v>
          </cell>
          <cell r="F3584">
            <v>7.65</v>
          </cell>
          <cell r="G3584">
            <v>7.86</v>
          </cell>
          <cell r="H3584">
            <v>8.4600000000000009</v>
          </cell>
          <cell r="I3584">
            <v>9.06</v>
          </cell>
        </row>
        <row r="3585">
          <cell r="A3585">
            <v>118260</v>
          </cell>
          <cell r="B3585">
            <v>0</v>
          </cell>
          <cell r="C3585">
            <v>7.5</v>
          </cell>
          <cell r="D3585">
            <v>0</v>
          </cell>
          <cell r="E3585">
            <v>7.5</v>
          </cell>
          <cell r="F3585">
            <v>7.65</v>
          </cell>
          <cell r="G3585">
            <v>7.86</v>
          </cell>
          <cell r="H3585">
            <v>8.4600000000000009</v>
          </cell>
          <cell r="I3585">
            <v>9.06</v>
          </cell>
        </row>
        <row r="3586">
          <cell r="A3586">
            <v>118270</v>
          </cell>
          <cell r="B3586">
            <v>0</v>
          </cell>
          <cell r="C3586">
            <v>7.5</v>
          </cell>
          <cell r="D3586">
            <v>0</v>
          </cell>
          <cell r="E3586">
            <v>7.5</v>
          </cell>
          <cell r="F3586">
            <v>7.65</v>
          </cell>
          <cell r="G3586">
            <v>7.86</v>
          </cell>
          <cell r="H3586">
            <v>8.4600000000000009</v>
          </cell>
          <cell r="I3586">
            <v>9.06</v>
          </cell>
        </row>
        <row r="3587">
          <cell r="A3587">
            <v>118280</v>
          </cell>
          <cell r="B3587">
            <v>0</v>
          </cell>
          <cell r="C3587">
            <v>7.5</v>
          </cell>
          <cell r="D3587">
            <v>0</v>
          </cell>
          <cell r="E3587">
            <v>7.5</v>
          </cell>
          <cell r="F3587">
            <v>7.65</v>
          </cell>
          <cell r="G3587">
            <v>7.86</v>
          </cell>
          <cell r="H3587">
            <v>8.4600000000000009</v>
          </cell>
          <cell r="I3587">
            <v>9.06</v>
          </cell>
        </row>
        <row r="3588">
          <cell r="A3588">
            <v>118290</v>
          </cell>
          <cell r="B3588">
            <v>0</v>
          </cell>
          <cell r="C3588">
            <v>7.5</v>
          </cell>
          <cell r="D3588">
            <v>0</v>
          </cell>
          <cell r="E3588">
            <v>7.5</v>
          </cell>
          <cell r="F3588">
            <v>7.65</v>
          </cell>
          <cell r="G3588">
            <v>7.86</v>
          </cell>
          <cell r="H3588">
            <v>8.4600000000000009</v>
          </cell>
          <cell r="I3588">
            <v>9.06</v>
          </cell>
        </row>
        <row r="3589">
          <cell r="A3589">
            <v>118300</v>
          </cell>
          <cell r="B3589">
            <v>0</v>
          </cell>
          <cell r="C3589">
            <v>7.5</v>
          </cell>
          <cell r="D3589">
            <v>0</v>
          </cell>
          <cell r="E3589">
            <v>7.5</v>
          </cell>
          <cell r="F3589">
            <v>7.65</v>
          </cell>
          <cell r="G3589">
            <v>7.86</v>
          </cell>
          <cell r="H3589">
            <v>8.4600000000000009</v>
          </cell>
          <cell r="I3589">
            <v>9.06</v>
          </cell>
        </row>
        <row r="3590">
          <cell r="A3590">
            <v>118310</v>
          </cell>
          <cell r="B3590">
            <v>0</v>
          </cell>
          <cell r="C3590">
            <v>7.5</v>
          </cell>
          <cell r="D3590">
            <v>0</v>
          </cell>
          <cell r="E3590">
            <v>7.5</v>
          </cell>
          <cell r="F3590">
            <v>7.65</v>
          </cell>
          <cell r="G3590">
            <v>7.86</v>
          </cell>
          <cell r="H3590">
            <v>8.4600000000000009</v>
          </cell>
          <cell r="I3590">
            <v>9.06</v>
          </cell>
        </row>
        <row r="3591">
          <cell r="A3591">
            <v>118320</v>
          </cell>
          <cell r="B3591">
            <v>0</v>
          </cell>
          <cell r="C3591">
            <v>7.5</v>
          </cell>
          <cell r="D3591">
            <v>0</v>
          </cell>
          <cell r="E3591">
            <v>7.5</v>
          </cell>
          <cell r="F3591">
            <v>7.65</v>
          </cell>
          <cell r="G3591">
            <v>7.86</v>
          </cell>
          <cell r="H3591">
            <v>8.4600000000000009</v>
          </cell>
          <cell r="I3591">
            <v>9.06</v>
          </cell>
        </row>
        <row r="3592">
          <cell r="A3592">
            <v>118330</v>
          </cell>
          <cell r="B3592">
            <v>0</v>
          </cell>
          <cell r="C3592">
            <v>7.5</v>
          </cell>
          <cell r="D3592">
            <v>0</v>
          </cell>
          <cell r="E3592">
            <v>7.5</v>
          </cell>
          <cell r="F3592">
            <v>7.65</v>
          </cell>
          <cell r="G3592">
            <v>7.86</v>
          </cell>
          <cell r="H3592">
            <v>8.4600000000000009</v>
          </cell>
          <cell r="I3592">
            <v>9.06</v>
          </cell>
        </row>
        <row r="3593">
          <cell r="A3593">
            <v>118340</v>
          </cell>
          <cell r="B3593">
            <v>0</v>
          </cell>
          <cell r="C3593">
            <v>7.5</v>
          </cell>
          <cell r="D3593">
            <v>0</v>
          </cell>
          <cell r="E3593">
            <v>7.5</v>
          </cell>
          <cell r="F3593">
            <v>7.65</v>
          </cell>
          <cell r="G3593">
            <v>7.86</v>
          </cell>
          <cell r="H3593">
            <v>8.4600000000000009</v>
          </cell>
          <cell r="I3593">
            <v>9.06</v>
          </cell>
        </row>
        <row r="3594">
          <cell r="A3594">
            <v>118350</v>
          </cell>
          <cell r="B3594">
            <v>0</v>
          </cell>
          <cell r="C3594">
            <v>7.5</v>
          </cell>
          <cell r="D3594">
            <v>0</v>
          </cell>
          <cell r="E3594">
            <v>7.5</v>
          </cell>
          <cell r="F3594">
            <v>7.65</v>
          </cell>
          <cell r="G3594">
            <v>7.86</v>
          </cell>
          <cell r="H3594">
            <v>8.4600000000000009</v>
          </cell>
          <cell r="I3594">
            <v>9.06</v>
          </cell>
        </row>
        <row r="3595">
          <cell r="A3595">
            <v>118360</v>
          </cell>
          <cell r="B3595">
            <v>0</v>
          </cell>
          <cell r="C3595">
            <v>7.5</v>
          </cell>
          <cell r="D3595">
            <v>0</v>
          </cell>
          <cell r="E3595">
            <v>7.5</v>
          </cell>
          <cell r="F3595">
            <v>7.65</v>
          </cell>
          <cell r="G3595">
            <v>7.86</v>
          </cell>
          <cell r="H3595">
            <v>8.4600000000000009</v>
          </cell>
          <cell r="I3595">
            <v>9.06</v>
          </cell>
        </row>
        <row r="3596">
          <cell r="A3596">
            <v>118370</v>
          </cell>
          <cell r="B3596">
            <v>0</v>
          </cell>
          <cell r="C3596">
            <v>7.5</v>
          </cell>
          <cell r="D3596">
            <v>0</v>
          </cell>
          <cell r="E3596">
            <v>7.5</v>
          </cell>
          <cell r="F3596">
            <v>7.65</v>
          </cell>
          <cell r="G3596">
            <v>7.86</v>
          </cell>
          <cell r="H3596">
            <v>8.4600000000000009</v>
          </cell>
          <cell r="I3596">
            <v>9.06</v>
          </cell>
        </row>
        <row r="3597">
          <cell r="A3597">
            <v>118380</v>
          </cell>
          <cell r="B3597">
            <v>0</v>
          </cell>
          <cell r="C3597">
            <v>7.5</v>
          </cell>
          <cell r="D3597">
            <v>0</v>
          </cell>
          <cell r="E3597">
            <v>7.5</v>
          </cell>
          <cell r="F3597">
            <v>7.65</v>
          </cell>
          <cell r="G3597">
            <v>7.86</v>
          </cell>
          <cell r="H3597">
            <v>8.4600000000000009</v>
          </cell>
          <cell r="I3597">
            <v>9.06</v>
          </cell>
        </row>
        <row r="3598">
          <cell r="A3598">
            <v>118390</v>
          </cell>
          <cell r="B3598">
            <v>0</v>
          </cell>
          <cell r="C3598">
            <v>7.5</v>
          </cell>
          <cell r="D3598">
            <v>0</v>
          </cell>
          <cell r="E3598">
            <v>7.5</v>
          </cell>
          <cell r="F3598">
            <v>7.65</v>
          </cell>
          <cell r="G3598">
            <v>7.86</v>
          </cell>
          <cell r="H3598">
            <v>8.4600000000000009</v>
          </cell>
          <cell r="I3598">
            <v>9.06</v>
          </cell>
        </row>
        <row r="3599">
          <cell r="A3599">
            <v>118400</v>
          </cell>
          <cell r="B3599">
            <v>0</v>
          </cell>
          <cell r="C3599">
            <v>7.5</v>
          </cell>
          <cell r="D3599">
            <v>0</v>
          </cell>
          <cell r="E3599">
            <v>7.5</v>
          </cell>
          <cell r="F3599">
            <v>7.65</v>
          </cell>
          <cell r="G3599">
            <v>7.86</v>
          </cell>
          <cell r="H3599">
            <v>8.4600000000000009</v>
          </cell>
          <cell r="I3599">
            <v>9.06</v>
          </cell>
        </row>
        <row r="3600">
          <cell r="A3600">
            <v>118410</v>
          </cell>
          <cell r="B3600">
            <v>0</v>
          </cell>
          <cell r="C3600">
            <v>7.5</v>
          </cell>
          <cell r="D3600">
            <v>0</v>
          </cell>
          <cell r="E3600">
            <v>7.5</v>
          </cell>
          <cell r="F3600">
            <v>7.65</v>
          </cell>
          <cell r="G3600">
            <v>7.86</v>
          </cell>
          <cell r="H3600">
            <v>8.4600000000000009</v>
          </cell>
          <cell r="I3600">
            <v>9.06</v>
          </cell>
        </row>
        <row r="3601">
          <cell r="A3601">
            <v>118420</v>
          </cell>
          <cell r="B3601">
            <v>0</v>
          </cell>
          <cell r="C3601">
            <v>7.5</v>
          </cell>
          <cell r="D3601">
            <v>0</v>
          </cell>
          <cell r="E3601">
            <v>7.5</v>
          </cell>
          <cell r="F3601">
            <v>7.65</v>
          </cell>
          <cell r="G3601">
            <v>7.86</v>
          </cell>
          <cell r="H3601">
            <v>8.4600000000000009</v>
          </cell>
          <cell r="I3601">
            <v>9.06</v>
          </cell>
        </row>
        <row r="3602">
          <cell r="A3602">
            <v>118430</v>
          </cell>
          <cell r="B3602">
            <v>0</v>
          </cell>
          <cell r="C3602">
            <v>7.5</v>
          </cell>
          <cell r="D3602">
            <v>0</v>
          </cell>
          <cell r="E3602">
            <v>7.5</v>
          </cell>
          <cell r="F3602">
            <v>7.65</v>
          </cell>
          <cell r="G3602">
            <v>7.86</v>
          </cell>
          <cell r="H3602">
            <v>8.4600000000000009</v>
          </cell>
          <cell r="I3602">
            <v>9.06</v>
          </cell>
        </row>
        <row r="3603">
          <cell r="A3603">
            <v>118440</v>
          </cell>
          <cell r="B3603">
            <v>0</v>
          </cell>
          <cell r="C3603">
            <v>7.5</v>
          </cell>
          <cell r="D3603">
            <v>0</v>
          </cell>
          <cell r="E3603">
            <v>7.5</v>
          </cell>
          <cell r="F3603">
            <v>7.65</v>
          </cell>
          <cell r="G3603">
            <v>7.86</v>
          </cell>
          <cell r="H3603">
            <v>8.4600000000000009</v>
          </cell>
          <cell r="I3603">
            <v>9.06</v>
          </cell>
        </row>
        <row r="3604">
          <cell r="A3604">
            <v>118450</v>
          </cell>
          <cell r="B3604">
            <v>0</v>
          </cell>
          <cell r="C3604">
            <v>7.5</v>
          </cell>
          <cell r="D3604">
            <v>0</v>
          </cell>
          <cell r="E3604">
            <v>7.5</v>
          </cell>
          <cell r="F3604">
            <v>7.65</v>
          </cell>
          <cell r="G3604">
            <v>7.86</v>
          </cell>
          <cell r="H3604">
            <v>8.4600000000000009</v>
          </cell>
          <cell r="I3604">
            <v>9.06</v>
          </cell>
        </row>
        <row r="3605">
          <cell r="A3605">
            <v>118460</v>
          </cell>
          <cell r="B3605">
            <v>0</v>
          </cell>
          <cell r="C3605">
            <v>7.5</v>
          </cell>
          <cell r="D3605">
            <v>0</v>
          </cell>
          <cell r="E3605">
            <v>7.5</v>
          </cell>
          <cell r="F3605">
            <v>7.65</v>
          </cell>
          <cell r="G3605">
            <v>7.86</v>
          </cell>
          <cell r="H3605">
            <v>8.4600000000000009</v>
          </cell>
          <cell r="I3605">
            <v>9.06</v>
          </cell>
        </row>
        <row r="3606">
          <cell r="A3606">
            <v>118470</v>
          </cell>
          <cell r="B3606">
            <v>0</v>
          </cell>
          <cell r="C3606">
            <v>7.5</v>
          </cell>
          <cell r="D3606">
            <v>0</v>
          </cell>
          <cell r="E3606">
            <v>7.5</v>
          </cell>
          <cell r="F3606">
            <v>7.65</v>
          </cell>
          <cell r="G3606">
            <v>7.86</v>
          </cell>
          <cell r="H3606">
            <v>8.4600000000000009</v>
          </cell>
          <cell r="I3606">
            <v>9.06</v>
          </cell>
        </row>
        <row r="3607">
          <cell r="A3607">
            <v>118480</v>
          </cell>
          <cell r="B3607">
            <v>0</v>
          </cell>
          <cell r="C3607">
            <v>7.5</v>
          </cell>
          <cell r="D3607">
            <v>0</v>
          </cell>
          <cell r="E3607">
            <v>7.5</v>
          </cell>
          <cell r="F3607">
            <v>7.65</v>
          </cell>
          <cell r="G3607">
            <v>7.86</v>
          </cell>
          <cell r="H3607">
            <v>8.4600000000000009</v>
          </cell>
          <cell r="I3607">
            <v>9.06</v>
          </cell>
        </row>
        <row r="3608">
          <cell r="A3608">
            <v>118490</v>
          </cell>
          <cell r="B3608">
            <v>0</v>
          </cell>
          <cell r="C3608">
            <v>7.5</v>
          </cell>
          <cell r="D3608">
            <v>0</v>
          </cell>
          <cell r="E3608">
            <v>7.5</v>
          </cell>
          <cell r="F3608">
            <v>7.65</v>
          </cell>
          <cell r="G3608">
            <v>7.86</v>
          </cell>
          <cell r="H3608">
            <v>8.4600000000000009</v>
          </cell>
          <cell r="I3608">
            <v>9.06</v>
          </cell>
        </row>
        <row r="3609">
          <cell r="A3609">
            <v>118500</v>
          </cell>
          <cell r="B3609">
            <v>0</v>
          </cell>
          <cell r="C3609">
            <v>7.5</v>
          </cell>
          <cell r="D3609">
            <v>0</v>
          </cell>
          <cell r="E3609">
            <v>7.5</v>
          </cell>
          <cell r="F3609">
            <v>7.65</v>
          </cell>
          <cell r="G3609">
            <v>7.86</v>
          </cell>
          <cell r="H3609">
            <v>8.4600000000000009</v>
          </cell>
          <cell r="I3609">
            <v>9.06</v>
          </cell>
        </row>
        <row r="3610">
          <cell r="A3610">
            <v>118510</v>
          </cell>
          <cell r="B3610">
            <v>0</v>
          </cell>
          <cell r="C3610">
            <v>7.5</v>
          </cell>
          <cell r="D3610">
            <v>0</v>
          </cell>
          <cell r="E3610">
            <v>7.5</v>
          </cell>
          <cell r="F3610">
            <v>7.65</v>
          </cell>
          <cell r="G3610">
            <v>7.86</v>
          </cell>
          <cell r="H3610">
            <v>8.4600000000000009</v>
          </cell>
          <cell r="I3610">
            <v>9.06</v>
          </cell>
        </row>
        <row r="3611">
          <cell r="A3611">
            <v>118520</v>
          </cell>
          <cell r="B3611">
            <v>0</v>
          </cell>
          <cell r="C3611">
            <v>7.5</v>
          </cell>
          <cell r="D3611">
            <v>0</v>
          </cell>
          <cell r="E3611">
            <v>7.5</v>
          </cell>
          <cell r="F3611">
            <v>7.65</v>
          </cell>
          <cell r="G3611">
            <v>7.86</v>
          </cell>
          <cell r="H3611">
            <v>8.4600000000000009</v>
          </cell>
          <cell r="I3611">
            <v>9.06</v>
          </cell>
        </row>
        <row r="3612">
          <cell r="A3612">
            <v>118530</v>
          </cell>
          <cell r="B3612">
            <v>0</v>
          </cell>
          <cell r="C3612">
            <v>7.5</v>
          </cell>
          <cell r="D3612">
            <v>0</v>
          </cell>
          <cell r="E3612">
            <v>7.5</v>
          </cell>
          <cell r="F3612">
            <v>7.65</v>
          </cell>
          <cell r="G3612">
            <v>7.86</v>
          </cell>
          <cell r="H3612">
            <v>8.4600000000000009</v>
          </cell>
          <cell r="I3612">
            <v>9.06</v>
          </cell>
        </row>
        <row r="3613">
          <cell r="A3613">
            <v>118540</v>
          </cell>
          <cell r="B3613">
            <v>0</v>
          </cell>
          <cell r="C3613">
            <v>7.5</v>
          </cell>
          <cell r="D3613">
            <v>0</v>
          </cell>
          <cell r="E3613">
            <v>7.5</v>
          </cell>
          <cell r="F3613">
            <v>7.65</v>
          </cell>
          <cell r="G3613">
            <v>7.86</v>
          </cell>
          <cell r="H3613">
            <v>8.4600000000000009</v>
          </cell>
          <cell r="I3613">
            <v>9.06</v>
          </cell>
        </row>
        <row r="3614">
          <cell r="A3614">
            <v>118550</v>
          </cell>
          <cell r="B3614">
            <v>0</v>
          </cell>
          <cell r="C3614">
            <v>7.5</v>
          </cell>
          <cell r="D3614">
            <v>0</v>
          </cell>
          <cell r="E3614">
            <v>7.5</v>
          </cell>
          <cell r="F3614">
            <v>7.65</v>
          </cell>
          <cell r="G3614">
            <v>7.86</v>
          </cell>
          <cell r="H3614">
            <v>8.4600000000000009</v>
          </cell>
          <cell r="I3614">
            <v>9.06</v>
          </cell>
        </row>
        <row r="3615">
          <cell r="A3615">
            <v>118560</v>
          </cell>
          <cell r="B3615">
            <v>0</v>
          </cell>
          <cell r="C3615">
            <v>7.5</v>
          </cell>
          <cell r="D3615">
            <v>0</v>
          </cell>
          <cell r="E3615">
            <v>7.5</v>
          </cell>
          <cell r="F3615">
            <v>7.65</v>
          </cell>
          <cell r="G3615">
            <v>7.86</v>
          </cell>
          <cell r="H3615">
            <v>8.4600000000000009</v>
          </cell>
          <cell r="I3615">
            <v>9.06</v>
          </cell>
        </row>
        <row r="3616">
          <cell r="A3616">
            <v>118570</v>
          </cell>
          <cell r="B3616">
            <v>0</v>
          </cell>
          <cell r="C3616">
            <v>7.5</v>
          </cell>
          <cell r="D3616">
            <v>0</v>
          </cell>
          <cell r="E3616">
            <v>7.5</v>
          </cell>
          <cell r="F3616">
            <v>7.65</v>
          </cell>
          <cell r="G3616">
            <v>7.86</v>
          </cell>
          <cell r="H3616">
            <v>8.4600000000000009</v>
          </cell>
          <cell r="I3616">
            <v>9.06</v>
          </cell>
        </row>
        <row r="3617">
          <cell r="A3617">
            <v>118580</v>
          </cell>
          <cell r="B3617">
            <v>0</v>
          </cell>
          <cell r="C3617">
            <v>7.5</v>
          </cell>
          <cell r="D3617">
            <v>0</v>
          </cell>
          <cell r="E3617">
            <v>7.5</v>
          </cell>
          <cell r="F3617">
            <v>7.65</v>
          </cell>
          <cell r="G3617">
            <v>7.86</v>
          </cell>
          <cell r="H3617">
            <v>8.4600000000000009</v>
          </cell>
          <cell r="I3617">
            <v>9.06</v>
          </cell>
        </row>
        <row r="3618">
          <cell r="A3618">
            <v>118590</v>
          </cell>
          <cell r="B3618">
            <v>0</v>
          </cell>
          <cell r="C3618">
            <v>7.5</v>
          </cell>
          <cell r="D3618">
            <v>0</v>
          </cell>
          <cell r="E3618">
            <v>7.5</v>
          </cell>
          <cell r="F3618">
            <v>7.65</v>
          </cell>
          <cell r="G3618">
            <v>7.86</v>
          </cell>
          <cell r="H3618">
            <v>8.4600000000000009</v>
          </cell>
          <cell r="I3618">
            <v>9.06</v>
          </cell>
        </row>
        <row r="3619">
          <cell r="A3619">
            <v>118600</v>
          </cell>
          <cell r="B3619">
            <v>0</v>
          </cell>
          <cell r="C3619">
            <v>7.5</v>
          </cell>
          <cell r="D3619">
            <v>0</v>
          </cell>
          <cell r="E3619">
            <v>7.5</v>
          </cell>
          <cell r="F3619">
            <v>7.65</v>
          </cell>
          <cell r="G3619">
            <v>7.86</v>
          </cell>
          <cell r="H3619">
            <v>8.4600000000000009</v>
          </cell>
          <cell r="I3619">
            <v>9.06</v>
          </cell>
        </row>
        <row r="3620">
          <cell r="A3620">
            <v>118610</v>
          </cell>
          <cell r="B3620">
            <v>0</v>
          </cell>
          <cell r="C3620">
            <v>7.5</v>
          </cell>
          <cell r="D3620">
            <v>0</v>
          </cell>
          <cell r="E3620">
            <v>7.5</v>
          </cell>
          <cell r="F3620">
            <v>7.65</v>
          </cell>
          <cell r="G3620">
            <v>7.86</v>
          </cell>
          <cell r="H3620">
            <v>8.4600000000000009</v>
          </cell>
          <cell r="I3620">
            <v>9.06</v>
          </cell>
        </row>
        <row r="3621">
          <cell r="A3621">
            <v>118620</v>
          </cell>
          <cell r="B3621">
            <v>0</v>
          </cell>
          <cell r="C3621">
            <v>7.5</v>
          </cell>
          <cell r="D3621">
            <v>0</v>
          </cell>
          <cell r="E3621">
            <v>7.5</v>
          </cell>
          <cell r="F3621">
            <v>7.65</v>
          </cell>
          <cell r="G3621">
            <v>7.86</v>
          </cell>
          <cell r="H3621">
            <v>8.4600000000000009</v>
          </cell>
          <cell r="I3621">
            <v>9.06</v>
          </cell>
        </row>
        <row r="3622">
          <cell r="A3622">
            <v>118630</v>
          </cell>
          <cell r="B3622">
            <v>0</v>
          </cell>
          <cell r="C3622">
            <v>7.5</v>
          </cell>
          <cell r="D3622">
            <v>0</v>
          </cell>
          <cell r="E3622">
            <v>7.5</v>
          </cell>
          <cell r="F3622">
            <v>7.65</v>
          </cell>
          <cell r="G3622">
            <v>7.86</v>
          </cell>
          <cell r="H3622">
            <v>8.4600000000000009</v>
          </cell>
          <cell r="I3622">
            <v>9.06</v>
          </cell>
        </row>
        <row r="3623">
          <cell r="A3623">
            <v>118640</v>
          </cell>
          <cell r="B3623">
            <v>0</v>
          </cell>
          <cell r="C3623">
            <v>7.5</v>
          </cell>
          <cell r="D3623">
            <v>0</v>
          </cell>
          <cell r="E3623">
            <v>7.5</v>
          </cell>
          <cell r="F3623">
            <v>7.65</v>
          </cell>
          <cell r="G3623">
            <v>7.86</v>
          </cell>
          <cell r="H3623">
            <v>8.4600000000000009</v>
          </cell>
          <cell r="I3623">
            <v>9.06</v>
          </cell>
        </row>
        <row r="3624">
          <cell r="A3624">
            <v>118650</v>
          </cell>
          <cell r="B3624">
            <v>0</v>
          </cell>
          <cell r="C3624">
            <v>7.5</v>
          </cell>
          <cell r="D3624">
            <v>0</v>
          </cell>
          <cell r="E3624">
            <v>7.5</v>
          </cell>
          <cell r="F3624">
            <v>7.65</v>
          </cell>
          <cell r="G3624">
            <v>7.86</v>
          </cell>
          <cell r="H3624">
            <v>8.4600000000000009</v>
          </cell>
          <cell r="I3624">
            <v>9.06</v>
          </cell>
        </row>
        <row r="3625">
          <cell r="A3625">
            <v>118660</v>
          </cell>
          <cell r="B3625">
            <v>0</v>
          </cell>
          <cell r="C3625">
            <v>7.5</v>
          </cell>
          <cell r="D3625">
            <v>0</v>
          </cell>
          <cell r="E3625">
            <v>7.5</v>
          </cell>
          <cell r="F3625">
            <v>7.65</v>
          </cell>
          <cell r="G3625">
            <v>7.86</v>
          </cell>
          <cell r="H3625">
            <v>8.4600000000000009</v>
          </cell>
          <cell r="I3625">
            <v>9.06</v>
          </cell>
        </row>
        <row r="3626">
          <cell r="A3626">
            <v>118670</v>
          </cell>
          <cell r="B3626">
            <v>0</v>
          </cell>
          <cell r="C3626">
            <v>7.5</v>
          </cell>
          <cell r="D3626">
            <v>0</v>
          </cell>
          <cell r="E3626">
            <v>7.5</v>
          </cell>
          <cell r="F3626">
            <v>7.65</v>
          </cell>
          <cell r="G3626">
            <v>7.86</v>
          </cell>
          <cell r="H3626">
            <v>8.4600000000000009</v>
          </cell>
          <cell r="I3626">
            <v>9.06</v>
          </cell>
        </row>
        <row r="3627">
          <cell r="A3627">
            <v>118680</v>
          </cell>
          <cell r="B3627">
            <v>0</v>
          </cell>
          <cell r="C3627">
            <v>7.5</v>
          </cell>
          <cell r="D3627">
            <v>0</v>
          </cell>
          <cell r="E3627">
            <v>7.5</v>
          </cell>
          <cell r="F3627">
            <v>7.65</v>
          </cell>
          <cell r="G3627">
            <v>7.86</v>
          </cell>
          <cell r="H3627">
            <v>8.4600000000000009</v>
          </cell>
          <cell r="I3627">
            <v>9.06</v>
          </cell>
        </row>
        <row r="3628">
          <cell r="A3628">
            <v>118690</v>
          </cell>
          <cell r="B3628">
            <v>0</v>
          </cell>
          <cell r="C3628">
            <v>7.5</v>
          </cell>
          <cell r="D3628">
            <v>0</v>
          </cell>
          <cell r="E3628">
            <v>7.5</v>
          </cell>
          <cell r="F3628">
            <v>7.65</v>
          </cell>
          <cell r="G3628">
            <v>7.86</v>
          </cell>
          <cell r="H3628">
            <v>8.4600000000000009</v>
          </cell>
          <cell r="I3628">
            <v>9.06</v>
          </cell>
        </row>
        <row r="3629">
          <cell r="A3629">
            <v>118700</v>
          </cell>
          <cell r="B3629">
            <v>0</v>
          </cell>
          <cell r="C3629">
            <v>7.5</v>
          </cell>
          <cell r="D3629">
            <v>0</v>
          </cell>
          <cell r="E3629">
            <v>7.5</v>
          </cell>
          <cell r="F3629">
            <v>7.65</v>
          </cell>
          <cell r="G3629">
            <v>7.86</v>
          </cell>
          <cell r="H3629">
            <v>8.4600000000000009</v>
          </cell>
          <cell r="I3629">
            <v>9.06</v>
          </cell>
        </row>
        <row r="3630">
          <cell r="A3630">
            <v>118701.75</v>
          </cell>
          <cell r="B3630" t="str">
            <v>BS</v>
          </cell>
          <cell r="C3630">
            <v>7.5</v>
          </cell>
          <cell r="D3630">
            <v>0</v>
          </cell>
          <cell r="E3630">
            <v>7.5</v>
          </cell>
          <cell r="F3630">
            <v>7.65</v>
          </cell>
          <cell r="G3630">
            <v>7.86</v>
          </cell>
          <cell r="H3630">
            <v>8.4600000000000009</v>
          </cell>
          <cell r="I3630">
            <v>9.06</v>
          </cell>
        </row>
        <row r="3631">
          <cell r="A3631">
            <v>118710</v>
          </cell>
          <cell r="B3631">
            <v>0</v>
          </cell>
          <cell r="C3631">
            <v>7.5</v>
          </cell>
          <cell r="D3631">
            <v>0</v>
          </cell>
          <cell r="E3631">
            <v>7.5</v>
          </cell>
          <cell r="F3631">
            <v>7.65</v>
          </cell>
          <cell r="G3631">
            <v>7.86</v>
          </cell>
          <cell r="H3631">
            <v>8.4600000000000009</v>
          </cell>
          <cell r="I3631">
            <v>9.06</v>
          </cell>
        </row>
        <row r="3632">
          <cell r="A3632">
            <v>118720</v>
          </cell>
          <cell r="B3632">
            <v>0</v>
          </cell>
          <cell r="C3632">
            <v>7.5</v>
          </cell>
          <cell r="D3632">
            <v>0</v>
          </cell>
          <cell r="E3632">
            <v>7.5</v>
          </cell>
          <cell r="F3632">
            <v>7.65</v>
          </cell>
          <cell r="G3632">
            <v>7.86</v>
          </cell>
          <cell r="H3632">
            <v>8.4600000000000009</v>
          </cell>
          <cell r="I3632">
            <v>9.06</v>
          </cell>
        </row>
        <row r="3633">
          <cell r="A3633">
            <v>118730</v>
          </cell>
          <cell r="B3633">
            <v>0</v>
          </cell>
          <cell r="C3633">
            <v>7.5</v>
          </cell>
          <cell r="D3633">
            <v>0</v>
          </cell>
          <cell r="E3633">
            <v>7.5</v>
          </cell>
          <cell r="F3633">
            <v>7.65</v>
          </cell>
          <cell r="G3633">
            <v>7.86</v>
          </cell>
          <cell r="H3633">
            <v>8.4600000000000009</v>
          </cell>
          <cell r="I3633">
            <v>9.06</v>
          </cell>
        </row>
        <row r="3634">
          <cell r="A3634">
            <v>118731.75</v>
          </cell>
          <cell r="B3634" t="str">
            <v>PX</v>
          </cell>
          <cell r="C3634">
            <v>7.5</v>
          </cell>
          <cell r="D3634">
            <v>0</v>
          </cell>
          <cell r="E3634">
            <v>7.5</v>
          </cell>
          <cell r="F3634">
            <v>7.65</v>
          </cell>
          <cell r="G3634">
            <v>7.86</v>
          </cell>
          <cell r="H3634">
            <v>8.4600000000000009</v>
          </cell>
          <cell r="I3634">
            <v>9.06</v>
          </cell>
        </row>
        <row r="3635">
          <cell r="A3635">
            <v>118740</v>
          </cell>
          <cell r="B3635">
            <v>0</v>
          </cell>
          <cell r="C3635">
            <v>7.5</v>
          </cell>
          <cell r="D3635">
            <v>0.16999999999999904</v>
          </cell>
          <cell r="E3635">
            <v>7.669999999999999</v>
          </cell>
          <cell r="F3635">
            <v>7.8199999999999994</v>
          </cell>
          <cell r="G3635">
            <v>8.0299999999999994</v>
          </cell>
          <cell r="H3635">
            <v>8.629999999999999</v>
          </cell>
          <cell r="I3635">
            <v>9.2299999999999986</v>
          </cell>
        </row>
        <row r="3636">
          <cell r="A3636">
            <v>118746.75</v>
          </cell>
          <cell r="B3636" t="str">
            <v>PC</v>
          </cell>
          <cell r="C3636">
            <v>7.5</v>
          </cell>
          <cell r="D3636">
            <v>0.3</v>
          </cell>
          <cell r="E3636">
            <v>7.8</v>
          </cell>
          <cell r="F3636">
            <v>7.95</v>
          </cell>
          <cell r="G3636">
            <v>8.16</v>
          </cell>
          <cell r="H3636">
            <v>8.76</v>
          </cell>
          <cell r="I3636">
            <v>9.36</v>
          </cell>
        </row>
        <row r="3637">
          <cell r="A3637">
            <v>118750</v>
          </cell>
          <cell r="B3637">
            <v>0</v>
          </cell>
          <cell r="C3637">
            <v>7.5</v>
          </cell>
          <cell r="D3637">
            <v>0.37</v>
          </cell>
          <cell r="E3637">
            <v>7.87</v>
          </cell>
          <cell r="F3637">
            <v>8.02</v>
          </cell>
          <cell r="G3637">
            <v>8.23</v>
          </cell>
          <cell r="H3637">
            <v>8.83</v>
          </cell>
          <cell r="I3637">
            <v>9.43</v>
          </cell>
        </row>
        <row r="3638">
          <cell r="A3638">
            <v>118760</v>
          </cell>
          <cell r="B3638">
            <v>0</v>
          </cell>
          <cell r="C3638">
            <v>7.5</v>
          </cell>
          <cell r="D3638">
            <v>0.56999999999999995</v>
          </cell>
          <cell r="E3638">
            <v>8.07</v>
          </cell>
          <cell r="F3638">
            <v>8.2200000000000006</v>
          </cell>
          <cell r="G3638">
            <v>8.4300000000000015</v>
          </cell>
          <cell r="H3638">
            <v>9.0300000000000011</v>
          </cell>
          <cell r="I3638">
            <v>9.6300000000000008</v>
          </cell>
        </row>
        <row r="3639">
          <cell r="A3639">
            <v>118761.75</v>
          </cell>
          <cell r="B3639" t="str">
            <v>PY - MSE</v>
          </cell>
          <cell r="C3639">
            <v>7.5</v>
          </cell>
          <cell r="D3639">
            <v>0.6</v>
          </cell>
          <cell r="E3639">
            <v>8.1</v>
          </cell>
          <cell r="F3639">
            <v>8.25</v>
          </cell>
          <cell r="G3639">
            <v>8.4600000000000009</v>
          </cell>
          <cell r="H3639">
            <v>9.06</v>
          </cell>
          <cell r="I3639">
            <v>9.66</v>
          </cell>
        </row>
        <row r="3640">
          <cell r="A3640">
            <v>118770</v>
          </cell>
          <cell r="B3640">
            <v>0</v>
          </cell>
          <cell r="C3640">
            <v>7.5</v>
          </cell>
          <cell r="D3640">
            <v>0.6</v>
          </cell>
          <cell r="E3640">
            <v>8.1</v>
          </cell>
          <cell r="F3640">
            <v>8.25</v>
          </cell>
          <cell r="G3640">
            <v>8.4600000000000009</v>
          </cell>
          <cell r="H3640">
            <v>9.06</v>
          </cell>
          <cell r="I3640">
            <v>9.66</v>
          </cell>
        </row>
        <row r="3641">
          <cell r="A3641">
            <v>118780</v>
          </cell>
          <cell r="B3641">
            <v>0</v>
          </cell>
          <cell r="C3641">
            <v>7.5</v>
          </cell>
          <cell r="D3641">
            <v>0.6</v>
          </cell>
          <cell r="E3641">
            <v>8.1</v>
          </cell>
          <cell r="F3641">
            <v>8.25</v>
          </cell>
          <cell r="G3641">
            <v>8.4600000000000009</v>
          </cell>
          <cell r="H3641">
            <v>9.06</v>
          </cell>
          <cell r="I3641">
            <v>9.66</v>
          </cell>
        </row>
        <row r="3642">
          <cell r="A3642">
            <v>118790</v>
          </cell>
          <cell r="B3642">
            <v>0</v>
          </cell>
          <cell r="C3642">
            <v>7.5</v>
          </cell>
          <cell r="D3642">
            <v>0.6</v>
          </cell>
          <cell r="E3642">
            <v>8.1</v>
          </cell>
          <cell r="F3642">
            <v>8.25</v>
          </cell>
          <cell r="G3642">
            <v>8.4600000000000009</v>
          </cell>
          <cell r="H3642">
            <v>9.06</v>
          </cell>
          <cell r="I3642">
            <v>9.66</v>
          </cell>
        </row>
        <row r="3643">
          <cell r="A3643">
            <v>118800</v>
          </cell>
          <cell r="B3643">
            <v>0</v>
          </cell>
          <cell r="C3643">
            <v>7.5</v>
          </cell>
          <cell r="D3643">
            <v>0.6</v>
          </cell>
          <cell r="E3643">
            <v>8.1</v>
          </cell>
          <cell r="F3643">
            <v>8.25</v>
          </cell>
          <cell r="G3643">
            <v>8.4600000000000009</v>
          </cell>
          <cell r="H3643">
            <v>9.06</v>
          </cell>
          <cell r="I3643">
            <v>9.66</v>
          </cell>
        </row>
        <row r="3644">
          <cell r="A3644">
            <v>118810</v>
          </cell>
          <cell r="B3644">
            <v>0</v>
          </cell>
          <cell r="C3644">
            <v>7.5</v>
          </cell>
          <cell r="D3644">
            <v>0.6</v>
          </cell>
          <cell r="E3644">
            <v>8.1</v>
          </cell>
          <cell r="F3644">
            <v>8.25</v>
          </cell>
          <cell r="G3644">
            <v>8.4600000000000009</v>
          </cell>
          <cell r="H3644">
            <v>9.06</v>
          </cell>
          <cell r="I3644">
            <v>9.66</v>
          </cell>
        </row>
        <row r="3645">
          <cell r="A3645">
            <v>118820</v>
          </cell>
          <cell r="B3645">
            <v>0</v>
          </cell>
          <cell r="C3645">
            <v>7.5</v>
          </cell>
          <cell r="D3645">
            <v>0.6</v>
          </cell>
          <cell r="E3645">
            <v>8.1</v>
          </cell>
          <cell r="F3645">
            <v>8.25</v>
          </cell>
          <cell r="G3645">
            <v>8.4600000000000009</v>
          </cell>
          <cell r="H3645">
            <v>9.06</v>
          </cell>
          <cell r="I3645">
            <v>9.66</v>
          </cell>
        </row>
        <row r="3646">
          <cell r="A3646">
            <v>118830</v>
          </cell>
          <cell r="B3646">
            <v>0</v>
          </cell>
          <cell r="C3646">
            <v>7.5</v>
          </cell>
          <cell r="D3646">
            <v>0.6</v>
          </cell>
          <cell r="E3646">
            <v>8.1</v>
          </cell>
          <cell r="F3646">
            <v>8.25</v>
          </cell>
          <cell r="G3646">
            <v>8.4600000000000009</v>
          </cell>
          <cell r="H3646">
            <v>9.06</v>
          </cell>
          <cell r="I3646">
            <v>9.66</v>
          </cell>
        </row>
        <row r="3647">
          <cell r="A3647">
            <v>118840</v>
          </cell>
          <cell r="B3647">
            <v>0</v>
          </cell>
          <cell r="C3647">
            <v>7.5</v>
          </cell>
          <cell r="D3647">
            <v>0.6</v>
          </cell>
          <cell r="E3647">
            <v>8.1</v>
          </cell>
          <cell r="F3647">
            <v>8.25</v>
          </cell>
          <cell r="G3647">
            <v>8.4600000000000009</v>
          </cell>
          <cell r="H3647">
            <v>9.06</v>
          </cell>
          <cell r="I3647">
            <v>9.66</v>
          </cell>
        </row>
        <row r="3648">
          <cell r="A3648">
            <v>118850</v>
          </cell>
          <cell r="B3648">
            <v>0</v>
          </cell>
          <cell r="C3648">
            <v>7.5</v>
          </cell>
          <cell r="D3648">
            <v>0.6</v>
          </cell>
          <cell r="E3648">
            <v>8.1</v>
          </cell>
          <cell r="F3648">
            <v>8.25</v>
          </cell>
          <cell r="G3648">
            <v>8.4600000000000009</v>
          </cell>
          <cell r="H3648">
            <v>9.06</v>
          </cell>
          <cell r="I3648">
            <v>9.66</v>
          </cell>
        </row>
        <row r="3649">
          <cell r="A3649">
            <v>118860</v>
          </cell>
          <cell r="B3649">
            <v>0</v>
          </cell>
          <cell r="C3649">
            <v>7.5</v>
          </cell>
          <cell r="D3649">
            <v>0.6</v>
          </cell>
          <cell r="E3649">
            <v>8.1</v>
          </cell>
          <cell r="F3649">
            <v>8.25</v>
          </cell>
          <cell r="G3649">
            <v>8.4600000000000009</v>
          </cell>
          <cell r="H3649">
            <v>9.06</v>
          </cell>
          <cell r="I3649">
            <v>9.66</v>
          </cell>
        </row>
        <row r="3650">
          <cell r="A3650">
            <v>118870</v>
          </cell>
          <cell r="B3650">
            <v>0</v>
          </cell>
          <cell r="C3650">
            <v>7.5</v>
          </cell>
          <cell r="D3650">
            <v>0.6</v>
          </cell>
          <cell r="E3650">
            <v>8.1</v>
          </cell>
          <cell r="F3650">
            <v>8.25</v>
          </cell>
          <cell r="G3650">
            <v>8.4600000000000009</v>
          </cell>
          <cell r="H3650">
            <v>9.06</v>
          </cell>
          <cell r="I3650">
            <v>9.66</v>
          </cell>
        </row>
        <row r="3651">
          <cell r="A3651">
            <v>118880</v>
          </cell>
          <cell r="B3651">
            <v>0</v>
          </cell>
          <cell r="C3651">
            <v>7.5</v>
          </cell>
          <cell r="D3651">
            <v>0.6</v>
          </cell>
          <cell r="E3651">
            <v>8.1</v>
          </cell>
          <cell r="F3651">
            <v>8.25</v>
          </cell>
          <cell r="G3651">
            <v>8.4600000000000009</v>
          </cell>
          <cell r="H3651">
            <v>9.06</v>
          </cell>
          <cell r="I3651">
            <v>9.66</v>
          </cell>
        </row>
        <row r="3652">
          <cell r="A3652">
            <v>118890</v>
          </cell>
          <cell r="B3652">
            <v>0</v>
          </cell>
          <cell r="C3652">
            <v>7.5</v>
          </cell>
          <cell r="D3652">
            <v>0.6</v>
          </cell>
          <cell r="E3652">
            <v>8.1</v>
          </cell>
          <cell r="F3652">
            <v>8.25</v>
          </cell>
          <cell r="G3652">
            <v>8.4600000000000009</v>
          </cell>
          <cell r="H3652">
            <v>9.06</v>
          </cell>
          <cell r="I3652">
            <v>9.66</v>
          </cell>
        </row>
        <row r="3653">
          <cell r="A3653">
            <v>118900</v>
          </cell>
          <cell r="B3653">
            <v>0</v>
          </cell>
          <cell r="C3653">
            <v>7.5</v>
          </cell>
          <cell r="D3653">
            <v>0.6</v>
          </cell>
          <cell r="E3653">
            <v>8.1</v>
          </cell>
          <cell r="F3653">
            <v>8.25</v>
          </cell>
          <cell r="G3653">
            <v>8.4600000000000009</v>
          </cell>
          <cell r="H3653">
            <v>9.06</v>
          </cell>
          <cell r="I3653">
            <v>9.66</v>
          </cell>
        </row>
        <row r="3654">
          <cell r="A3654">
            <v>118910</v>
          </cell>
          <cell r="B3654">
            <v>0</v>
          </cell>
          <cell r="C3654">
            <v>7.5</v>
          </cell>
          <cell r="D3654">
            <v>0.6</v>
          </cell>
          <cell r="E3654">
            <v>8.1</v>
          </cell>
          <cell r="F3654">
            <v>8.25</v>
          </cell>
          <cell r="G3654">
            <v>8.4600000000000009</v>
          </cell>
          <cell r="H3654">
            <v>9.06</v>
          </cell>
          <cell r="I3654">
            <v>9.66</v>
          </cell>
        </row>
        <row r="3655">
          <cell r="A3655">
            <v>118920</v>
          </cell>
          <cell r="B3655">
            <v>0</v>
          </cell>
          <cell r="C3655">
            <v>7.5</v>
          </cell>
          <cell r="D3655">
            <v>0.6</v>
          </cell>
          <cell r="E3655">
            <v>8.1</v>
          </cell>
          <cell r="F3655">
            <v>8.25</v>
          </cell>
          <cell r="G3655">
            <v>8.4600000000000009</v>
          </cell>
          <cell r="H3655">
            <v>9.06</v>
          </cell>
          <cell r="I3655">
            <v>9.66</v>
          </cell>
        </row>
        <row r="3656">
          <cell r="A3656">
            <v>118930</v>
          </cell>
          <cell r="B3656">
            <v>0</v>
          </cell>
          <cell r="C3656">
            <v>7.5</v>
          </cell>
          <cell r="D3656">
            <v>0.6</v>
          </cell>
          <cell r="E3656">
            <v>8.1</v>
          </cell>
          <cell r="F3656">
            <v>8.25</v>
          </cell>
          <cell r="G3656">
            <v>8.4600000000000009</v>
          </cell>
          <cell r="H3656">
            <v>9.06</v>
          </cell>
          <cell r="I3656">
            <v>9.66</v>
          </cell>
        </row>
        <row r="3657">
          <cell r="A3657">
            <v>118940</v>
          </cell>
          <cell r="B3657">
            <v>0</v>
          </cell>
          <cell r="C3657">
            <v>7.5</v>
          </cell>
          <cell r="D3657">
            <v>0.6</v>
          </cell>
          <cell r="E3657">
            <v>8.1</v>
          </cell>
          <cell r="F3657">
            <v>8.25</v>
          </cell>
          <cell r="G3657">
            <v>8.4600000000000009</v>
          </cell>
          <cell r="H3657">
            <v>9.06</v>
          </cell>
          <cell r="I3657">
            <v>9.66</v>
          </cell>
        </row>
        <row r="3658">
          <cell r="A3658">
            <v>118950</v>
          </cell>
          <cell r="B3658">
            <v>0</v>
          </cell>
          <cell r="C3658">
            <v>7.5</v>
          </cell>
          <cell r="D3658">
            <v>0.6</v>
          </cell>
          <cell r="E3658">
            <v>8.1</v>
          </cell>
          <cell r="F3658">
            <v>8.25</v>
          </cell>
          <cell r="G3658">
            <v>8.4600000000000009</v>
          </cell>
          <cell r="H3658">
            <v>9.06</v>
          </cell>
          <cell r="I3658">
            <v>9.66</v>
          </cell>
        </row>
        <row r="3659">
          <cell r="A3659">
            <v>118960</v>
          </cell>
          <cell r="B3659">
            <v>0</v>
          </cell>
          <cell r="C3659">
            <v>7.5</v>
          </cell>
          <cell r="D3659">
            <v>0.6</v>
          </cell>
          <cell r="E3659">
            <v>8.1</v>
          </cell>
          <cell r="F3659">
            <v>8.25</v>
          </cell>
          <cell r="G3659">
            <v>8.4600000000000009</v>
          </cell>
          <cell r="H3659">
            <v>9.06</v>
          </cell>
          <cell r="I3659">
            <v>9.66</v>
          </cell>
        </row>
        <row r="3660">
          <cell r="A3660">
            <v>118970</v>
          </cell>
          <cell r="B3660">
            <v>0</v>
          </cell>
          <cell r="C3660">
            <v>7.5</v>
          </cell>
          <cell r="D3660">
            <v>0.6</v>
          </cell>
          <cell r="E3660">
            <v>8.1</v>
          </cell>
          <cell r="F3660">
            <v>8.25</v>
          </cell>
          <cell r="G3660">
            <v>8.4600000000000009</v>
          </cell>
          <cell r="H3660">
            <v>9.06</v>
          </cell>
          <cell r="I3660">
            <v>9.66</v>
          </cell>
        </row>
        <row r="3661">
          <cell r="A3661">
            <v>118980</v>
          </cell>
          <cell r="B3661">
            <v>0</v>
          </cell>
          <cell r="C3661">
            <v>7.5</v>
          </cell>
          <cell r="D3661">
            <v>0.6</v>
          </cell>
          <cell r="E3661">
            <v>8.1</v>
          </cell>
          <cell r="F3661">
            <v>8.25</v>
          </cell>
          <cell r="G3661">
            <v>8.4600000000000009</v>
          </cell>
          <cell r="H3661">
            <v>9.06</v>
          </cell>
          <cell r="I3661">
            <v>9.66</v>
          </cell>
        </row>
        <row r="3662">
          <cell r="A3662">
            <v>118990</v>
          </cell>
          <cell r="B3662">
            <v>0</v>
          </cell>
          <cell r="C3662">
            <v>7.5</v>
          </cell>
          <cell r="D3662">
            <v>0.6</v>
          </cell>
          <cell r="E3662">
            <v>8.1</v>
          </cell>
          <cell r="F3662">
            <v>8.25</v>
          </cell>
          <cell r="G3662">
            <v>8.4600000000000009</v>
          </cell>
          <cell r="H3662">
            <v>9.06</v>
          </cell>
          <cell r="I3662">
            <v>9.66</v>
          </cell>
        </row>
        <row r="3663">
          <cell r="A3663">
            <v>119000</v>
          </cell>
          <cell r="B3663">
            <v>0</v>
          </cell>
          <cell r="C3663">
            <v>7.5</v>
          </cell>
          <cell r="D3663">
            <v>0.6</v>
          </cell>
          <cell r="E3663">
            <v>8.1</v>
          </cell>
          <cell r="F3663">
            <v>8.25</v>
          </cell>
          <cell r="G3663">
            <v>8.4600000000000009</v>
          </cell>
          <cell r="H3663">
            <v>9.06</v>
          </cell>
          <cell r="I3663">
            <v>9.66</v>
          </cell>
        </row>
        <row r="3682">
          <cell r="A3682">
            <v>119000</v>
          </cell>
          <cell r="B3682">
            <v>0</v>
          </cell>
          <cell r="C3682">
            <v>7.5</v>
          </cell>
          <cell r="D3682">
            <v>0.6</v>
          </cell>
          <cell r="E3682">
            <v>8.1</v>
          </cell>
          <cell r="F3682">
            <v>8.25</v>
          </cell>
          <cell r="G3682">
            <v>8.4600000000000009</v>
          </cell>
          <cell r="H3682">
            <v>9.06</v>
          </cell>
          <cell r="I3682">
            <v>9.66</v>
          </cell>
        </row>
        <row r="3683">
          <cell r="A3683">
            <v>119010</v>
          </cell>
          <cell r="B3683">
            <v>0</v>
          </cell>
          <cell r="C3683">
            <v>7.5</v>
          </cell>
          <cell r="D3683">
            <v>0.6</v>
          </cell>
          <cell r="E3683">
            <v>8.1</v>
          </cell>
          <cell r="F3683">
            <v>8.25</v>
          </cell>
          <cell r="G3683">
            <v>8.4600000000000009</v>
          </cell>
          <cell r="H3683">
            <v>9.06</v>
          </cell>
          <cell r="I3683">
            <v>9.66</v>
          </cell>
        </row>
        <row r="3684">
          <cell r="A3684">
            <v>119020</v>
          </cell>
          <cell r="B3684">
            <v>0</v>
          </cell>
          <cell r="C3684">
            <v>7.5</v>
          </cell>
          <cell r="D3684">
            <v>0.6</v>
          </cell>
          <cell r="E3684">
            <v>8.1</v>
          </cell>
          <cell r="F3684">
            <v>8.25</v>
          </cell>
          <cell r="G3684">
            <v>8.4600000000000009</v>
          </cell>
          <cell r="H3684">
            <v>9.06</v>
          </cell>
          <cell r="I3684">
            <v>9.66</v>
          </cell>
        </row>
        <row r="3685">
          <cell r="A3685">
            <v>119030</v>
          </cell>
          <cell r="B3685">
            <v>0</v>
          </cell>
          <cell r="C3685">
            <v>7.5</v>
          </cell>
          <cell r="D3685">
            <v>0.6</v>
          </cell>
          <cell r="E3685">
            <v>8.1</v>
          </cell>
          <cell r="F3685">
            <v>8.25</v>
          </cell>
          <cell r="G3685">
            <v>8.4600000000000009</v>
          </cell>
          <cell r="H3685">
            <v>9.06</v>
          </cell>
          <cell r="I3685">
            <v>9.66</v>
          </cell>
        </row>
        <row r="3686">
          <cell r="A3686">
            <v>119040</v>
          </cell>
          <cell r="B3686">
            <v>0</v>
          </cell>
          <cell r="C3686">
            <v>7.5</v>
          </cell>
          <cell r="D3686">
            <v>0.6</v>
          </cell>
          <cell r="E3686">
            <v>8.1</v>
          </cell>
          <cell r="F3686">
            <v>8.25</v>
          </cell>
          <cell r="G3686">
            <v>8.4600000000000009</v>
          </cell>
          <cell r="H3686">
            <v>9.06</v>
          </cell>
          <cell r="I3686">
            <v>9.66</v>
          </cell>
        </row>
        <row r="3687">
          <cell r="A3687">
            <v>119050</v>
          </cell>
          <cell r="B3687">
            <v>0</v>
          </cell>
          <cell r="C3687">
            <v>7.5</v>
          </cell>
          <cell r="D3687">
            <v>0.6</v>
          </cell>
          <cell r="E3687">
            <v>8.1</v>
          </cell>
          <cell r="F3687">
            <v>8.25</v>
          </cell>
          <cell r="G3687">
            <v>8.4600000000000009</v>
          </cell>
          <cell r="H3687">
            <v>9.06</v>
          </cell>
          <cell r="I3687">
            <v>9.66</v>
          </cell>
        </row>
        <row r="3688">
          <cell r="A3688">
            <v>119060</v>
          </cell>
          <cell r="B3688">
            <v>0</v>
          </cell>
          <cell r="C3688">
            <v>7.5</v>
          </cell>
          <cell r="D3688">
            <v>0.6</v>
          </cell>
          <cell r="E3688">
            <v>8.1</v>
          </cell>
          <cell r="F3688">
            <v>8.25</v>
          </cell>
          <cell r="G3688">
            <v>8.4600000000000009</v>
          </cell>
          <cell r="H3688">
            <v>9.06</v>
          </cell>
          <cell r="I3688">
            <v>9.66</v>
          </cell>
        </row>
        <row r="3689">
          <cell r="A3689">
            <v>119070</v>
          </cell>
          <cell r="B3689">
            <v>0</v>
          </cell>
          <cell r="C3689">
            <v>7.5</v>
          </cell>
          <cell r="D3689">
            <v>0.6</v>
          </cell>
          <cell r="E3689">
            <v>8.1</v>
          </cell>
          <cell r="F3689">
            <v>8.25</v>
          </cell>
          <cell r="G3689">
            <v>8.4600000000000009</v>
          </cell>
          <cell r="H3689">
            <v>9.06</v>
          </cell>
          <cell r="I3689">
            <v>9.66</v>
          </cell>
        </row>
        <row r="3690">
          <cell r="A3690">
            <v>119080</v>
          </cell>
          <cell r="B3690">
            <v>0</v>
          </cell>
          <cell r="C3690">
            <v>7.5</v>
          </cell>
          <cell r="D3690">
            <v>0.6</v>
          </cell>
          <cell r="E3690">
            <v>8.1</v>
          </cell>
          <cell r="F3690">
            <v>8.25</v>
          </cell>
          <cell r="G3690">
            <v>8.4600000000000009</v>
          </cell>
          <cell r="H3690">
            <v>9.06</v>
          </cell>
          <cell r="I3690">
            <v>9.66</v>
          </cell>
        </row>
        <row r="3691">
          <cell r="A3691">
            <v>119090</v>
          </cell>
          <cell r="B3691">
            <v>0</v>
          </cell>
          <cell r="C3691">
            <v>7.5</v>
          </cell>
          <cell r="D3691">
            <v>0.6</v>
          </cell>
          <cell r="E3691">
            <v>8.1</v>
          </cell>
          <cell r="F3691">
            <v>8.25</v>
          </cell>
          <cell r="G3691">
            <v>8.4600000000000009</v>
          </cell>
          <cell r="H3691">
            <v>9.06</v>
          </cell>
          <cell r="I3691">
            <v>9.66</v>
          </cell>
        </row>
        <row r="3692">
          <cell r="A3692">
            <v>119100</v>
          </cell>
          <cell r="B3692">
            <v>0</v>
          </cell>
          <cell r="C3692">
            <v>7.5</v>
          </cell>
          <cell r="D3692">
            <v>0.6</v>
          </cell>
          <cell r="E3692">
            <v>8.1</v>
          </cell>
          <cell r="F3692">
            <v>8.25</v>
          </cell>
          <cell r="G3692">
            <v>8.4600000000000009</v>
          </cell>
          <cell r="H3692">
            <v>9.06</v>
          </cell>
          <cell r="I3692">
            <v>9.66</v>
          </cell>
        </row>
        <row r="3693">
          <cell r="A3693">
            <v>119110</v>
          </cell>
          <cell r="B3693">
            <v>0</v>
          </cell>
          <cell r="C3693">
            <v>7.5</v>
          </cell>
          <cell r="D3693">
            <v>0.6</v>
          </cell>
          <cell r="E3693">
            <v>8.1</v>
          </cell>
          <cell r="F3693">
            <v>8.25</v>
          </cell>
          <cell r="G3693">
            <v>8.4600000000000009</v>
          </cell>
          <cell r="H3693">
            <v>9.06</v>
          </cell>
          <cell r="I3693">
            <v>9.66</v>
          </cell>
        </row>
        <row r="3694">
          <cell r="A3694">
            <v>119120</v>
          </cell>
          <cell r="B3694">
            <v>0</v>
          </cell>
          <cell r="C3694">
            <v>7.5</v>
          </cell>
          <cell r="D3694">
            <v>0.6</v>
          </cell>
          <cell r="E3694">
            <v>8.1</v>
          </cell>
          <cell r="F3694">
            <v>8.25</v>
          </cell>
          <cell r="G3694">
            <v>8.4600000000000009</v>
          </cell>
          <cell r="H3694">
            <v>9.06</v>
          </cell>
          <cell r="I3694">
            <v>9.66</v>
          </cell>
        </row>
        <row r="3695">
          <cell r="A3695">
            <v>119130</v>
          </cell>
          <cell r="B3695">
            <v>0</v>
          </cell>
          <cell r="C3695">
            <v>7.5</v>
          </cell>
          <cell r="D3695">
            <v>0.6</v>
          </cell>
          <cell r="E3695">
            <v>8.1</v>
          </cell>
          <cell r="F3695">
            <v>8.25</v>
          </cell>
          <cell r="G3695">
            <v>8.4600000000000009</v>
          </cell>
          <cell r="H3695">
            <v>9.06</v>
          </cell>
          <cell r="I3695">
            <v>9.66</v>
          </cell>
        </row>
        <row r="3696">
          <cell r="A3696">
            <v>119140</v>
          </cell>
          <cell r="B3696">
            <v>0</v>
          </cell>
          <cell r="C3696">
            <v>7.5</v>
          </cell>
          <cell r="D3696">
            <v>0.6</v>
          </cell>
          <cell r="E3696">
            <v>8.1</v>
          </cell>
          <cell r="F3696">
            <v>8.25</v>
          </cell>
          <cell r="G3696">
            <v>8.4600000000000009</v>
          </cell>
          <cell r="H3696">
            <v>9.06</v>
          </cell>
          <cell r="I3696">
            <v>9.66</v>
          </cell>
        </row>
        <row r="3697">
          <cell r="A3697">
            <v>119150</v>
          </cell>
          <cell r="B3697">
            <v>0</v>
          </cell>
          <cell r="C3697">
            <v>7.5</v>
          </cell>
          <cell r="D3697">
            <v>0.6</v>
          </cell>
          <cell r="E3697">
            <v>8.1</v>
          </cell>
          <cell r="F3697">
            <v>8.25</v>
          </cell>
          <cell r="G3697">
            <v>8.4600000000000009</v>
          </cell>
          <cell r="H3697">
            <v>9.06</v>
          </cell>
          <cell r="I3697">
            <v>9.66</v>
          </cell>
        </row>
        <row r="3698">
          <cell r="A3698">
            <v>119160</v>
          </cell>
          <cell r="B3698">
            <v>0</v>
          </cell>
          <cell r="C3698">
            <v>7.5</v>
          </cell>
          <cell r="D3698">
            <v>0.6</v>
          </cell>
          <cell r="E3698">
            <v>8.1</v>
          </cell>
          <cell r="F3698">
            <v>8.25</v>
          </cell>
          <cell r="G3698">
            <v>8.4600000000000009</v>
          </cell>
          <cell r="H3698">
            <v>9.06</v>
          </cell>
          <cell r="I3698">
            <v>9.66</v>
          </cell>
        </row>
        <row r="3699">
          <cell r="A3699">
            <v>119170</v>
          </cell>
          <cell r="B3699">
            <v>0</v>
          </cell>
          <cell r="C3699">
            <v>7.5</v>
          </cell>
          <cell r="D3699">
            <v>0.6</v>
          </cell>
          <cell r="E3699">
            <v>8.1</v>
          </cell>
          <cell r="F3699">
            <v>8.25</v>
          </cell>
          <cell r="G3699">
            <v>8.4600000000000009</v>
          </cell>
          <cell r="H3699">
            <v>9.06</v>
          </cell>
          <cell r="I3699">
            <v>9.66</v>
          </cell>
        </row>
        <row r="3700">
          <cell r="A3700">
            <v>119180</v>
          </cell>
          <cell r="B3700">
            <v>0</v>
          </cell>
          <cell r="C3700">
            <v>7.5</v>
          </cell>
          <cell r="D3700">
            <v>0.6</v>
          </cell>
          <cell r="E3700">
            <v>8.1</v>
          </cell>
          <cell r="F3700">
            <v>8.25</v>
          </cell>
          <cell r="G3700">
            <v>8.4600000000000009</v>
          </cell>
          <cell r="H3700">
            <v>9.06</v>
          </cell>
          <cell r="I3700">
            <v>9.66</v>
          </cell>
        </row>
        <row r="3701">
          <cell r="A3701">
            <v>119190</v>
          </cell>
          <cell r="B3701">
            <v>0</v>
          </cell>
          <cell r="C3701">
            <v>7.5</v>
          </cell>
          <cell r="D3701">
            <v>0.6</v>
          </cell>
          <cell r="E3701">
            <v>8.1</v>
          </cell>
          <cell r="F3701">
            <v>8.25</v>
          </cell>
          <cell r="G3701">
            <v>8.4600000000000009</v>
          </cell>
          <cell r="H3701">
            <v>9.06</v>
          </cell>
          <cell r="I3701">
            <v>9.66</v>
          </cell>
        </row>
        <row r="3702">
          <cell r="A3702">
            <v>119200</v>
          </cell>
          <cell r="B3702">
            <v>0</v>
          </cell>
          <cell r="C3702">
            <v>7.5</v>
          </cell>
          <cell r="D3702">
            <v>0.6</v>
          </cell>
          <cell r="E3702">
            <v>8.1</v>
          </cell>
          <cell r="F3702">
            <v>8.25</v>
          </cell>
          <cell r="G3702">
            <v>8.4600000000000009</v>
          </cell>
          <cell r="H3702">
            <v>9.06</v>
          </cell>
          <cell r="I3702">
            <v>9.66</v>
          </cell>
        </row>
        <row r="3703">
          <cell r="A3703">
            <v>119210</v>
          </cell>
          <cell r="B3703">
            <v>0</v>
          </cell>
          <cell r="C3703">
            <v>7.5</v>
          </cell>
          <cell r="D3703">
            <v>0.6</v>
          </cell>
          <cell r="E3703">
            <v>8.1</v>
          </cell>
          <cell r="F3703">
            <v>8.25</v>
          </cell>
          <cell r="G3703">
            <v>8.4600000000000009</v>
          </cell>
          <cell r="H3703">
            <v>9.06</v>
          </cell>
          <cell r="I3703">
            <v>9.66</v>
          </cell>
        </row>
        <row r="3704">
          <cell r="A3704">
            <v>119214.65</v>
          </cell>
          <cell r="B3704" t="str">
            <v>PY - MSE</v>
          </cell>
          <cell r="C3704">
            <v>7.5</v>
          </cell>
          <cell r="D3704">
            <v>0.6</v>
          </cell>
          <cell r="E3704">
            <v>8.1</v>
          </cell>
          <cell r="F3704">
            <v>8.25</v>
          </cell>
          <cell r="G3704">
            <v>8.4600000000000009</v>
          </cell>
          <cell r="H3704">
            <v>9.06</v>
          </cell>
          <cell r="I3704">
            <v>9.66</v>
          </cell>
        </row>
        <row r="3705">
          <cell r="A3705">
            <v>119220</v>
          </cell>
          <cell r="B3705">
            <v>0</v>
          </cell>
          <cell r="C3705">
            <v>7.5</v>
          </cell>
          <cell r="D3705">
            <v>0.49</v>
          </cell>
          <cell r="E3705">
            <v>7.99</v>
          </cell>
          <cell r="F3705">
            <v>8.14</v>
          </cell>
          <cell r="G3705">
            <v>8.3500000000000014</v>
          </cell>
          <cell r="H3705">
            <v>8.9500000000000011</v>
          </cell>
          <cell r="I3705">
            <v>9.5500000000000007</v>
          </cell>
        </row>
        <row r="3706">
          <cell r="A3706">
            <v>119229.65</v>
          </cell>
          <cell r="B3706" t="str">
            <v>PT</v>
          </cell>
          <cell r="C3706">
            <v>7.5</v>
          </cell>
          <cell r="D3706">
            <v>0.3</v>
          </cell>
          <cell r="E3706">
            <v>7.8</v>
          </cell>
          <cell r="F3706">
            <v>7.95</v>
          </cell>
          <cell r="G3706">
            <v>8.16</v>
          </cell>
          <cell r="H3706">
            <v>8.76</v>
          </cell>
          <cell r="I3706">
            <v>9.36</v>
          </cell>
        </row>
        <row r="3707">
          <cell r="A3707">
            <v>119230</v>
          </cell>
          <cell r="B3707">
            <v>0</v>
          </cell>
          <cell r="C3707">
            <v>7.5</v>
          </cell>
          <cell r="D3707">
            <v>0.28999999999999998</v>
          </cell>
          <cell r="E3707">
            <v>7.79</v>
          </cell>
          <cell r="F3707">
            <v>7.94</v>
          </cell>
          <cell r="G3707">
            <v>8.15</v>
          </cell>
          <cell r="H3707">
            <v>8.75</v>
          </cell>
          <cell r="I3707">
            <v>9.35</v>
          </cell>
        </row>
        <row r="3708">
          <cell r="A3708">
            <v>119240</v>
          </cell>
          <cell r="B3708">
            <v>0</v>
          </cell>
          <cell r="C3708">
            <v>7.5</v>
          </cell>
          <cell r="D3708">
            <v>0.09</v>
          </cell>
          <cell r="E3708">
            <v>7.59</v>
          </cell>
          <cell r="F3708">
            <v>7.74</v>
          </cell>
          <cell r="G3708">
            <v>7.95</v>
          </cell>
          <cell r="H3708">
            <v>8.5500000000000007</v>
          </cell>
          <cell r="I3708">
            <v>9.15</v>
          </cell>
        </row>
        <row r="3709">
          <cell r="A3709">
            <v>119244.65</v>
          </cell>
          <cell r="B3709" t="str">
            <v>PX</v>
          </cell>
          <cell r="C3709">
            <v>7.5</v>
          </cell>
          <cell r="D3709">
            <v>0</v>
          </cell>
          <cell r="E3709">
            <v>7.5</v>
          </cell>
          <cell r="F3709">
            <v>7.65</v>
          </cell>
          <cell r="G3709">
            <v>7.86</v>
          </cell>
          <cell r="H3709">
            <v>8.4600000000000009</v>
          </cell>
          <cell r="I3709">
            <v>9.06</v>
          </cell>
        </row>
        <row r="3710">
          <cell r="A3710">
            <v>119250</v>
          </cell>
          <cell r="B3710">
            <v>0</v>
          </cell>
          <cell r="C3710">
            <v>7.5</v>
          </cell>
          <cell r="D3710">
            <v>0</v>
          </cell>
          <cell r="E3710">
            <v>7.5</v>
          </cell>
          <cell r="F3710">
            <v>7.65</v>
          </cell>
          <cell r="G3710">
            <v>7.86</v>
          </cell>
          <cell r="H3710">
            <v>8.4600000000000009</v>
          </cell>
          <cell r="I3710">
            <v>9.06</v>
          </cell>
        </row>
        <row r="3711">
          <cell r="A3711">
            <v>119260</v>
          </cell>
          <cell r="B3711">
            <v>0</v>
          </cell>
          <cell r="C3711">
            <v>7.5</v>
          </cell>
          <cell r="D3711">
            <v>0</v>
          </cell>
          <cell r="E3711">
            <v>7.5</v>
          </cell>
          <cell r="F3711">
            <v>7.65</v>
          </cell>
          <cell r="G3711">
            <v>7.86</v>
          </cell>
          <cell r="H3711">
            <v>8.4600000000000009</v>
          </cell>
          <cell r="I3711">
            <v>9.06</v>
          </cell>
        </row>
        <row r="3712">
          <cell r="A3712">
            <v>119265.01</v>
          </cell>
          <cell r="C3712">
            <v>7.5</v>
          </cell>
          <cell r="D3712">
            <v>0</v>
          </cell>
          <cell r="E3712">
            <v>7.5</v>
          </cell>
          <cell r="F3712">
            <v>7.65</v>
          </cell>
          <cell r="G3712">
            <v>7.86</v>
          </cell>
          <cell r="H3712">
            <v>8.4600000000000009</v>
          </cell>
          <cell r="I3712">
            <v>9.06</v>
          </cell>
        </row>
        <row r="3714">
          <cell r="A3714">
            <v>119265.76</v>
          </cell>
          <cell r="C3714">
            <v>7.5</v>
          </cell>
          <cell r="D3714">
            <v>0</v>
          </cell>
          <cell r="E3714">
            <v>7.5</v>
          </cell>
          <cell r="F3714">
            <v>7.65</v>
          </cell>
          <cell r="G3714">
            <v>7.86</v>
          </cell>
          <cell r="H3714">
            <v>8.4600000000000009</v>
          </cell>
          <cell r="I3714">
            <v>9.06</v>
          </cell>
        </row>
        <row r="3715">
          <cell r="A3715">
            <v>119270</v>
          </cell>
          <cell r="B3715">
            <v>0</v>
          </cell>
          <cell r="C3715">
            <v>7.5</v>
          </cell>
          <cell r="D3715">
            <v>0</v>
          </cell>
          <cell r="E3715">
            <v>7.5</v>
          </cell>
          <cell r="F3715">
            <v>7.65</v>
          </cell>
          <cell r="G3715">
            <v>7.86</v>
          </cell>
          <cell r="H3715">
            <v>8.4600000000000009</v>
          </cell>
          <cell r="I3715">
            <v>9.06</v>
          </cell>
        </row>
        <row r="3716">
          <cell r="A3716">
            <v>119274.65</v>
          </cell>
          <cell r="B3716" t="str">
            <v>BS</v>
          </cell>
          <cell r="C3716">
            <v>7.5</v>
          </cell>
          <cell r="D3716">
            <v>0</v>
          </cell>
          <cell r="E3716">
            <v>7.5</v>
          </cell>
          <cell r="F3716">
            <v>7.65</v>
          </cell>
          <cell r="G3716">
            <v>7.86</v>
          </cell>
          <cell r="H3716">
            <v>8.4600000000000009</v>
          </cell>
          <cell r="I3716">
            <v>9.06</v>
          </cell>
        </row>
        <row r="3717">
          <cell r="A3717">
            <v>119280</v>
          </cell>
          <cell r="B3717">
            <v>0</v>
          </cell>
          <cell r="C3717">
            <v>7.5</v>
          </cell>
          <cell r="D3717">
            <v>0</v>
          </cell>
          <cell r="E3717">
            <v>7.5</v>
          </cell>
          <cell r="F3717">
            <v>7.65</v>
          </cell>
          <cell r="G3717">
            <v>7.86</v>
          </cell>
          <cell r="H3717">
            <v>8.4600000000000009</v>
          </cell>
          <cell r="I3717">
            <v>9.06</v>
          </cell>
        </row>
        <row r="3718">
          <cell r="A3718">
            <v>119282.76</v>
          </cell>
          <cell r="B3718" t="str">
            <v>BS</v>
          </cell>
          <cell r="C3718">
            <v>7.5</v>
          </cell>
          <cell r="D3718">
            <v>0</v>
          </cell>
          <cell r="E3718">
            <v>7.5</v>
          </cell>
          <cell r="F3718">
            <v>7.65</v>
          </cell>
          <cell r="G3718">
            <v>7.86</v>
          </cell>
          <cell r="H3718">
            <v>8.4600000000000009</v>
          </cell>
          <cell r="I3718">
            <v>9.06</v>
          </cell>
        </row>
        <row r="3719">
          <cell r="A3719">
            <v>119290</v>
          </cell>
          <cell r="B3719">
            <v>0</v>
          </cell>
          <cell r="C3719">
            <v>7.5</v>
          </cell>
          <cell r="D3719">
            <v>0</v>
          </cell>
          <cell r="E3719">
            <v>7.5</v>
          </cell>
          <cell r="F3719">
            <v>7.65</v>
          </cell>
          <cell r="G3719">
            <v>7.86</v>
          </cell>
          <cell r="H3719">
            <v>8.4600000000000009</v>
          </cell>
          <cell r="I3719">
            <v>9.06</v>
          </cell>
        </row>
        <row r="3720">
          <cell r="A3720">
            <v>119300</v>
          </cell>
          <cell r="B3720">
            <v>0</v>
          </cell>
          <cell r="C3720">
            <v>7.5</v>
          </cell>
          <cell r="D3720">
            <v>0</v>
          </cell>
          <cell r="E3720">
            <v>7.5</v>
          </cell>
          <cell r="F3720">
            <v>7.65</v>
          </cell>
          <cell r="G3720">
            <v>7.86</v>
          </cell>
          <cell r="H3720">
            <v>8.4600000000000009</v>
          </cell>
          <cell r="I3720">
            <v>9.06</v>
          </cell>
        </row>
        <row r="3721">
          <cell r="A3721">
            <v>119310</v>
          </cell>
          <cell r="B3721">
            <v>0</v>
          </cell>
          <cell r="C3721">
            <v>7.5</v>
          </cell>
          <cell r="D3721">
            <v>0</v>
          </cell>
          <cell r="E3721">
            <v>7.5</v>
          </cell>
          <cell r="F3721">
            <v>7.65</v>
          </cell>
          <cell r="G3721">
            <v>7.86</v>
          </cell>
          <cell r="H3721">
            <v>8.4600000000000009</v>
          </cell>
          <cell r="I3721">
            <v>9.06</v>
          </cell>
        </row>
        <row r="3722">
          <cell r="A3722">
            <v>119312.76</v>
          </cell>
          <cell r="B3722" t="str">
            <v>PX</v>
          </cell>
          <cell r="C3722">
            <v>7.5</v>
          </cell>
          <cell r="D3722">
            <v>0</v>
          </cell>
          <cell r="E3722">
            <v>7.5</v>
          </cell>
          <cell r="F3722">
            <v>7.65</v>
          </cell>
          <cell r="G3722">
            <v>7.86</v>
          </cell>
          <cell r="H3722">
            <v>8.4600000000000009</v>
          </cell>
          <cell r="I3722">
            <v>9.06</v>
          </cell>
        </row>
        <row r="3723">
          <cell r="A3723">
            <v>119320</v>
          </cell>
          <cell r="B3723">
            <v>0</v>
          </cell>
          <cell r="C3723">
            <v>7.5</v>
          </cell>
          <cell r="D3723">
            <v>0.11</v>
          </cell>
          <cell r="E3723">
            <v>7.61</v>
          </cell>
          <cell r="F3723">
            <v>7.7600000000000007</v>
          </cell>
          <cell r="G3723">
            <v>7.9700000000000006</v>
          </cell>
          <cell r="H3723">
            <v>8.57</v>
          </cell>
          <cell r="I3723">
            <v>9.17</v>
          </cell>
        </row>
        <row r="3724">
          <cell r="A3724">
            <v>119330</v>
          </cell>
          <cell r="B3724">
            <v>0</v>
          </cell>
          <cell r="C3724">
            <v>7.5</v>
          </cell>
          <cell r="D3724">
            <v>0.26</v>
          </cell>
          <cell r="E3724">
            <v>7.76</v>
          </cell>
          <cell r="F3724">
            <v>7.91</v>
          </cell>
          <cell r="G3724">
            <v>8.120000000000001</v>
          </cell>
          <cell r="H3724">
            <v>8.7200000000000006</v>
          </cell>
          <cell r="I3724">
            <v>9.32</v>
          </cell>
        </row>
        <row r="3725">
          <cell r="A3725">
            <v>119332.76</v>
          </cell>
          <cell r="B3725" t="str">
            <v>PC</v>
          </cell>
          <cell r="C3725">
            <v>7.5</v>
          </cell>
          <cell r="D3725">
            <v>0.3</v>
          </cell>
          <cell r="E3725">
            <v>7.8</v>
          </cell>
          <cell r="F3725">
            <v>7.95</v>
          </cell>
          <cell r="G3725">
            <v>8.16</v>
          </cell>
          <cell r="H3725">
            <v>8.76</v>
          </cell>
          <cell r="I3725">
            <v>9.36</v>
          </cell>
        </row>
        <row r="3726">
          <cell r="A3726">
            <v>119340</v>
          </cell>
          <cell r="B3726">
            <v>0</v>
          </cell>
          <cell r="C3726">
            <v>7.5</v>
          </cell>
          <cell r="D3726">
            <v>0.41</v>
          </cell>
          <cell r="E3726">
            <v>7.91</v>
          </cell>
          <cell r="F3726">
            <v>8.06</v>
          </cell>
          <cell r="G3726">
            <v>8.2700000000000014</v>
          </cell>
          <cell r="H3726">
            <v>8.870000000000001</v>
          </cell>
          <cell r="I3726">
            <v>9.4700000000000006</v>
          </cell>
        </row>
        <row r="3727">
          <cell r="A3727">
            <v>119342.76</v>
          </cell>
          <cell r="B3727" t="str">
            <v>PY</v>
          </cell>
          <cell r="C3727">
            <v>7.5</v>
          </cell>
          <cell r="D3727">
            <v>0.45</v>
          </cell>
          <cell r="E3727">
            <v>7.95</v>
          </cell>
          <cell r="F3727">
            <v>8.1</v>
          </cell>
          <cell r="G3727">
            <v>8.31</v>
          </cell>
          <cell r="H3727">
            <v>8.91</v>
          </cell>
          <cell r="I3727">
            <v>9.51</v>
          </cell>
        </row>
        <row r="3728">
          <cell r="A3728">
            <v>119350</v>
          </cell>
          <cell r="B3728">
            <v>0</v>
          </cell>
          <cell r="C3728">
            <v>7.5</v>
          </cell>
          <cell r="D3728">
            <v>0.56000000000000005</v>
          </cell>
          <cell r="E3728">
            <v>8.06</v>
          </cell>
          <cell r="F3728">
            <v>8.2100000000000009</v>
          </cell>
          <cell r="G3728">
            <v>8.4200000000000017</v>
          </cell>
          <cell r="H3728">
            <v>9.0200000000000014</v>
          </cell>
          <cell r="I3728">
            <v>9.620000000000001</v>
          </cell>
        </row>
        <row r="3729">
          <cell r="A3729">
            <v>119352.76</v>
          </cell>
          <cell r="B3729" t="str">
            <v>MSE</v>
          </cell>
          <cell r="C3729">
            <v>7.5</v>
          </cell>
          <cell r="D3729">
            <v>0.6</v>
          </cell>
          <cell r="E3729">
            <v>8.1</v>
          </cell>
          <cell r="F3729">
            <v>8.25</v>
          </cell>
          <cell r="G3729">
            <v>8.4600000000000009</v>
          </cell>
          <cell r="H3729">
            <v>9.06</v>
          </cell>
          <cell r="I3729">
            <v>9.66</v>
          </cell>
        </row>
        <row r="3730">
          <cell r="A3730">
            <v>119360</v>
          </cell>
          <cell r="B3730">
            <v>0</v>
          </cell>
          <cell r="C3730">
            <v>7.5</v>
          </cell>
          <cell r="D3730">
            <v>0.6</v>
          </cell>
          <cell r="E3730">
            <v>8.1</v>
          </cell>
          <cell r="F3730">
            <v>8.25</v>
          </cell>
          <cell r="G3730">
            <v>8.4600000000000009</v>
          </cell>
          <cell r="H3730">
            <v>9.06</v>
          </cell>
          <cell r="I3730">
            <v>9.66</v>
          </cell>
        </row>
        <row r="3731">
          <cell r="A3731">
            <v>119370</v>
          </cell>
          <cell r="B3731">
            <v>0</v>
          </cell>
          <cell r="C3731">
            <v>7.5</v>
          </cell>
          <cell r="D3731">
            <v>0.6</v>
          </cell>
          <cell r="E3731">
            <v>8.1</v>
          </cell>
          <cell r="F3731">
            <v>8.25</v>
          </cell>
          <cell r="G3731">
            <v>8.4600000000000009</v>
          </cell>
          <cell r="H3731">
            <v>9.06</v>
          </cell>
          <cell r="I3731">
            <v>9.66</v>
          </cell>
        </row>
        <row r="3732">
          <cell r="A3732">
            <v>119378.6</v>
          </cell>
          <cell r="B3732" t="str">
            <v>MSE</v>
          </cell>
          <cell r="C3732">
            <v>7.5</v>
          </cell>
          <cell r="D3732">
            <v>0.6</v>
          </cell>
          <cell r="E3732">
            <v>8.1</v>
          </cell>
          <cell r="F3732">
            <v>8.25</v>
          </cell>
          <cell r="G3732">
            <v>8.4600000000000009</v>
          </cell>
          <cell r="H3732">
            <v>9.06</v>
          </cell>
          <cell r="I3732">
            <v>9.66</v>
          </cell>
        </row>
        <row r="3733">
          <cell r="A3733">
            <v>119380</v>
          </cell>
          <cell r="B3733">
            <v>0</v>
          </cell>
          <cell r="C3733">
            <v>7.5</v>
          </cell>
          <cell r="D3733">
            <v>0.57999999999999996</v>
          </cell>
          <cell r="E3733">
            <v>8.08</v>
          </cell>
          <cell r="F3733">
            <v>8.23</v>
          </cell>
          <cell r="G3733">
            <v>8.4400000000000013</v>
          </cell>
          <cell r="H3733">
            <v>9.0400000000000009</v>
          </cell>
          <cell r="I3733">
            <v>9.64</v>
          </cell>
        </row>
        <row r="3734">
          <cell r="A3734">
            <v>119388.6</v>
          </cell>
          <cell r="B3734" t="str">
            <v>PY</v>
          </cell>
          <cell r="C3734">
            <v>7.5</v>
          </cell>
          <cell r="D3734">
            <v>0.45</v>
          </cell>
          <cell r="E3734">
            <v>7.95</v>
          </cell>
          <cell r="F3734">
            <v>8.1</v>
          </cell>
          <cell r="G3734">
            <v>8.31</v>
          </cell>
          <cell r="H3734">
            <v>8.91</v>
          </cell>
          <cell r="I3734">
            <v>9.51</v>
          </cell>
        </row>
        <row r="3735">
          <cell r="A3735">
            <v>119390</v>
          </cell>
          <cell r="B3735">
            <v>0</v>
          </cell>
          <cell r="C3735">
            <v>7.5</v>
          </cell>
          <cell r="D3735">
            <v>0.43</v>
          </cell>
          <cell r="E3735">
            <v>7.93</v>
          </cell>
          <cell r="F3735">
            <v>8.08</v>
          </cell>
          <cell r="G3735">
            <v>8.2900000000000009</v>
          </cell>
          <cell r="H3735">
            <v>8.89</v>
          </cell>
          <cell r="I3735">
            <v>9.49</v>
          </cell>
        </row>
        <row r="3736">
          <cell r="A3736">
            <v>119398.6</v>
          </cell>
          <cell r="B3736" t="str">
            <v>PT</v>
          </cell>
          <cell r="C3736">
            <v>7.5</v>
          </cell>
          <cell r="D3736">
            <v>0.3</v>
          </cell>
          <cell r="E3736">
            <v>7.8</v>
          </cell>
          <cell r="F3736">
            <v>7.95</v>
          </cell>
          <cell r="G3736">
            <v>8.16</v>
          </cell>
          <cell r="H3736">
            <v>8.76</v>
          </cell>
          <cell r="I3736">
            <v>9.36</v>
          </cell>
        </row>
        <row r="3737">
          <cell r="A3737">
            <v>119400</v>
          </cell>
          <cell r="B3737">
            <v>0</v>
          </cell>
          <cell r="C3737">
            <v>7.5</v>
          </cell>
          <cell r="D3737">
            <v>0.28000000000000003</v>
          </cell>
          <cell r="E3737">
            <v>7.78</v>
          </cell>
          <cell r="F3737">
            <v>7.9300000000000006</v>
          </cell>
          <cell r="G3737">
            <v>8.14</v>
          </cell>
          <cell r="H3737">
            <v>8.74</v>
          </cell>
          <cell r="I3737">
            <v>9.34</v>
          </cell>
        </row>
        <row r="3738">
          <cell r="A3738">
            <v>119410</v>
          </cell>
          <cell r="B3738">
            <v>0</v>
          </cell>
          <cell r="C3738">
            <v>7.5</v>
          </cell>
          <cell r="D3738">
            <v>0.13</v>
          </cell>
          <cell r="E3738">
            <v>7.63</v>
          </cell>
          <cell r="F3738">
            <v>7.78</v>
          </cell>
          <cell r="G3738">
            <v>7.99</v>
          </cell>
          <cell r="H3738">
            <v>8.59</v>
          </cell>
          <cell r="I3738">
            <v>9.19</v>
          </cell>
        </row>
        <row r="3739">
          <cell r="A3739">
            <v>119418.6</v>
          </cell>
          <cell r="B3739" t="str">
            <v>PX</v>
          </cell>
          <cell r="C3739">
            <v>7.5</v>
          </cell>
          <cell r="D3739">
            <v>0</v>
          </cell>
          <cell r="E3739">
            <v>7.5</v>
          </cell>
          <cell r="F3739">
            <v>7.65</v>
          </cell>
          <cell r="G3739">
            <v>7.86</v>
          </cell>
          <cell r="H3739">
            <v>8.4600000000000009</v>
          </cell>
          <cell r="I3739">
            <v>9.06</v>
          </cell>
        </row>
        <row r="3740">
          <cell r="A3740">
            <v>119420</v>
          </cell>
          <cell r="B3740">
            <v>0</v>
          </cell>
          <cell r="C3740">
            <v>7.5</v>
          </cell>
          <cell r="D3740">
            <v>0</v>
          </cell>
          <cell r="E3740">
            <v>7.5</v>
          </cell>
          <cell r="F3740">
            <v>7.65</v>
          </cell>
          <cell r="G3740">
            <v>7.86</v>
          </cell>
          <cell r="H3740">
            <v>8.4600000000000009</v>
          </cell>
          <cell r="I3740">
            <v>9.06</v>
          </cell>
        </row>
        <row r="3741">
          <cell r="A3741">
            <v>119430</v>
          </cell>
          <cell r="B3741">
            <v>0</v>
          </cell>
          <cell r="C3741">
            <v>7.5</v>
          </cell>
          <cell r="D3741">
            <v>0</v>
          </cell>
          <cell r="E3741">
            <v>7.5</v>
          </cell>
          <cell r="F3741">
            <v>7.65</v>
          </cell>
          <cell r="G3741">
            <v>7.86</v>
          </cell>
          <cell r="H3741">
            <v>8.4600000000000009</v>
          </cell>
          <cell r="I3741">
            <v>9.06</v>
          </cell>
        </row>
        <row r="3742">
          <cell r="A3742">
            <v>119440</v>
          </cell>
          <cell r="B3742">
            <v>0</v>
          </cell>
          <cell r="C3742">
            <v>7.5</v>
          </cell>
          <cell r="D3742">
            <v>0</v>
          </cell>
          <cell r="E3742">
            <v>7.5</v>
          </cell>
          <cell r="F3742">
            <v>7.65</v>
          </cell>
          <cell r="G3742">
            <v>7.86</v>
          </cell>
          <cell r="H3742">
            <v>8.4600000000000009</v>
          </cell>
          <cell r="I3742">
            <v>9.06</v>
          </cell>
        </row>
        <row r="3743">
          <cell r="A3743">
            <v>119448.6</v>
          </cell>
          <cell r="B3743" t="str">
            <v>BS</v>
          </cell>
          <cell r="C3743">
            <v>7.5</v>
          </cell>
          <cell r="D3743">
            <v>0</v>
          </cell>
          <cell r="E3743">
            <v>7.5</v>
          </cell>
          <cell r="F3743">
            <v>7.65</v>
          </cell>
          <cell r="G3743">
            <v>7.86</v>
          </cell>
          <cell r="H3743">
            <v>8.4600000000000009</v>
          </cell>
          <cell r="I3743">
            <v>9.06</v>
          </cell>
        </row>
        <row r="3744">
          <cell r="A3744">
            <v>119450</v>
          </cell>
          <cell r="B3744">
            <v>0</v>
          </cell>
          <cell r="C3744">
            <v>7.5</v>
          </cell>
          <cell r="D3744">
            <v>0</v>
          </cell>
          <cell r="E3744">
            <v>7.5</v>
          </cell>
          <cell r="F3744">
            <v>7.65</v>
          </cell>
          <cell r="G3744">
            <v>7.86</v>
          </cell>
          <cell r="H3744">
            <v>8.4600000000000009</v>
          </cell>
          <cell r="I3744">
            <v>9.06</v>
          </cell>
        </row>
        <row r="3745">
          <cell r="A3745">
            <v>119460</v>
          </cell>
          <cell r="B3745">
            <v>0</v>
          </cell>
          <cell r="C3745">
            <v>7.5</v>
          </cell>
          <cell r="D3745">
            <v>0</v>
          </cell>
          <cell r="E3745">
            <v>7.5</v>
          </cell>
          <cell r="F3745">
            <v>7.65</v>
          </cell>
          <cell r="G3745">
            <v>7.86</v>
          </cell>
          <cell r="H3745">
            <v>8.4600000000000009</v>
          </cell>
          <cell r="I3745">
            <v>9.06</v>
          </cell>
        </row>
        <row r="3746">
          <cell r="A3746">
            <v>119470</v>
          </cell>
          <cell r="B3746">
            <v>0</v>
          </cell>
          <cell r="C3746">
            <v>7.5</v>
          </cell>
          <cell r="D3746">
            <v>0</v>
          </cell>
          <cell r="E3746">
            <v>7.5</v>
          </cell>
          <cell r="F3746">
            <v>7.65</v>
          </cell>
          <cell r="G3746">
            <v>7.86</v>
          </cell>
          <cell r="H3746">
            <v>8.4600000000000009</v>
          </cell>
          <cell r="I3746">
            <v>9.06</v>
          </cell>
        </row>
        <row r="3747">
          <cell r="A3747">
            <v>119480</v>
          </cell>
          <cell r="B3747">
            <v>0</v>
          </cell>
          <cell r="C3747">
            <v>7.5</v>
          </cell>
          <cell r="D3747">
            <v>0</v>
          </cell>
          <cell r="E3747">
            <v>7.5</v>
          </cell>
          <cell r="F3747">
            <v>7.65</v>
          </cell>
          <cell r="G3747">
            <v>7.86</v>
          </cell>
          <cell r="H3747">
            <v>8.4600000000000009</v>
          </cell>
          <cell r="I3747">
            <v>9.06</v>
          </cell>
        </row>
        <row r="3748">
          <cell r="A3748">
            <v>119490</v>
          </cell>
          <cell r="B3748">
            <v>0</v>
          </cell>
          <cell r="C3748">
            <v>7.5</v>
          </cell>
          <cell r="D3748">
            <v>0</v>
          </cell>
          <cell r="E3748">
            <v>7.5</v>
          </cell>
          <cell r="F3748">
            <v>7.65</v>
          </cell>
          <cell r="G3748">
            <v>7.86</v>
          </cell>
          <cell r="H3748">
            <v>8.4600000000000009</v>
          </cell>
          <cell r="I3748">
            <v>9.06</v>
          </cell>
        </row>
        <row r="3749">
          <cell r="A3749">
            <v>119500</v>
          </cell>
          <cell r="B3749">
            <v>0</v>
          </cell>
          <cell r="C3749">
            <v>7.5</v>
          </cell>
          <cell r="D3749">
            <v>0</v>
          </cell>
          <cell r="E3749">
            <v>7.5</v>
          </cell>
          <cell r="F3749">
            <v>7.65</v>
          </cell>
          <cell r="G3749">
            <v>7.86</v>
          </cell>
          <cell r="H3749">
            <v>8.4600000000000009</v>
          </cell>
          <cell r="I3749">
            <v>9.06</v>
          </cell>
        </row>
        <row r="3750">
          <cell r="A3750">
            <v>119510</v>
          </cell>
          <cell r="B3750">
            <v>0</v>
          </cell>
          <cell r="C3750">
            <v>7.5</v>
          </cell>
          <cell r="D3750">
            <v>0</v>
          </cell>
          <cell r="E3750">
            <v>7.5</v>
          </cell>
          <cell r="F3750">
            <v>7.65</v>
          </cell>
          <cell r="G3750">
            <v>7.86</v>
          </cell>
          <cell r="H3750">
            <v>8.4600000000000009</v>
          </cell>
          <cell r="I3750">
            <v>9.06</v>
          </cell>
        </row>
        <row r="3751">
          <cell r="A3751">
            <v>119520</v>
          </cell>
          <cell r="B3751">
            <v>0</v>
          </cell>
          <cell r="C3751">
            <v>7.5</v>
          </cell>
          <cell r="D3751">
            <v>0</v>
          </cell>
          <cell r="E3751">
            <v>7.5</v>
          </cell>
          <cell r="F3751">
            <v>7.65</v>
          </cell>
          <cell r="G3751">
            <v>7.86</v>
          </cell>
          <cell r="H3751">
            <v>8.4600000000000009</v>
          </cell>
          <cell r="I3751">
            <v>9.06</v>
          </cell>
        </row>
        <row r="3752">
          <cell r="A3752">
            <v>119530</v>
          </cell>
          <cell r="B3752">
            <v>0</v>
          </cell>
          <cell r="C3752">
            <v>7.5</v>
          </cell>
          <cell r="D3752">
            <v>0</v>
          </cell>
          <cell r="E3752">
            <v>7.5</v>
          </cell>
          <cell r="F3752">
            <v>7.65</v>
          </cell>
          <cell r="G3752">
            <v>7.86</v>
          </cell>
          <cell r="H3752">
            <v>8.4600000000000009</v>
          </cell>
          <cell r="I3752">
            <v>9.06</v>
          </cell>
        </row>
        <row r="3753">
          <cell r="A3753">
            <v>119540</v>
          </cell>
          <cell r="B3753">
            <v>0</v>
          </cell>
          <cell r="C3753">
            <v>7.5</v>
          </cell>
          <cell r="D3753">
            <v>0</v>
          </cell>
          <cell r="E3753">
            <v>7.5</v>
          </cell>
          <cell r="F3753">
            <v>7.65</v>
          </cell>
          <cell r="G3753">
            <v>7.86</v>
          </cell>
          <cell r="H3753">
            <v>8.4600000000000009</v>
          </cell>
          <cell r="I3753">
            <v>9.06</v>
          </cell>
        </row>
        <row r="3754">
          <cell r="A3754">
            <v>119550</v>
          </cell>
          <cell r="B3754">
            <v>0</v>
          </cell>
          <cell r="C3754">
            <v>7.5</v>
          </cell>
          <cell r="D3754">
            <v>0</v>
          </cell>
          <cell r="E3754">
            <v>7.5</v>
          </cell>
          <cell r="F3754">
            <v>7.65</v>
          </cell>
          <cell r="G3754">
            <v>7.86</v>
          </cell>
          <cell r="H3754">
            <v>8.4600000000000009</v>
          </cell>
          <cell r="I3754">
            <v>9.06</v>
          </cell>
        </row>
        <row r="3755">
          <cell r="A3755">
            <v>119560</v>
          </cell>
          <cell r="B3755">
            <v>0</v>
          </cell>
          <cell r="C3755">
            <v>7.5</v>
          </cell>
          <cell r="D3755">
            <v>0</v>
          </cell>
          <cell r="E3755">
            <v>7.5</v>
          </cell>
          <cell r="F3755">
            <v>7.65</v>
          </cell>
          <cell r="G3755">
            <v>7.86</v>
          </cell>
          <cell r="H3755">
            <v>8.4600000000000009</v>
          </cell>
          <cell r="I3755">
            <v>9.06</v>
          </cell>
        </row>
        <row r="3756">
          <cell r="A3756">
            <v>119570</v>
          </cell>
          <cell r="B3756">
            <v>0</v>
          </cell>
          <cell r="C3756">
            <v>7.5</v>
          </cell>
          <cell r="D3756">
            <v>0</v>
          </cell>
          <cell r="E3756">
            <v>7.5</v>
          </cell>
          <cell r="F3756">
            <v>7.65</v>
          </cell>
          <cell r="G3756">
            <v>7.86</v>
          </cell>
          <cell r="H3756">
            <v>8.4600000000000009</v>
          </cell>
          <cell r="I3756">
            <v>9.06</v>
          </cell>
        </row>
        <row r="3757">
          <cell r="A3757">
            <v>119580</v>
          </cell>
          <cell r="B3757">
            <v>0</v>
          </cell>
          <cell r="C3757">
            <v>7.5</v>
          </cell>
          <cell r="D3757">
            <v>0</v>
          </cell>
          <cell r="E3757">
            <v>7.5</v>
          </cell>
          <cell r="F3757">
            <v>7.65</v>
          </cell>
          <cell r="G3757">
            <v>7.86</v>
          </cell>
          <cell r="H3757">
            <v>8.4600000000000009</v>
          </cell>
          <cell r="I3757">
            <v>9.06</v>
          </cell>
        </row>
        <row r="3758">
          <cell r="A3758">
            <v>119590</v>
          </cell>
          <cell r="B3758">
            <v>0</v>
          </cell>
          <cell r="C3758">
            <v>7.5</v>
          </cell>
          <cell r="D3758">
            <v>0</v>
          </cell>
          <cell r="E3758">
            <v>7.5</v>
          </cell>
          <cell r="F3758">
            <v>7.65</v>
          </cell>
          <cell r="G3758">
            <v>7.86</v>
          </cell>
          <cell r="H3758">
            <v>8.4600000000000009</v>
          </cell>
          <cell r="I3758">
            <v>9.06</v>
          </cell>
        </row>
        <row r="3759">
          <cell r="A3759">
            <v>119600</v>
          </cell>
          <cell r="B3759">
            <v>0</v>
          </cell>
          <cell r="C3759">
            <v>7.5</v>
          </cell>
          <cell r="D3759">
            <v>0</v>
          </cell>
          <cell r="E3759">
            <v>7.5</v>
          </cell>
          <cell r="F3759">
            <v>7.65</v>
          </cell>
          <cell r="G3759">
            <v>7.86</v>
          </cell>
          <cell r="H3759">
            <v>8.4600000000000009</v>
          </cell>
          <cell r="I3759">
            <v>9.06</v>
          </cell>
        </row>
        <row r="3760">
          <cell r="A3760">
            <v>119610</v>
          </cell>
          <cell r="B3760">
            <v>0</v>
          </cell>
          <cell r="C3760">
            <v>7.5</v>
          </cell>
          <cell r="D3760">
            <v>0</v>
          </cell>
          <cell r="E3760">
            <v>7.5</v>
          </cell>
          <cell r="F3760">
            <v>7.65</v>
          </cell>
          <cell r="G3760">
            <v>7.86</v>
          </cell>
          <cell r="H3760">
            <v>8.4600000000000009</v>
          </cell>
          <cell r="I3760">
            <v>9.06</v>
          </cell>
        </row>
        <row r="3761">
          <cell r="A3761">
            <v>119620</v>
          </cell>
          <cell r="B3761">
            <v>0</v>
          </cell>
          <cell r="C3761">
            <v>7.5</v>
          </cell>
          <cell r="D3761">
            <v>0</v>
          </cell>
          <cell r="E3761">
            <v>7.5</v>
          </cell>
          <cell r="F3761">
            <v>7.65</v>
          </cell>
          <cell r="G3761">
            <v>7.86</v>
          </cell>
          <cell r="H3761">
            <v>8.4600000000000009</v>
          </cell>
          <cell r="I3761">
            <v>9.06</v>
          </cell>
        </row>
        <row r="3762">
          <cell r="A3762">
            <v>119630</v>
          </cell>
          <cell r="B3762">
            <v>0</v>
          </cell>
          <cell r="C3762">
            <v>7.5</v>
          </cell>
          <cell r="D3762">
            <v>0</v>
          </cell>
          <cell r="E3762">
            <v>7.5</v>
          </cell>
          <cell r="F3762">
            <v>7.65</v>
          </cell>
          <cell r="G3762">
            <v>7.86</v>
          </cell>
          <cell r="H3762">
            <v>8.4600000000000009</v>
          </cell>
          <cell r="I3762">
            <v>9.06</v>
          </cell>
        </row>
        <row r="3763">
          <cell r="A3763">
            <v>119640</v>
          </cell>
          <cell r="B3763">
            <v>0</v>
          </cell>
          <cell r="C3763">
            <v>7.5</v>
          </cell>
          <cell r="D3763">
            <v>0</v>
          </cell>
          <cell r="E3763">
            <v>7.5</v>
          </cell>
          <cell r="F3763">
            <v>7.65</v>
          </cell>
          <cell r="G3763">
            <v>7.86</v>
          </cell>
          <cell r="H3763">
            <v>8.4600000000000009</v>
          </cell>
          <cell r="I3763">
            <v>9.06</v>
          </cell>
        </row>
        <row r="3764">
          <cell r="A3764">
            <v>119650</v>
          </cell>
          <cell r="B3764">
            <v>0</v>
          </cell>
          <cell r="C3764">
            <v>7.5</v>
          </cell>
          <cell r="D3764">
            <v>0</v>
          </cell>
          <cell r="E3764">
            <v>7.5</v>
          </cell>
          <cell r="F3764">
            <v>7.65</v>
          </cell>
          <cell r="G3764">
            <v>7.86</v>
          </cell>
          <cell r="H3764">
            <v>8.4600000000000009</v>
          </cell>
          <cell r="I3764">
            <v>9.06</v>
          </cell>
        </row>
        <row r="3765">
          <cell r="A3765">
            <v>119660</v>
          </cell>
          <cell r="B3765">
            <v>0</v>
          </cell>
          <cell r="C3765">
            <v>7.5</v>
          </cell>
          <cell r="D3765">
            <v>0</v>
          </cell>
          <cell r="E3765">
            <v>7.5</v>
          </cell>
          <cell r="F3765">
            <v>7.65</v>
          </cell>
          <cell r="G3765">
            <v>7.86</v>
          </cell>
          <cell r="H3765">
            <v>8.4600000000000009</v>
          </cell>
          <cell r="I3765">
            <v>9.06</v>
          </cell>
        </row>
        <row r="3766">
          <cell r="A3766">
            <v>119670</v>
          </cell>
          <cell r="B3766">
            <v>0</v>
          </cell>
          <cell r="C3766">
            <v>7.5</v>
          </cell>
          <cell r="D3766">
            <v>0</v>
          </cell>
          <cell r="E3766">
            <v>7.5</v>
          </cell>
          <cell r="F3766">
            <v>7.65</v>
          </cell>
          <cell r="G3766">
            <v>7.86</v>
          </cell>
          <cell r="H3766">
            <v>8.4600000000000009</v>
          </cell>
          <cell r="I3766">
            <v>9.06</v>
          </cell>
        </row>
        <row r="3767">
          <cell r="A3767">
            <v>119680</v>
          </cell>
          <cell r="B3767">
            <v>0</v>
          </cell>
          <cell r="C3767">
            <v>7.5</v>
          </cell>
          <cell r="D3767">
            <v>0</v>
          </cell>
          <cell r="E3767">
            <v>7.5</v>
          </cell>
          <cell r="F3767">
            <v>7.65</v>
          </cell>
          <cell r="G3767">
            <v>7.86</v>
          </cell>
          <cell r="H3767">
            <v>8.4600000000000009</v>
          </cell>
          <cell r="I3767">
            <v>9.06</v>
          </cell>
        </row>
        <row r="3768">
          <cell r="A3768">
            <v>119690</v>
          </cell>
          <cell r="B3768">
            <v>0</v>
          </cell>
          <cell r="C3768">
            <v>7.5</v>
          </cell>
          <cell r="D3768">
            <v>0</v>
          </cell>
          <cell r="E3768">
            <v>7.5</v>
          </cell>
          <cell r="F3768">
            <v>7.65</v>
          </cell>
          <cell r="G3768">
            <v>7.86</v>
          </cell>
          <cell r="H3768">
            <v>8.4600000000000009</v>
          </cell>
          <cell r="I3768">
            <v>9.06</v>
          </cell>
        </row>
        <row r="3769">
          <cell r="A3769">
            <v>119700</v>
          </cell>
          <cell r="B3769">
            <v>0</v>
          </cell>
          <cell r="C3769">
            <v>7.5</v>
          </cell>
          <cell r="D3769">
            <v>0</v>
          </cell>
          <cell r="E3769">
            <v>7.5</v>
          </cell>
          <cell r="F3769">
            <v>7.65</v>
          </cell>
          <cell r="G3769">
            <v>7.86</v>
          </cell>
          <cell r="H3769">
            <v>8.4600000000000009</v>
          </cell>
          <cell r="I3769">
            <v>9.06</v>
          </cell>
        </row>
        <row r="3770">
          <cell r="A3770">
            <v>119710</v>
          </cell>
          <cell r="B3770">
            <v>0</v>
          </cell>
          <cell r="C3770">
            <v>7.5</v>
          </cell>
          <cell r="D3770">
            <v>0</v>
          </cell>
          <cell r="E3770">
            <v>7.5</v>
          </cell>
          <cell r="F3770">
            <v>7.65</v>
          </cell>
          <cell r="G3770">
            <v>7.86</v>
          </cell>
          <cell r="H3770">
            <v>8.4600000000000009</v>
          </cell>
          <cell r="I3770">
            <v>9.06</v>
          </cell>
        </row>
        <row r="3771">
          <cell r="A3771">
            <v>119720</v>
          </cell>
          <cell r="B3771">
            <v>0</v>
          </cell>
          <cell r="C3771">
            <v>7.5</v>
          </cell>
          <cell r="D3771">
            <v>0</v>
          </cell>
          <cell r="E3771">
            <v>7.5</v>
          </cell>
          <cell r="F3771">
            <v>7.65</v>
          </cell>
          <cell r="G3771">
            <v>7.86</v>
          </cell>
          <cell r="H3771">
            <v>8.4600000000000009</v>
          </cell>
          <cell r="I3771">
            <v>9.06</v>
          </cell>
        </row>
        <row r="3772">
          <cell r="A3772">
            <v>119727</v>
          </cell>
          <cell r="B3772" t="str">
            <v>BS</v>
          </cell>
          <cell r="C3772">
            <v>7.5</v>
          </cell>
          <cell r="D3772">
            <v>0</v>
          </cell>
          <cell r="E3772">
            <v>7.5</v>
          </cell>
          <cell r="F3772">
            <v>7.65</v>
          </cell>
          <cell r="G3772">
            <v>7.86</v>
          </cell>
          <cell r="H3772">
            <v>8.4600000000000009</v>
          </cell>
          <cell r="I3772">
            <v>9.06</v>
          </cell>
        </row>
        <row r="3773">
          <cell r="A3773">
            <v>119730</v>
          </cell>
          <cell r="B3773">
            <v>0</v>
          </cell>
          <cell r="C3773">
            <v>7.5</v>
          </cell>
          <cell r="D3773">
            <v>0</v>
          </cell>
          <cell r="E3773">
            <v>7.5</v>
          </cell>
          <cell r="F3773">
            <v>7.65</v>
          </cell>
          <cell r="G3773">
            <v>7.86</v>
          </cell>
          <cell r="H3773">
            <v>8.4600000000000009</v>
          </cell>
          <cell r="I3773">
            <v>9.06</v>
          </cell>
        </row>
        <row r="3774">
          <cell r="A3774">
            <v>119740</v>
          </cell>
          <cell r="B3774">
            <v>0</v>
          </cell>
          <cell r="C3774">
            <v>7.5</v>
          </cell>
          <cell r="D3774">
            <v>0</v>
          </cell>
          <cell r="E3774">
            <v>7.5</v>
          </cell>
          <cell r="F3774">
            <v>7.65</v>
          </cell>
          <cell r="G3774">
            <v>7.86</v>
          </cell>
          <cell r="H3774">
            <v>8.4600000000000009</v>
          </cell>
          <cell r="I3774">
            <v>9.06</v>
          </cell>
        </row>
        <row r="3775">
          <cell r="A3775">
            <v>119750</v>
          </cell>
          <cell r="B3775">
            <v>0</v>
          </cell>
          <cell r="C3775">
            <v>7.5</v>
          </cell>
          <cell r="D3775">
            <v>0</v>
          </cell>
          <cell r="E3775">
            <v>7.5</v>
          </cell>
          <cell r="F3775">
            <v>7.65</v>
          </cell>
          <cell r="G3775">
            <v>7.86</v>
          </cell>
          <cell r="H3775">
            <v>8.4600000000000009</v>
          </cell>
          <cell r="I3775">
            <v>9.06</v>
          </cell>
        </row>
        <row r="3776">
          <cell r="A3776">
            <v>119752.71</v>
          </cell>
          <cell r="B3776" t="str">
            <v>PX</v>
          </cell>
          <cell r="C3776">
            <v>7.5</v>
          </cell>
          <cell r="D3776">
            <v>0</v>
          </cell>
          <cell r="E3776">
            <v>7.5</v>
          </cell>
          <cell r="F3776">
            <v>7.65</v>
          </cell>
          <cell r="G3776">
            <v>7.86</v>
          </cell>
          <cell r="H3776">
            <v>8.4600000000000009</v>
          </cell>
          <cell r="I3776">
            <v>9.06</v>
          </cell>
        </row>
        <row r="3777">
          <cell r="A3777">
            <v>119760</v>
          </cell>
          <cell r="B3777">
            <v>0</v>
          </cell>
          <cell r="C3777">
            <v>7.5</v>
          </cell>
          <cell r="D3777">
            <v>0.15</v>
          </cell>
          <cell r="E3777">
            <v>7.65</v>
          </cell>
          <cell r="F3777">
            <v>7.8000000000000007</v>
          </cell>
          <cell r="G3777">
            <v>8.0100000000000016</v>
          </cell>
          <cell r="H3777">
            <v>8.6100000000000012</v>
          </cell>
          <cell r="I3777">
            <v>9.2100000000000009</v>
          </cell>
        </row>
        <row r="3778">
          <cell r="A3778">
            <v>119767.71</v>
          </cell>
          <cell r="B3778" t="str">
            <v>PC</v>
          </cell>
          <cell r="C3778">
            <v>7.5</v>
          </cell>
          <cell r="D3778">
            <v>0.3</v>
          </cell>
          <cell r="E3778">
            <v>7.8</v>
          </cell>
          <cell r="F3778">
            <v>7.95</v>
          </cell>
          <cell r="G3778">
            <v>8.16</v>
          </cell>
          <cell r="H3778">
            <v>8.76</v>
          </cell>
          <cell r="I3778">
            <v>9.36</v>
          </cell>
        </row>
        <row r="3779">
          <cell r="A3779">
            <v>119770</v>
          </cell>
          <cell r="B3779">
            <v>0</v>
          </cell>
          <cell r="C3779">
            <v>7.5</v>
          </cell>
          <cell r="D3779">
            <v>0.35</v>
          </cell>
          <cell r="E3779">
            <v>7.85</v>
          </cell>
          <cell r="F3779">
            <v>8</v>
          </cell>
          <cell r="G3779">
            <v>8.2100000000000009</v>
          </cell>
          <cell r="H3779">
            <v>8.81</v>
          </cell>
          <cell r="I3779">
            <v>9.41</v>
          </cell>
        </row>
        <row r="3780">
          <cell r="A3780">
            <v>119778.42</v>
          </cell>
          <cell r="B3780" t="str">
            <v>PY</v>
          </cell>
          <cell r="C3780">
            <v>7.5</v>
          </cell>
          <cell r="D3780">
            <v>0.51</v>
          </cell>
          <cell r="E3780">
            <v>8.01</v>
          </cell>
          <cell r="F3780">
            <v>8.16</v>
          </cell>
          <cell r="G3780">
            <v>8.370000000000001</v>
          </cell>
          <cell r="H3780">
            <v>8.9700000000000006</v>
          </cell>
          <cell r="I3780">
            <v>9.57</v>
          </cell>
        </row>
        <row r="3781">
          <cell r="A3781">
            <v>119780</v>
          </cell>
          <cell r="B3781">
            <v>0</v>
          </cell>
          <cell r="C3781">
            <v>7.5</v>
          </cell>
          <cell r="D3781">
            <v>0.55000000000000004</v>
          </cell>
          <cell r="E3781">
            <v>8.0500000000000007</v>
          </cell>
          <cell r="F3781">
            <v>8.2000000000000011</v>
          </cell>
          <cell r="G3781">
            <v>8.4100000000000019</v>
          </cell>
          <cell r="H3781">
            <v>9.0100000000000016</v>
          </cell>
          <cell r="I3781">
            <v>9.6100000000000012</v>
          </cell>
        </row>
        <row r="3782">
          <cell r="A3782">
            <v>119782.71</v>
          </cell>
          <cell r="B3782" t="str">
            <v>MSE</v>
          </cell>
          <cell r="C3782">
            <v>7.5</v>
          </cell>
          <cell r="D3782">
            <v>0.6</v>
          </cell>
          <cell r="E3782">
            <v>8.1</v>
          </cell>
          <cell r="F3782">
            <v>8.25</v>
          </cell>
          <cell r="G3782">
            <v>8.4600000000000009</v>
          </cell>
          <cell r="H3782">
            <v>9.06</v>
          </cell>
          <cell r="I3782">
            <v>9.66</v>
          </cell>
        </row>
        <row r="3783">
          <cell r="A3783">
            <v>119790</v>
          </cell>
          <cell r="B3783">
            <v>0</v>
          </cell>
          <cell r="C3783">
            <v>7.5</v>
          </cell>
          <cell r="D3783">
            <v>0.6</v>
          </cell>
          <cell r="E3783">
            <v>8.1</v>
          </cell>
          <cell r="F3783">
            <v>8.25</v>
          </cell>
          <cell r="G3783">
            <v>8.4600000000000009</v>
          </cell>
          <cell r="H3783">
            <v>9.06</v>
          </cell>
          <cell r="I3783">
            <v>9.66</v>
          </cell>
        </row>
        <row r="3784">
          <cell r="A3784">
            <v>119800</v>
          </cell>
          <cell r="B3784">
            <v>0</v>
          </cell>
          <cell r="C3784">
            <v>7.5</v>
          </cell>
          <cell r="D3784">
            <v>0.6</v>
          </cell>
          <cell r="E3784">
            <v>8.1</v>
          </cell>
          <cell r="F3784">
            <v>8.25</v>
          </cell>
          <cell r="G3784">
            <v>8.4600000000000009</v>
          </cell>
          <cell r="H3784">
            <v>9.06</v>
          </cell>
          <cell r="I3784">
            <v>9.66</v>
          </cell>
        </row>
        <row r="3785">
          <cell r="A3785">
            <v>119810</v>
          </cell>
          <cell r="B3785">
            <v>0</v>
          </cell>
          <cell r="C3785">
            <v>7.5</v>
          </cell>
          <cell r="D3785">
            <v>0.6</v>
          </cell>
          <cell r="E3785">
            <v>8.1</v>
          </cell>
          <cell r="F3785">
            <v>8.25</v>
          </cell>
          <cell r="G3785">
            <v>8.4600000000000009</v>
          </cell>
          <cell r="H3785">
            <v>9.06</v>
          </cell>
          <cell r="I3785">
            <v>9.66</v>
          </cell>
        </row>
        <row r="3786">
          <cell r="A3786">
            <v>119820</v>
          </cell>
          <cell r="B3786">
            <v>0</v>
          </cell>
          <cell r="C3786">
            <v>7.5</v>
          </cell>
          <cell r="D3786">
            <v>0.6</v>
          </cell>
          <cell r="E3786">
            <v>8.1</v>
          </cell>
          <cell r="F3786">
            <v>8.25</v>
          </cell>
          <cell r="G3786">
            <v>8.4600000000000009</v>
          </cell>
          <cell r="H3786">
            <v>9.06</v>
          </cell>
          <cell r="I3786">
            <v>9.66</v>
          </cell>
        </row>
        <row r="3787">
          <cell r="A3787">
            <v>119830</v>
          </cell>
          <cell r="B3787">
            <v>0</v>
          </cell>
          <cell r="C3787">
            <v>7.5</v>
          </cell>
          <cell r="D3787">
            <v>0.6</v>
          </cell>
          <cell r="E3787">
            <v>8.1</v>
          </cell>
          <cell r="F3787">
            <v>8.25</v>
          </cell>
          <cell r="G3787">
            <v>8.4600000000000009</v>
          </cell>
          <cell r="H3787">
            <v>9.06</v>
          </cell>
          <cell r="I3787">
            <v>9.66</v>
          </cell>
        </row>
        <row r="3788">
          <cell r="A3788">
            <v>119840</v>
          </cell>
          <cell r="B3788">
            <v>0</v>
          </cell>
          <cell r="C3788">
            <v>7.5</v>
          </cell>
          <cell r="D3788">
            <v>0.6</v>
          </cell>
          <cell r="E3788">
            <v>8.1</v>
          </cell>
          <cell r="F3788">
            <v>8.25</v>
          </cell>
          <cell r="G3788">
            <v>8.4600000000000009</v>
          </cell>
          <cell r="H3788">
            <v>9.06</v>
          </cell>
          <cell r="I3788">
            <v>9.66</v>
          </cell>
        </row>
        <row r="3789">
          <cell r="A3789">
            <v>119850</v>
          </cell>
          <cell r="B3789">
            <v>0</v>
          </cell>
          <cell r="C3789">
            <v>7.5</v>
          </cell>
          <cell r="D3789">
            <v>0.6</v>
          </cell>
          <cell r="E3789">
            <v>8.1</v>
          </cell>
          <cell r="F3789">
            <v>8.25</v>
          </cell>
          <cell r="G3789">
            <v>8.4600000000000009</v>
          </cell>
          <cell r="H3789">
            <v>9.06</v>
          </cell>
          <cell r="I3789">
            <v>9.66</v>
          </cell>
        </row>
        <row r="3790">
          <cell r="A3790">
            <v>119860</v>
          </cell>
          <cell r="B3790">
            <v>0</v>
          </cell>
          <cell r="C3790">
            <v>7.5</v>
          </cell>
          <cell r="D3790">
            <v>0.6</v>
          </cell>
          <cell r="E3790">
            <v>8.1</v>
          </cell>
          <cell r="F3790">
            <v>8.25</v>
          </cell>
          <cell r="G3790">
            <v>8.4600000000000009</v>
          </cell>
          <cell r="H3790">
            <v>9.06</v>
          </cell>
          <cell r="I3790">
            <v>9.66</v>
          </cell>
        </row>
        <row r="3791">
          <cell r="A3791">
            <v>119870</v>
          </cell>
          <cell r="B3791">
            <v>0</v>
          </cell>
          <cell r="C3791">
            <v>7.5</v>
          </cell>
          <cell r="D3791">
            <v>0.6</v>
          </cell>
          <cell r="E3791">
            <v>8.1</v>
          </cell>
          <cell r="F3791">
            <v>8.25</v>
          </cell>
          <cell r="G3791">
            <v>8.4600000000000009</v>
          </cell>
          <cell r="H3791">
            <v>9.06</v>
          </cell>
          <cell r="I3791">
            <v>9.66</v>
          </cell>
        </row>
        <row r="3792">
          <cell r="A3792">
            <v>119880</v>
          </cell>
          <cell r="B3792">
            <v>0</v>
          </cell>
          <cell r="C3792">
            <v>7.5</v>
          </cell>
          <cell r="D3792">
            <v>0.6</v>
          </cell>
          <cell r="E3792">
            <v>8.1</v>
          </cell>
          <cell r="F3792">
            <v>8.25</v>
          </cell>
          <cell r="G3792">
            <v>8.4600000000000009</v>
          </cell>
          <cell r="H3792">
            <v>9.06</v>
          </cell>
          <cell r="I3792">
            <v>9.66</v>
          </cell>
        </row>
        <row r="3793">
          <cell r="A3793">
            <v>119890</v>
          </cell>
          <cell r="B3793">
            <v>0</v>
          </cell>
          <cell r="C3793">
            <v>7.5</v>
          </cell>
          <cell r="D3793">
            <v>0.6</v>
          </cell>
          <cell r="E3793">
            <v>8.1</v>
          </cell>
          <cell r="F3793">
            <v>8.25</v>
          </cell>
          <cell r="G3793">
            <v>8.4600000000000009</v>
          </cell>
          <cell r="H3793">
            <v>9.06</v>
          </cell>
          <cell r="I3793">
            <v>9.66</v>
          </cell>
        </row>
        <row r="3794">
          <cell r="A3794">
            <v>119900</v>
          </cell>
          <cell r="B3794">
            <v>0</v>
          </cell>
          <cell r="C3794">
            <v>7.5</v>
          </cell>
          <cell r="D3794">
            <v>0.6</v>
          </cell>
          <cell r="E3794">
            <v>8.1</v>
          </cell>
          <cell r="F3794">
            <v>8.25</v>
          </cell>
          <cell r="G3794">
            <v>8.4600000000000009</v>
          </cell>
          <cell r="H3794">
            <v>9.06</v>
          </cell>
          <cell r="I3794">
            <v>9.66</v>
          </cell>
        </row>
        <row r="3795">
          <cell r="A3795">
            <v>119910</v>
          </cell>
          <cell r="B3795">
            <v>0</v>
          </cell>
          <cell r="C3795">
            <v>7.5</v>
          </cell>
          <cell r="D3795">
            <v>0.6</v>
          </cell>
          <cell r="E3795">
            <v>8.1</v>
          </cell>
          <cell r="F3795">
            <v>8.25</v>
          </cell>
          <cell r="G3795">
            <v>8.4600000000000009</v>
          </cell>
          <cell r="H3795">
            <v>9.06</v>
          </cell>
          <cell r="I3795">
            <v>9.66</v>
          </cell>
        </row>
        <row r="3796">
          <cell r="A3796">
            <v>119920</v>
          </cell>
          <cell r="B3796">
            <v>0</v>
          </cell>
          <cell r="C3796">
            <v>7.5</v>
          </cell>
          <cell r="D3796">
            <v>0.6</v>
          </cell>
          <cell r="E3796">
            <v>8.1</v>
          </cell>
          <cell r="F3796">
            <v>8.25</v>
          </cell>
          <cell r="G3796">
            <v>8.4600000000000009</v>
          </cell>
          <cell r="H3796">
            <v>9.06</v>
          </cell>
          <cell r="I3796">
            <v>9.66</v>
          </cell>
        </row>
        <row r="3797">
          <cell r="A3797">
            <v>119930</v>
          </cell>
          <cell r="B3797">
            <v>0</v>
          </cell>
          <cell r="C3797">
            <v>7.5</v>
          </cell>
          <cell r="D3797">
            <v>0.6</v>
          </cell>
          <cell r="E3797">
            <v>8.1</v>
          </cell>
          <cell r="F3797">
            <v>8.25</v>
          </cell>
          <cell r="G3797">
            <v>8.4600000000000009</v>
          </cell>
          <cell r="H3797">
            <v>9.06</v>
          </cell>
          <cell r="I3797">
            <v>9.66</v>
          </cell>
        </row>
        <row r="3798">
          <cell r="A3798">
            <v>119940</v>
          </cell>
          <cell r="B3798">
            <v>0</v>
          </cell>
          <cell r="C3798">
            <v>7.5</v>
          </cell>
          <cell r="D3798">
            <v>0.6</v>
          </cell>
          <cell r="E3798">
            <v>8.1</v>
          </cell>
          <cell r="F3798">
            <v>8.25</v>
          </cell>
          <cell r="G3798">
            <v>8.4600000000000009</v>
          </cell>
          <cell r="H3798">
            <v>9.06</v>
          </cell>
          <cell r="I3798">
            <v>9.66</v>
          </cell>
        </row>
        <row r="3799">
          <cell r="A3799">
            <v>119950</v>
          </cell>
          <cell r="B3799">
            <v>0</v>
          </cell>
          <cell r="C3799">
            <v>7.5</v>
          </cell>
          <cell r="D3799">
            <v>0.6</v>
          </cell>
          <cell r="E3799">
            <v>8.1</v>
          </cell>
          <cell r="F3799">
            <v>8.25</v>
          </cell>
          <cell r="G3799">
            <v>8.4600000000000009</v>
          </cell>
          <cell r="H3799">
            <v>9.06</v>
          </cell>
          <cell r="I3799">
            <v>9.66</v>
          </cell>
        </row>
        <row r="3800">
          <cell r="A3800">
            <v>119960</v>
          </cell>
          <cell r="B3800">
            <v>0</v>
          </cell>
          <cell r="C3800">
            <v>7.5</v>
          </cell>
          <cell r="D3800">
            <v>0.6</v>
          </cell>
          <cell r="E3800">
            <v>8.1</v>
          </cell>
          <cell r="F3800">
            <v>8.25</v>
          </cell>
          <cell r="G3800">
            <v>8.4600000000000009</v>
          </cell>
          <cell r="H3800">
            <v>9.06</v>
          </cell>
          <cell r="I3800">
            <v>9.66</v>
          </cell>
        </row>
        <row r="3801">
          <cell r="A3801">
            <v>119970</v>
          </cell>
          <cell r="B3801">
            <v>0</v>
          </cell>
          <cell r="C3801">
            <v>7.5</v>
          </cell>
          <cell r="D3801">
            <v>0.6</v>
          </cell>
          <cell r="E3801">
            <v>8.1</v>
          </cell>
          <cell r="F3801">
            <v>8.25</v>
          </cell>
          <cell r="G3801">
            <v>8.4600000000000009</v>
          </cell>
          <cell r="H3801">
            <v>9.06</v>
          </cell>
          <cell r="I3801">
            <v>9.66</v>
          </cell>
        </row>
        <row r="3802">
          <cell r="A3802">
            <v>119980</v>
          </cell>
          <cell r="B3802">
            <v>0</v>
          </cell>
          <cell r="C3802">
            <v>7.5</v>
          </cell>
          <cell r="D3802">
            <v>0.6</v>
          </cell>
          <cell r="E3802">
            <v>8.1</v>
          </cell>
          <cell r="F3802">
            <v>8.25</v>
          </cell>
          <cell r="G3802">
            <v>8.4600000000000009</v>
          </cell>
          <cell r="H3802">
            <v>9.06</v>
          </cell>
          <cell r="I3802">
            <v>9.66</v>
          </cell>
        </row>
        <row r="3803">
          <cell r="A3803">
            <v>119990</v>
          </cell>
          <cell r="B3803">
            <v>0</v>
          </cell>
          <cell r="C3803">
            <v>7.5</v>
          </cell>
          <cell r="D3803">
            <v>0.6</v>
          </cell>
          <cell r="E3803">
            <v>8.1</v>
          </cell>
          <cell r="F3803">
            <v>8.25</v>
          </cell>
          <cell r="G3803">
            <v>8.4600000000000009</v>
          </cell>
          <cell r="H3803">
            <v>9.06</v>
          </cell>
          <cell r="I3803">
            <v>9.66</v>
          </cell>
        </row>
        <row r="3804">
          <cell r="A3804">
            <v>120000</v>
          </cell>
          <cell r="B3804">
            <v>0</v>
          </cell>
          <cell r="C3804">
            <v>7.5</v>
          </cell>
          <cell r="D3804">
            <v>0.6</v>
          </cell>
          <cell r="E3804">
            <v>8.1</v>
          </cell>
          <cell r="F3804">
            <v>8.25</v>
          </cell>
          <cell r="G3804">
            <v>8.4600000000000009</v>
          </cell>
          <cell r="H3804">
            <v>9.06</v>
          </cell>
          <cell r="I3804">
            <v>9.66</v>
          </cell>
        </row>
        <row r="3823">
          <cell r="A3823">
            <v>120000</v>
          </cell>
          <cell r="B3823">
            <v>0</v>
          </cell>
          <cell r="C3823">
            <v>7.5</v>
          </cell>
          <cell r="D3823">
            <v>0.6</v>
          </cell>
          <cell r="E3823">
            <v>8.1</v>
          </cell>
          <cell r="F3823">
            <v>8.25</v>
          </cell>
          <cell r="G3823">
            <v>8.4600000000000009</v>
          </cell>
          <cell r="H3823">
            <v>9.06</v>
          </cell>
          <cell r="I3823">
            <v>9.66</v>
          </cell>
        </row>
        <row r="3824">
          <cell r="A3824">
            <v>120010</v>
          </cell>
          <cell r="B3824">
            <v>0</v>
          </cell>
          <cell r="C3824">
            <v>7.5</v>
          </cell>
          <cell r="D3824">
            <v>0.6</v>
          </cell>
          <cell r="E3824">
            <v>8.1</v>
          </cell>
          <cell r="F3824">
            <v>8.25</v>
          </cell>
          <cell r="G3824">
            <v>8.4600000000000009</v>
          </cell>
          <cell r="H3824">
            <v>9.06</v>
          </cell>
          <cell r="I3824">
            <v>9.66</v>
          </cell>
        </row>
        <row r="3825">
          <cell r="A3825">
            <v>120020</v>
          </cell>
          <cell r="B3825">
            <v>0</v>
          </cell>
          <cell r="C3825">
            <v>7.5</v>
          </cell>
          <cell r="D3825">
            <v>0.6</v>
          </cell>
          <cell r="E3825">
            <v>8.1</v>
          </cell>
          <cell r="F3825">
            <v>8.25</v>
          </cell>
          <cell r="G3825">
            <v>8.4600000000000009</v>
          </cell>
          <cell r="H3825">
            <v>9.06</v>
          </cell>
          <cell r="I3825">
            <v>9.66</v>
          </cell>
        </row>
        <row r="3826">
          <cell r="A3826">
            <v>120030</v>
          </cell>
          <cell r="B3826">
            <v>0</v>
          </cell>
          <cell r="C3826">
            <v>7.5</v>
          </cell>
          <cell r="D3826">
            <v>0.6</v>
          </cell>
          <cell r="E3826">
            <v>8.1</v>
          </cell>
          <cell r="F3826">
            <v>8.25</v>
          </cell>
          <cell r="G3826">
            <v>8.4600000000000009</v>
          </cell>
          <cell r="H3826">
            <v>9.06</v>
          </cell>
          <cell r="I3826">
            <v>9.66</v>
          </cell>
        </row>
        <row r="3827">
          <cell r="A3827">
            <v>120040</v>
          </cell>
          <cell r="B3827">
            <v>0</v>
          </cell>
          <cell r="C3827">
            <v>7.5</v>
          </cell>
          <cell r="D3827">
            <v>0.6</v>
          </cell>
          <cell r="E3827">
            <v>8.1</v>
          </cell>
          <cell r="F3827">
            <v>8.25</v>
          </cell>
          <cell r="G3827">
            <v>8.4600000000000009</v>
          </cell>
          <cell r="H3827">
            <v>9.06</v>
          </cell>
          <cell r="I3827">
            <v>9.66</v>
          </cell>
        </row>
        <row r="3828">
          <cell r="A3828">
            <v>120050</v>
          </cell>
          <cell r="B3828">
            <v>0</v>
          </cell>
          <cell r="C3828">
            <v>7.5</v>
          </cell>
          <cell r="D3828">
            <v>0.6</v>
          </cell>
          <cell r="E3828">
            <v>8.1</v>
          </cell>
          <cell r="F3828">
            <v>8.25</v>
          </cell>
          <cell r="G3828">
            <v>8.4600000000000009</v>
          </cell>
          <cell r="H3828">
            <v>9.06</v>
          </cell>
          <cell r="I3828">
            <v>9.66</v>
          </cell>
        </row>
        <row r="3829">
          <cell r="A3829">
            <v>120060</v>
          </cell>
          <cell r="B3829">
            <v>0</v>
          </cell>
          <cell r="C3829">
            <v>7.5</v>
          </cell>
          <cell r="D3829">
            <v>0.6</v>
          </cell>
          <cell r="E3829">
            <v>8.1</v>
          </cell>
          <cell r="F3829">
            <v>8.25</v>
          </cell>
          <cell r="G3829">
            <v>8.4600000000000009</v>
          </cell>
          <cell r="H3829">
            <v>9.06</v>
          </cell>
          <cell r="I3829">
            <v>9.66</v>
          </cell>
        </row>
        <row r="3830">
          <cell r="A3830">
            <v>120070</v>
          </cell>
          <cell r="B3830">
            <v>0</v>
          </cell>
          <cell r="C3830">
            <v>7.5</v>
          </cell>
          <cell r="D3830">
            <v>0.6</v>
          </cell>
          <cell r="E3830">
            <v>8.1</v>
          </cell>
          <cell r="F3830">
            <v>8.25</v>
          </cell>
          <cell r="G3830">
            <v>8.4600000000000009</v>
          </cell>
          <cell r="H3830">
            <v>9.06</v>
          </cell>
          <cell r="I3830">
            <v>9.66</v>
          </cell>
        </row>
        <row r="3831">
          <cell r="A3831">
            <v>120080</v>
          </cell>
          <cell r="B3831">
            <v>0</v>
          </cell>
          <cell r="C3831">
            <v>7.5</v>
          </cell>
          <cell r="D3831">
            <v>0.6</v>
          </cell>
          <cell r="E3831">
            <v>8.1</v>
          </cell>
          <cell r="F3831">
            <v>8.25</v>
          </cell>
          <cell r="G3831">
            <v>8.4600000000000009</v>
          </cell>
          <cell r="H3831">
            <v>9.06</v>
          </cell>
          <cell r="I3831">
            <v>9.66</v>
          </cell>
        </row>
        <row r="3832">
          <cell r="A3832">
            <v>120081.33</v>
          </cell>
          <cell r="B3832" t="str">
            <v>MSE</v>
          </cell>
          <cell r="C3832">
            <v>7.5</v>
          </cell>
          <cell r="D3832">
            <v>0.6</v>
          </cell>
          <cell r="E3832">
            <v>8.1</v>
          </cell>
          <cell r="F3832">
            <v>8.25</v>
          </cell>
          <cell r="G3832">
            <v>8.4600000000000009</v>
          </cell>
          <cell r="H3832">
            <v>9.06</v>
          </cell>
          <cell r="I3832">
            <v>9.66</v>
          </cell>
        </row>
        <row r="3833">
          <cell r="A3833">
            <v>120085.65</v>
          </cell>
          <cell r="B3833" t="str">
            <v>PY</v>
          </cell>
          <cell r="C3833">
            <v>7.5</v>
          </cell>
          <cell r="D3833">
            <v>0.51</v>
          </cell>
          <cell r="E3833">
            <v>8.01</v>
          </cell>
          <cell r="F3833">
            <v>8.16</v>
          </cell>
          <cell r="G3833">
            <v>8.370000000000001</v>
          </cell>
          <cell r="H3833">
            <v>8.9700000000000006</v>
          </cell>
          <cell r="I3833">
            <v>9.57</v>
          </cell>
        </row>
        <row r="3834">
          <cell r="A3834">
            <v>120090</v>
          </cell>
          <cell r="B3834">
            <v>0</v>
          </cell>
          <cell r="C3834">
            <v>7.5</v>
          </cell>
          <cell r="D3834">
            <v>0.43</v>
          </cell>
          <cell r="E3834">
            <v>7.93</v>
          </cell>
          <cell r="F3834">
            <v>8.08</v>
          </cell>
          <cell r="G3834">
            <v>8.2900000000000009</v>
          </cell>
          <cell r="H3834">
            <v>8.89</v>
          </cell>
          <cell r="I3834">
            <v>9.49</v>
          </cell>
        </row>
        <row r="3835">
          <cell r="A3835">
            <v>120096.33</v>
          </cell>
          <cell r="B3835" t="str">
            <v>PT</v>
          </cell>
          <cell r="C3835">
            <v>7.5</v>
          </cell>
          <cell r="D3835">
            <v>0.3</v>
          </cell>
          <cell r="E3835">
            <v>7.8</v>
          </cell>
          <cell r="F3835">
            <v>7.95</v>
          </cell>
          <cell r="G3835">
            <v>8.16</v>
          </cell>
          <cell r="H3835">
            <v>8.76</v>
          </cell>
          <cell r="I3835">
            <v>9.36</v>
          </cell>
        </row>
        <row r="3836">
          <cell r="A3836">
            <v>120100</v>
          </cell>
          <cell r="B3836">
            <v>0</v>
          </cell>
          <cell r="C3836">
            <v>7.5</v>
          </cell>
          <cell r="D3836">
            <v>0.23</v>
          </cell>
          <cell r="E3836">
            <v>7.73</v>
          </cell>
          <cell r="F3836">
            <v>7.8800000000000008</v>
          </cell>
          <cell r="G3836">
            <v>8.0900000000000016</v>
          </cell>
          <cell r="H3836">
            <v>8.6900000000000013</v>
          </cell>
          <cell r="I3836">
            <v>9.2900000000000009</v>
          </cell>
        </row>
        <row r="3837">
          <cell r="A3837">
            <v>120110</v>
          </cell>
          <cell r="B3837">
            <v>0</v>
          </cell>
          <cell r="C3837">
            <v>7.5</v>
          </cell>
          <cell r="D3837">
            <v>0.03</v>
          </cell>
          <cell r="E3837">
            <v>7.53</v>
          </cell>
          <cell r="F3837">
            <v>7.6800000000000006</v>
          </cell>
          <cell r="G3837">
            <v>7.8900000000000006</v>
          </cell>
          <cell r="H3837">
            <v>8.49</v>
          </cell>
          <cell r="I3837">
            <v>9.09</v>
          </cell>
        </row>
        <row r="3838">
          <cell r="A3838">
            <v>120111.33</v>
          </cell>
          <cell r="B3838" t="str">
            <v>PX</v>
          </cell>
          <cell r="C3838">
            <v>7.5</v>
          </cell>
          <cell r="D3838">
            <v>0</v>
          </cell>
          <cell r="E3838">
            <v>7.5</v>
          </cell>
          <cell r="F3838">
            <v>7.65</v>
          </cell>
          <cell r="G3838">
            <v>7.86</v>
          </cell>
          <cell r="H3838">
            <v>8.4600000000000009</v>
          </cell>
          <cell r="I3838">
            <v>9.06</v>
          </cell>
        </row>
        <row r="3839">
          <cell r="A3839">
            <v>120120</v>
          </cell>
          <cell r="B3839">
            <v>0</v>
          </cell>
          <cell r="C3839">
            <v>7.5</v>
          </cell>
          <cell r="D3839">
            <v>0</v>
          </cell>
          <cell r="E3839">
            <v>7.5</v>
          </cell>
          <cell r="F3839">
            <v>7.65</v>
          </cell>
          <cell r="G3839">
            <v>7.86</v>
          </cell>
          <cell r="H3839">
            <v>8.4600000000000009</v>
          </cell>
          <cell r="I3839">
            <v>9.06</v>
          </cell>
        </row>
        <row r="3840">
          <cell r="A3840">
            <v>120127.52</v>
          </cell>
          <cell r="B3840">
            <v>0</v>
          </cell>
          <cell r="C3840">
            <v>7.5</v>
          </cell>
          <cell r="D3840">
            <v>0</v>
          </cell>
          <cell r="E3840">
            <v>7.5</v>
          </cell>
          <cell r="F3840">
            <v>7.65</v>
          </cell>
          <cell r="G3840">
            <v>7.86</v>
          </cell>
          <cell r="H3840">
            <v>8.4600000000000009</v>
          </cell>
          <cell r="I3840">
            <v>9.06</v>
          </cell>
        </row>
        <row r="3842">
          <cell r="A3842">
            <v>120199.58</v>
          </cell>
          <cell r="B3842">
            <v>0</v>
          </cell>
          <cell r="C3842">
            <v>7.5</v>
          </cell>
          <cell r="D3842">
            <v>0</v>
          </cell>
          <cell r="E3842">
            <v>7.5</v>
          </cell>
          <cell r="F3842">
            <v>7.65</v>
          </cell>
          <cell r="G3842">
            <v>7.86</v>
          </cell>
          <cell r="H3842">
            <v>8.4600000000000009</v>
          </cell>
          <cell r="I3842">
            <v>9.06</v>
          </cell>
        </row>
        <row r="3843">
          <cell r="A3843">
            <v>120210</v>
          </cell>
          <cell r="B3843">
            <v>0</v>
          </cell>
          <cell r="C3843">
            <v>7.5</v>
          </cell>
          <cell r="D3843">
            <v>0</v>
          </cell>
          <cell r="E3843">
            <v>7.5</v>
          </cell>
          <cell r="F3843">
            <v>7.65</v>
          </cell>
          <cell r="G3843">
            <v>7.86</v>
          </cell>
          <cell r="H3843">
            <v>8.4600000000000009</v>
          </cell>
          <cell r="I3843">
            <v>9.06</v>
          </cell>
        </row>
        <row r="3844">
          <cell r="A3844">
            <v>120220</v>
          </cell>
          <cell r="B3844">
            <v>0</v>
          </cell>
          <cell r="C3844">
            <v>7.5</v>
          </cell>
          <cell r="D3844">
            <v>0</v>
          </cell>
          <cell r="E3844">
            <v>7.5</v>
          </cell>
          <cell r="F3844">
            <v>7.65</v>
          </cell>
          <cell r="G3844">
            <v>7.86</v>
          </cell>
          <cell r="H3844">
            <v>8.4600000000000009</v>
          </cell>
          <cell r="I3844">
            <v>9.06</v>
          </cell>
        </row>
        <row r="3845">
          <cell r="A3845">
            <v>120230</v>
          </cell>
          <cell r="B3845">
            <v>0</v>
          </cell>
          <cell r="C3845">
            <v>7.5</v>
          </cell>
          <cell r="D3845">
            <v>0</v>
          </cell>
          <cell r="E3845">
            <v>7.5</v>
          </cell>
          <cell r="F3845">
            <v>7.65</v>
          </cell>
          <cell r="G3845">
            <v>7.86</v>
          </cell>
          <cell r="H3845">
            <v>8.4600000000000009</v>
          </cell>
          <cell r="I3845">
            <v>9.06</v>
          </cell>
        </row>
        <row r="3846">
          <cell r="A3846">
            <v>120240</v>
          </cell>
          <cell r="B3846">
            <v>0</v>
          </cell>
          <cell r="C3846">
            <v>7.5</v>
          </cell>
          <cell r="D3846">
            <v>0</v>
          </cell>
          <cell r="E3846">
            <v>7.5</v>
          </cell>
          <cell r="F3846">
            <v>7.65</v>
          </cell>
          <cell r="G3846">
            <v>7.86</v>
          </cell>
          <cell r="H3846">
            <v>8.4600000000000009</v>
          </cell>
          <cell r="I3846">
            <v>9.06</v>
          </cell>
        </row>
        <row r="3847">
          <cell r="A3847">
            <v>120250</v>
          </cell>
          <cell r="B3847">
            <v>0</v>
          </cell>
          <cell r="C3847">
            <v>7.5</v>
          </cell>
          <cell r="D3847">
            <v>0</v>
          </cell>
          <cell r="E3847">
            <v>7.5</v>
          </cell>
          <cell r="F3847">
            <v>7.65</v>
          </cell>
          <cell r="G3847">
            <v>7.86</v>
          </cell>
          <cell r="H3847">
            <v>8.4600000000000009</v>
          </cell>
          <cell r="I3847">
            <v>9.06</v>
          </cell>
        </row>
        <row r="3848">
          <cell r="A3848">
            <v>120260</v>
          </cell>
          <cell r="B3848">
            <v>0</v>
          </cell>
          <cell r="C3848">
            <v>7.5</v>
          </cell>
          <cell r="D3848">
            <v>0</v>
          </cell>
          <cell r="E3848">
            <v>7.5</v>
          </cell>
          <cell r="F3848">
            <v>7.65</v>
          </cell>
          <cell r="G3848">
            <v>7.86</v>
          </cell>
          <cell r="H3848">
            <v>8.4600000000000009</v>
          </cell>
          <cell r="I3848">
            <v>9.06</v>
          </cell>
        </row>
        <row r="3849">
          <cell r="A3849">
            <v>120270</v>
          </cell>
          <cell r="B3849">
            <v>0</v>
          </cell>
          <cell r="C3849">
            <v>7.5</v>
          </cell>
          <cell r="D3849">
            <v>0</v>
          </cell>
          <cell r="E3849">
            <v>7.5</v>
          </cell>
          <cell r="F3849">
            <v>7.65</v>
          </cell>
          <cell r="G3849">
            <v>7.86</v>
          </cell>
          <cell r="H3849">
            <v>8.4600000000000009</v>
          </cell>
          <cell r="I3849">
            <v>9.06</v>
          </cell>
        </row>
        <row r="3850">
          <cell r="A3850">
            <v>120280</v>
          </cell>
          <cell r="B3850">
            <v>0</v>
          </cell>
          <cell r="C3850">
            <v>7.5</v>
          </cell>
          <cell r="D3850">
            <v>0</v>
          </cell>
          <cell r="E3850">
            <v>7.5</v>
          </cell>
          <cell r="F3850">
            <v>7.65</v>
          </cell>
          <cell r="G3850">
            <v>7.86</v>
          </cell>
          <cell r="H3850">
            <v>8.4600000000000009</v>
          </cell>
          <cell r="I3850">
            <v>9.06</v>
          </cell>
        </row>
        <row r="3851">
          <cell r="A3851">
            <v>120290</v>
          </cell>
          <cell r="B3851">
            <v>0</v>
          </cell>
          <cell r="C3851">
            <v>7.5</v>
          </cell>
          <cell r="D3851">
            <v>0</v>
          </cell>
          <cell r="E3851">
            <v>7.5</v>
          </cell>
          <cell r="F3851">
            <v>7.65</v>
          </cell>
          <cell r="G3851">
            <v>7.86</v>
          </cell>
          <cell r="H3851">
            <v>8.4600000000000009</v>
          </cell>
          <cell r="I3851">
            <v>9.06</v>
          </cell>
        </row>
        <row r="3852">
          <cell r="A3852">
            <v>120295.69</v>
          </cell>
          <cell r="B3852" t="str">
            <v>BS</v>
          </cell>
          <cell r="C3852">
            <v>7.5</v>
          </cell>
          <cell r="D3852">
            <v>0</v>
          </cell>
          <cell r="E3852">
            <v>7.5</v>
          </cell>
          <cell r="F3852">
            <v>7.65</v>
          </cell>
          <cell r="G3852">
            <v>7.86</v>
          </cell>
          <cell r="H3852">
            <v>8.4600000000000009</v>
          </cell>
          <cell r="I3852">
            <v>9.06</v>
          </cell>
        </row>
        <row r="3853">
          <cell r="A3853">
            <v>120300</v>
          </cell>
          <cell r="B3853">
            <v>0</v>
          </cell>
          <cell r="C3853">
            <v>7.5</v>
          </cell>
          <cell r="D3853">
            <v>0</v>
          </cell>
          <cell r="E3853">
            <v>7.5</v>
          </cell>
          <cell r="F3853">
            <v>7.65</v>
          </cell>
          <cell r="G3853">
            <v>7.86</v>
          </cell>
          <cell r="H3853">
            <v>8.4600000000000009</v>
          </cell>
          <cell r="I3853">
            <v>9.06</v>
          </cell>
        </row>
        <row r="3854">
          <cell r="A3854">
            <v>120310</v>
          </cell>
          <cell r="B3854">
            <v>0</v>
          </cell>
          <cell r="C3854">
            <v>7.5</v>
          </cell>
          <cell r="D3854">
            <v>0</v>
          </cell>
          <cell r="E3854">
            <v>7.5</v>
          </cell>
          <cell r="F3854">
            <v>7.65</v>
          </cell>
          <cell r="G3854">
            <v>7.86</v>
          </cell>
          <cell r="H3854">
            <v>8.4600000000000009</v>
          </cell>
          <cell r="I3854">
            <v>9.06</v>
          </cell>
        </row>
        <row r="3855">
          <cell r="A3855">
            <v>120320</v>
          </cell>
          <cell r="B3855">
            <v>0</v>
          </cell>
          <cell r="C3855">
            <v>7.5</v>
          </cell>
          <cell r="D3855">
            <v>0</v>
          </cell>
          <cell r="E3855">
            <v>7.5</v>
          </cell>
          <cell r="F3855">
            <v>7.65</v>
          </cell>
          <cell r="G3855">
            <v>7.86</v>
          </cell>
          <cell r="H3855">
            <v>8.4600000000000009</v>
          </cell>
          <cell r="I3855">
            <v>9.06</v>
          </cell>
        </row>
        <row r="3856">
          <cell r="A3856">
            <v>120330</v>
          </cell>
          <cell r="B3856">
            <v>0</v>
          </cell>
          <cell r="C3856">
            <v>7.5</v>
          </cell>
          <cell r="D3856">
            <v>0.09</v>
          </cell>
          <cell r="E3856">
            <v>7.59</v>
          </cell>
          <cell r="F3856">
            <v>7.74</v>
          </cell>
          <cell r="G3856">
            <v>7.95</v>
          </cell>
          <cell r="H3856">
            <v>8.5500000000000007</v>
          </cell>
          <cell r="I3856">
            <v>9.15</v>
          </cell>
        </row>
        <row r="3857">
          <cell r="A3857">
            <v>120340</v>
          </cell>
          <cell r="B3857">
            <v>0</v>
          </cell>
          <cell r="C3857">
            <v>7.5</v>
          </cell>
          <cell r="D3857">
            <v>0.28999999999999998</v>
          </cell>
          <cell r="E3857">
            <v>7.79</v>
          </cell>
          <cell r="F3857">
            <v>7.94</v>
          </cell>
          <cell r="G3857">
            <v>8.15</v>
          </cell>
          <cell r="H3857">
            <v>8.75</v>
          </cell>
          <cell r="I3857">
            <v>9.35</v>
          </cell>
        </row>
        <row r="3858">
          <cell r="A3858">
            <v>120340.69</v>
          </cell>
          <cell r="B3858" t="str">
            <v>PC</v>
          </cell>
          <cell r="C3858">
            <v>7.5</v>
          </cell>
          <cell r="D3858">
            <v>0.3</v>
          </cell>
          <cell r="E3858">
            <v>7.8</v>
          </cell>
          <cell r="F3858">
            <v>7.95</v>
          </cell>
          <cell r="G3858">
            <v>8.16</v>
          </cell>
          <cell r="H3858">
            <v>8.76</v>
          </cell>
          <cell r="I3858">
            <v>9.36</v>
          </cell>
        </row>
        <row r="3859">
          <cell r="A3859">
            <v>120350</v>
          </cell>
          <cell r="B3859">
            <v>0</v>
          </cell>
          <cell r="C3859">
            <v>7.5</v>
          </cell>
          <cell r="D3859">
            <v>0.49</v>
          </cell>
          <cell r="E3859">
            <v>7.99</v>
          </cell>
          <cell r="F3859">
            <v>8.14</v>
          </cell>
          <cell r="G3859">
            <v>8.3500000000000014</v>
          </cell>
          <cell r="H3859">
            <v>8.9500000000000011</v>
          </cell>
          <cell r="I3859">
            <v>9.5500000000000007</v>
          </cell>
        </row>
        <row r="3860">
          <cell r="A3860">
            <v>120355.69</v>
          </cell>
          <cell r="B3860" t="str">
            <v>PY - MSE</v>
          </cell>
          <cell r="C3860">
            <v>7.5</v>
          </cell>
          <cell r="D3860">
            <v>0.6</v>
          </cell>
          <cell r="E3860">
            <v>8.1</v>
          </cell>
          <cell r="F3860">
            <v>8.25</v>
          </cell>
          <cell r="G3860">
            <v>8.4600000000000009</v>
          </cell>
          <cell r="H3860">
            <v>9.06</v>
          </cell>
          <cell r="I3860">
            <v>9.66</v>
          </cell>
        </row>
        <row r="3861">
          <cell r="A3861">
            <v>120360</v>
          </cell>
          <cell r="B3861">
            <v>0</v>
          </cell>
          <cell r="C3861">
            <v>7.5</v>
          </cell>
          <cell r="D3861">
            <v>0.6</v>
          </cell>
          <cell r="E3861">
            <v>8.1</v>
          </cell>
          <cell r="F3861">
            <v>8.25</v>
          </cell>
          <cell r="G3861">
            <v>8.4600000000000009</v>
          </cell>
          <cell r="H3861">
            <v>9.06</v>
          </cell>
          <cell r="I3861">
            <v>9.66</v>
          </cell>
        </row>
        <row r="3862">
          <cell r="A3862">
            <v>120370</v>
          </cell>
          <cell r="B3862">
            <v>0</v>
          </cell>
          <cell r="C3862">
            <v>7.5</v>
          </cell>
          <cell r="D3862">
            <v>0.6</v>
          </cell>
          <cell r="E3862">
            <v>8.1</v>
          </cell>
          <cell r="F3862">
            <v>8.25</v>
          </cell>
          <cell r="G3862">
            <v>8.4600000000000009</v>
          </cell>
          <cell r="H3862">
            <v>9.06</v>
          </cell>
          <cell r="I3862">
            <v>9.66</v>
          </cell>
        </row>
        <row r="3863">
          <cell r="A3863">
            <v>120380</v>
          </cell>
          <cell r="B3863">
            <v>0</v>
          </cell>
          <cell r="C3863">
            <v>7.5</v>
          </cell>
          <cell r="D3863">
            <v>0.6</v>
          </cell>
          <cell r="E3863">
            <v>8.1</v>
          </cell>
          <cell r="F3863">
            <v>8.25</v>
          </cell>
          <cell r="G3863">
            <v>8.4600000000000009</v>
          </cell>
          <cell r="H3863">
            <v>9.06</v>
          </cell>
          <cell r="I3863">
            <v>9.66</v>
          </cell>
        </row>
        <row r="3864">
          <cell r="A3864">
            <v>120390</v>
          </cell>
          <cell r="B3864">
            <v>0</v>
          </cell>
          <cell r="C3864">
            <v>7.5</v>
          </cell>
          <cell r="D3864">
            <v>0.6</v>
          </cell>
          <cell r="E3864">
            <v>8.1</v>
          </cell>
          <cell r="F3864">
            <v>8.25</v>
          </cell>
          <cell r="G3864">
            <v>8.4600000000000009</v>
          </cell>
          <cell r="H3864">
            <v>9.06</v>
          </cell>
          <cell r="I3864">
            <v>9.66</v>
          </cell>
        </row>
        <row r="3865">
          <cell r="A3865">
            <v>120400</v>
          </cell>
          <cell r="B3865">
            <v>0</v>
          </cell>
          <cell r="C3865">
            <v>7.5</v>
          </cell>
          <cell r="D3865">
            <v>0.6</v>
          </cell>
          <cell r="E3865">
            <v>8.1</v>
          </cell>
          <cell r="F3865">
            <v>8.25</v>
          </cell>
          <cell r="G3865">
            <v>8.4600000000000009</v>
          </cell>
          <cell r="H3865">
            <v>9.06</v>
          </cell>
          <cell r="I3865">
            <v>9.66</v>
          </cell>
        </row>
        <row r="3866">
          <cell r="A3866">
            <v>120410</v>
          </cell>
          <cell r="B3866">
            <v>0</v>
          </cell>
          <cell r="C3866">
            <v>7.5</v>
          </cell>
          <cell r="D3866">
            <v>0.6</v>
          </cell>
          <cell r="E3866">
            <v>8.1</v>
          </cell>
          <cell r="F3866">
            <v>8.25</v>
          </cell>
          <cell r="G3866">
            <v>8.4600000000000009</v>
          </cell>
          <cell r="H3866">
            <v>9.06</v>
          </cell>
          <cell r="I3866">
            <v>9.66</v>
          </cell>
        </row>
        <row r="3867">
          <cell r="A3867">
            <v>120420</v>
          </cell>
          <cell r="B3867">
            <v>0</v>
          </cell>
          <cell r="C3867">
            <v>7.5</v>
          </cell>
          <cell r="D3867">
            <v>0.6</v>
          </cell>
          <cell r="E3867">
            <v>8.1</v>
          </cell>
          <cell r="F3867">
            <v>8.25</v>
          </cell>
          <cell r="G3867">
            <v>8.4600000000000009</v>
          </cell>
          <cell r="H3867">
            <v>9.06</v>
          </cell>
          <cell r="I3867">
            <v>9.66</v>
          </cell>
        </row>
        <row r="3868">
          <cell r="A3868">
            <v>120430</v>
          </cell>
          <cell r="B3868">
            <v>0</v>
          </cell>
          <cell r="C3868">
            <v>7.5</v>
          </cell>
          <cell r="D3868">
            <v>0.6</v>
          </cell>
          <cell r="E3868">
            <v>8.1</v>
          </cell>
          <cell r="F3868">
            <v>8.25</v>
          </cell>
          <cell r="G3868">
            <v>8.4600000000000009</v>
          </cell>
          <cell r="H3868">
            <v>9.06</v>
          </cell>
          <cell r="I3868">
            <v>9.66</v>
          </cell>
        </row>
        <row r="3869">
          <cell r="A3869">
            <v>120440</v>
          </cell>
          <cell r="B3869">
            <v>0</v>
          </cell>
          <cell r="C3869">
            <v>7.5</v>
          </cell>
          <cell r="D3869">
            <v>0.6</v>
          </cell>
          <cell r="E3869">
            <v>8.1</v>
          </cell>
          <cell r="F3869">
            <v>8.25</v>
          </cell>
          <cell r="G3869">
            <v>8.4600000000000009</v>
          </cell>
          <cell r="H3869">
            <v>9.06</v>
          </cell>
          <cell r="I3869">
            <v>9.66</v>
          </cell>
        </row>
        <row r="3870">
          <cell r="A3870">
            <v>120450</v>
          </cell>
          <cell r="B3870">
            <v>0</v>
          </cell>
          <cell r="C3870">
            <v>7.5</v>
          </cell>
          <cell r="D3870">
            <v>0.6</v>
          </cell>
          <cell r="E3870">
            <v>8.1</v>
          </cell>
          <cell r="F3870">
            <v>8.25</v>
          </cell>
          <cell r="G3870">
            <v>8.4600000000000009</v>
          </cell>
          <cell r="H3870">
            <v>9.06</v>
          </cell>
          <cell r="I3870">
            <v>9.66</v>
          </cell>
        </row>
        <row r="3871">
          <cell r="A3871">
            <v>120460</v>
          </cell>
          <cell r="B3871">
            <v>0</v>
          </cell>
          <cell r="C3871">
            <v>7.5</v>
          </cell>
          <cell r="D3871">
            <v>0.6</v>
          </cell>
          <cell r="E3871">
            <v>8.1</v>
          </cell>
          <cell r="F3871">
            <v>8.25</v>
          </cell>
          <cell r="G3871">
            <v>8.4600000000000009</v>
          </cell>
          <cell r="H3871">
            <v>9.06</v>
          </cell>
          <cell r="I3871">
            <v>9.66</v>
          </cell>
        </row>
        <row r="3872">
          <cell r="A3872">
            <v>120470</v>
          </cell>
          <cell r="B3872">
            <v>0</v>
          </cell>
          <cell r="C3872">
            <v>7.5</v>
          </cell>
          <cell r="D3872">
            <v>0.6</v>
          </cell>
          <cell r="E3872">
            <v>8.1</v>
          </cell>
          <cell r="F3872">
            <v>8.25</v>
          </cell>
          <cell r="G3872">
            <v>8.4600000000000009</v>
          </cell>
          <cell r="H3872">
            <v>9.06</v>
          </cell>
          <cell r="I3872">
            <v>9.66</v>
          </cell>
        </row>
        <row r="3873">
          <cell r="A3873">
            <v>120480</v>
          </cell>
          <cell r="B3873">
            <v>0</v>
          </cell>
          <cell r="C3873">
            <v>7.5</v>
          </cell>
          <cell r="D3873">
            <v>0.6</v>
          </cell>
          <cell r="E3873">
            <v>8.1</v>
          </cell>
          <cell r="F3873">
            <v>8.25</v>
          </cell>
          <cell r="G3873">
            <v>8.4600000000000009</v>
          </cell>
          <cell r="H3873">
            <v>9.06</v>
          </cell>
          <cell r="I3873">
            <v>9.66</v>
          </cell>
        </row>
        <row r="3874">
          <cell r="A3874">
            <v>120490</v>
          </cell>
          <cell r="B3874">
            <v>0</v>
          </cell>
          <cell r="C3874">
            <v>7.5</v>
          </cell>
          <cell r="D3874">
            <v>0.6</v>
          </cell>
          <cell r="E3874">
            <v>8.1</v>
          </cell>
          <cell r="F3874">
            <v>8.25</v>
          </cell>
          <cell r="G3874">
            <v>8.4600000000000009</v>
          </cell>
          <cell r="H3874">
            <v>9.06</v>
          </cell>
          <cell r="I3874">
            <v>9.66</v>
          </cell>
        </row>
        <row r="3875">
          <cell r="A3875">
            <v>120500</v>
          </cell>
          <cell r="B3875">
            <v>0</v>
          </cell>
          <cell r="C3875">
            <v>7.5</v>
          </cell>
          <cell r="D3875">
            <v>0.6</v>
          </cell>
          <cell r="E3875">
            <v>8.1</v>
          </cell>
          <cell r="F3875">
            <v>8.25</v>
          </cell>
          <cell r="G3875">
            <v>8.4600000000000009</v>
          </cell>
          <cell r="H3875">
            <v>9.06</v>
          </cell>
          <cell r="I3875">
            <v>9.66</v>
          </cell>
        </row>
        <row r="3876">
          <cell r="A3876">
            <v>120510</v>
          </cell>
          <cell r="B3876">
            <v>0</v>
          </cell>
          <cell r="C3876">
            <v>7.5</v>
          </cell>
          <cell r="D3876">
            <v>0.6</v>
          </cell>
          <cell r="E3876">
            <v>8.1</v>
          </cell>
          <cell r="F3876">
            <v>8.25</v>
          </cell>
          <cell r="G3876">
            <v>8.4600000000000009</v>
          </cell>
          <cell r="H3876">
            <v>9.06</v>
          </cell>
          <cell r="I3876">
            <v>9.66</v>
          </cell>
        </row>
        <row r="3877">
          <cell r="A3877">
            <v>120520</v>
          </cell>
          <cell r="B3877">
            <v>0</v>
          </cell>
          <cell r="C3877">
            <v>7.5</v>
          </cell>
          <cell r="D3877">
            <v>0.6</v>
          </cell>
          <cell r="E3877">
            <v>8.1</v>
          </cell>
          <cell r="F3877">
            <v>8.25</v>
          </cell>
          <cell r="G3877">
            <v>8.4600000000000009</v>
          </cell>
          <cell r="H3877">
            <v>9.06</v>
          </cell>
          <cell r="I3877">
            <v>9.66</v>
          </cell>
        </row>
        <row r="3878">
          <cell r="A3878">
            <v>120530</v>
          </cell>
          <cell r="B3878">
            <v>0</v>
          </cell>
          <cell r="C3878">
            <v>7.5</v>
          </cell>
          <cell r="D3878">
            <v>0.6</v>
          </cell>
          <cell r="E3878">
            <v>8.1</v>
          </cell>
          <cell r="F3878">
            <v>8.25</v>
          </cell>
          <cell r="G3878">
            <v>8.4600000000000009</v>
          </cell>
          <cell r="H3878">
            <v>9.06</v>
          </cell>
          <cell r="I3878">
            <v>9.66</v>
          </cell>
        </row>
        <row r="3879">
          <cell r="A3879">
            <v>120535.72</v>
          </cell>
          <cell r="B3879" t="str">
            <v>PY - MSE</v>
          </cell>
          <cell r="C3879">
            <v>7.5</v>
          </cell>
          <cell r="D3879">
            <v>0.6</v>
          </cell>
          <cell r="E3879">
            <v>8.1</v>
          </cell>
          <cell r="F3879">
            <v>8.25</v>
          </cell>
          <cell r="G3879">
            <v>8.4600000000000009</v>
          </cell>
          <cell r="H3879">
            <v>9.06</v>
          </cell>
          <cell r="I3879">
            <v>9.66</v>
          </cell>
        </row>
        <row r="3880">
          <cell r="A3880">
            <v>120540</v>
          </cell>
          <cell r="B3880">
            <v>0</v>
          </cell>
          <cell r="C3880">
            <v>7.5</v>
          </cell>
          <cell r="D3880">
            <v>0.51</v>
          </cell>
          <cell r="E3880">
            <v>8.01</v>
          </cell>
          <cell r="F3880">
            <v>8.16</v>
          </cell>
          <cell r="G3880">
            <v>8.370000000000001</v>
          </cell>
          <cell r="H3880">
            <v>8.9700000000000006</v>
          </cell>
          <cell r="I3880">
            <v>9.57</v>
          </cell>
        </row>
        <row r="3881">
          <cell r="A3881">
            <v>120550</v>
          </cell>
          <cell r="B3881">
            <v>0</v>
          </cell>
          <cell r="C3881">
            <v>7.5</v>
          </cell>
          <cell r="D3881">
            <v>0.31</v>
          </cell>
          <cell r="E3881">
            <v>7.81</v>
          </cell>
          <cell r="F3881">
            <v>7.96</v>
          </cell>
          <cell r="G3881">
            <v>8.17</v>
          </cell>
          <cell r="H3881">
            <v>8.77</v>
          </cell>
          <cell r="I3881">
            <v>9.3699999999999992</v>
          </cell>
        </row>
        <row r="3882">
          <cell r="A3882">
            <v>120550.72</v>
          </cell>
          <cell r="B3882" t="str">
            <v>PT</v>
          </cell>
          <cell r="C3882">
            <v>7.5</v>
          </cell>
          <cell r="D3882">
            <v>0.3</v>
          </cell>
          <cell r="E3882">
            <v>7.8</v>
          </cell>
          <cell r="F3882">
            <v>7.95</v>
          </cell>
          <cell r="G3882">
            <v>8.16</v>
          </cell>
          <cell r="H3882">
            <v>8.76</v>
          </cell>
          <cell r="I3882">
            <v>9.36</v>
          </cell>
        </row>
        <row r="3883">
          <cell r="A3883">
            <v>120560</v>
          </cell>
          <cell r="B3883">
            <v>0</v>
          </cell>
          <cell r="C3883">
            <v>7.5</v>
          </cell>
          <cell r="D3883">
            <v>0.11</v>
          </cell>
          <cell r="E3883">
            <v>7.61</v>
          </cell>
          <cell r="F3883">
            <v>7.7600000000000007</v>
          </cell>
          <cell r="G3883">
            <v>7.9700000000000006</v>
          </cell>
          <cell r="H3883">
            <v>8.57</v>
          </cell>
          <cell r="I3883">
            <v>9.17</v>
          </cell>
        </row>
        <row r="3884">
          <cell r="A3884">
            <v>120565.72</v>
          </cell>
          <cell r="B3884" t="str">
            <v>PX</v>
          </cell>
          <cell r="C3884">
            <v>7.5</v>
          </cell>
          <cell r="D3884">
            <v>0</v>
          </cell>
          <cell r="E3884">
            <v>7.5</v>
          </cell>
          <cell r="F3884">
            <v>7.65</v>
          </cell>
          <cell r="G3884">
            <v>7.86</v>
          </cell>
          <cell r="H3884">
            <v>8.4600000000000009</v>
          </cell>
          <cell r="I3884">
            <v>9.06</v>
          </cell>
        </row>
        <row r="3885">
          <cell r="A3885">
            <v>120570</v>
          </cell>
          <cell r="B3885">
            <v>0</v>
          </cell>
          <cell r="C3885">
            <v>7.5</v>
          </cell>
          <cell r="D3885">
            <v>0</v>
          </cell>
          <cell r="E3885">
            <v>7.5</v>
          </cell>
          <cell r="F3885">
            <v>7.65</v>
          </cell>
          <cell r="G3885">
            <v>7.86</v>
          </cell>
          <cell r="H3885">
            <v>8.4600000000000009</v>
          </cell>
          <cell r="I3885">
            <v>9.06</v>
          </cell>
        </row>
        <row r="3886">
          <cell r="A3886">
            <v>120580</v>
          </cell>
          <cell r="B3886">
            <v>0</v>
          </cell>
          <cell r="C3886">
            <v>7.5</v>
          </cell>
          <cell r="D3886">
            <v>0</v>
          </cell>
          <cell r="E3886">
            <v>7.5</v>
          </cell>
          <cell r="F3886">
            <v>7.65</v>
          </cell>
          <cell r="G3886">
            <v>7.86</v>
          </cell>
          <cell r="H3886">
            <v>8.4600000000000009</v>
          </cell>
          <cell r="I3886">
            <v>9.06</v>
          </cell>
        </row>
        <row r="3887">
          <cell r="A3887">
            <v>120590</v>
          </cell>
          <cell r="B3887">
            <v>0</v>
          </cell>
          <cell r="C3887">
            <v>7.5</v>
          </cell>
          <cell r="D3887">
            <v>0</v>
          </cell>
          <cell r="E3887">
            <v>7.5</v>
          </cell>
          <cell r="F3887">
            <v>7.65</v>
          </cell>
          <cell r="G3887">
            <v>7.86</v>
          </cell>
          <cell r="H3887">
            <v>8.4600000000000009</v>
          </cell>
          <cell r="I3887">
            <v>9.06</v>
          </cell>
        </row>
        <row r="3888">
          <cell r="A3888">
            <v>120595.72</v>
          </cell>
          <cell r="B3888" t="str">
            <v>BS</v>
          </cell>
          <cell r="C3888">
            <v>7.5</v>
          </cell>
          <cell r="D3888">
            <v>0</v>
          </cell>
          <cell r="E3888">
            <v>7.5</v>
          </cell>
          <cell r="F3888">
            <v>7.65</v>
          </cell>
          <cell r="G3888">
            <v>7.86</v>
          </cell>
          <cell r="H3888">
            <v>8.4600000000000009</v>
          </cell>
          <cell r="I3888">
            <v>9.06</v>
          </cell>
        </row>
        <row r="3889">
          <cell r="A3889">
            <v>120600</v>
          </cell>
          <cell r="B3889">
            <v>0</v>
          </cell>
          <cell r="C3889">
            <v>7.5</v>
          </cell>
          <cell r="D3889">
            <v>0</v>
          </cell>
          <cell r="E3889">
            <v>7.5</v>
          </cell>
          <cell r="F3889">
            <v>7.65</v>
          </cell>
          <cell r="G3889">
            <v>7.86</v>
          </cell>
          <cell r="H3889">
            <v>8.4600000000000009</v>
          </cell>
          <cell r="I3889">
            <v>9.06</v>
          </cell>
        </row>
        <row r="3890">
          <cell r="A3890">
            <v>120610</v>
          </cell>
          <cell r="B3890">
            <v>0</v>
          </cell>
          <cell r="C3890">
            <v>7.5</v>
          </cell>
          <cell r="D3890">
            <v>0</v>
          </cell>
          <cell r="E3890">
            <v>7.5</v>
          </cell>
          <cell r="F3890">
            <v>7.65</v>
          </cell>
          <cell r="G3890">
            <v>7.86</v>
          </cell>
          <cell r="H3890">
            <v>8.4600000000000009</v>
          </cell>
          <cell r="I3890">
            <v>9.06</v>
          </cell>
        </row>
        <row r="3891">
          <cell r="A3891">
            <v>120620</v>
          </cell>
          <cell r="B3891">
            <v>0</v>
          </cell>
          <cell r="C3891">
            <v>7.5</v>
          </cell>
          <cell r="D3891">
            <v>0</v>
          </cell>
          <cell r="E3891">
            <v>7.5</v>
          </cell>
          <cell r="F3891">
            <v>7.65</v>
          </cell>
          <cell r="G3891">
            <v>7.86</v>
          </cell>
          <cell r="H3891">
            <v>8.4600000000000009</v>
          </cell>
          <cell r="I3891">
            <v>9.06</v>
          </cell>
        </row>
        <row r="3892">
          <cell r="A3892">
            <v>120630</v>
          </cell>
          <cell r="B3892">
            <v>0</v>
          </cell>
          <cell r="C3892">
            <v>7.5</v>
          </cell>
          <cell r="D3892">
            <v>0</v>
          </cell>
          <cell r="E3892">
            <v>7.5</v>
          </cell>
          <cell r="F3892">
            <v>7.65</v>
          </cell>
          <cell r="G3892">
            <v>7.86</v>
          </cell>
          <cell r="H3892">
            <v>8.4600000000000009</v>
          </cell>
          <cell r="I3892">
            <v>9.06</v>
          </cell>
        </row>
        <row r="3893">
          <cell r="A3893">
            <v>120640</v>
          </cell>
          <cell r="B3893">
            <v>0</v>
          </cell>
          <cell r="C3893">
            <v>7.5</v>
          </cell>
          <cell r="D3893">
            <v>0</v>
          </cell>
          <cell r="E3893">
            <v>7.5</v>
          </cell>
          <cell r="F3893">
            <v>7.65</v>
          </cell>
          <cell r="G3893">
            <v>7.86</v>
          </cell>
          <cell r="H3893">
            <v>8.4600000000000009</v>
          </cell>
          <cell r="I3893">
            <v>9.06</v>
          </cell>
        </row>
        <row r="3894">
          <cell r="A3894">
            <v>120650</v>
          </cell>
          <cell r="B3894">
            <v>0</v>
          </cell>
          <cell r="C3894">
            <v>7.5</v>
          </cell>
          <cell r="D3894">
            <v>0</v>
          </cell>
          <cell r="E3894">
            <v>7.5</v>
          </cell>
          <cell r="F3894">
            <v>7.65</v>
          </cell>
          <cell r="G3894">
            <v>7.86</v>
          </cell>
          <cell r="H3894">
            <v>8.4600000000000009</v>
          </cell>
          <cell r="I3894">
            <v>9.06</v>
          </cell>
        </row>
        <row r="3895">
          <cell r="A3895">
            <v>120660</v>
          </cell>
          <cell r="B3895">
            <v>0</v>
          </cell>
          <cell r="C3895">
            <v>7.5</v>
          </cell>
          <cell r="D3895">
            <v>0</v>
          </cell>
          <cell r="E3895">
            <v>7.5</v>
          </cell>
          <cell r="F3895">
            <v>7.65</v>
          </cell>
          <cell r="G3895">
            <v>7.86</v>
          </cell>
          <cell r="H3895">
            <v>8.4600000000000009</v>
          </cell>
          <cell r="I3895">
            <v>9.06</v>
          </cell>
        </row>
        <row r="3896">
          <cell r="A3896">
            <v>120670</v>
          </cell>
          <cell r="B3896">
            <v>0</v>
          </cell>
          <cell r="C3896">
            <v>7.5</v>
          </cell>
          <cell r="D3896">
            <v>0</v>
          </cell>
          <cell r="E3896">
            <v>7.5</v>
          </cell>
          <cell r="F3896">
            <v>7.65</v>
          </cell>
          <cell r="G3896">
            <v>7.86</v>
          </cell>
          <cell r="H3896">
            <v>8.4600000000000009</v>
          </cell>
          <cell r="I3896">
            <v>9.06</v>
          </cell>
        </row>
        <row r="3897">
          <cell r="A3897">
            <v>120680</v>
          </cell>
          <cell r="B3897">
            <v>0</v>
          </cell>
          <cell r="C3897">
            <v>7.5</v>
          </cell>
          <cell r="D3897">
            <v>0</v>
          </cell>
          <cell r="E3897">
            <v>7.5</v>
          </cell>
          <cell r="F3897">
            <v>7.65</v>
          </cell>
          <cell r="G3897">
            <v>7.86</v>
          </cell>
          <cell r="H3897">
            <v>8.4600000000000009</v>
          </cell>
          <cell r="I3897">
            <v>9.06</v>
          </cell>
        </row>
        <row r="3898">
          <cell r="A3898">
            <v>120690</v>
          </cell>
          <cell r="B3898">
            <v>0</v>
          </cell>
          <cell r="C3898">
            <v>7.5</v>
          </cell>
          <cell r="D3898">
            <v>0</v>
          </cell>
          <cell r="E3898">
            <v>7.5</v>
          </cell>
          <cell r="F3898">
            <v>7.65</v>
          </cell>
          <cell r="G3898">
            <v>7.86</v>
          </cell>
          <cell r="H3898">
            <v>8.4600000000000009</v>
          </cell>
          <cell r="I3898">
            <v>9.06</v>
          </cell>
        </row>
        <row r="3899">
          <cell r="A3899">
            <v>120700</v>
          </cell>
          <cell r="B3899">
            <v>0</v>
          </cell>
          <cell r="C3899">
            <v>7.5</v>
          </cell>
          <cell r="D3899">
            <v>0</v>
          </cell>
          <cell r="E3899">
            <v>7.5</v>
          </cell>
          <cell r="F3899">
            <v>7.65</v>
          </cell>
          <cell r="G3899">
            <v>7.86</v>
          </cell>
          <cell r="H3899">
            <v>8.4600000000000009</v>
          </cell>
          <cell r="I3899">
            <v>9.06</v>
          </cell>
        </row>
        <row r="3900">
          <cell r="A3900">
            <v>120710</v>
          </cell>
          <cell r="B3900">
            <v>0</v>
          </cell>
          <cell r="C3900">
            <v>7.5</v>
          </cell>
          <cell r="D3900">
            <v>0</v>
          </cell>
          <cell r="E3900">
            <v>7.5</v>
          </cell>
          <cell r="F3900">
            <v>7.65</v>
          </cell>
          <cell r="G3900">
            <v>7.86</v>
          </cell>
          <cell r="H3900">
            <v>8.4600000000000009</v>
          </cell>
          <cell r="I3900">
            <v>9.06</v>
          </cell>
        </row>
        <row r="3901">
          <cell r="A3901">
            <v>120720</v>
          </cell>
          <cell r="B3901">
            <v>0</v>
          </cell>
          <cell r="C3901">
            <v>7.5</v>
          </cell>
          <cell r="D3901">
            <v>0</v>
          </cell>
          <cell r="E3901">
            <v>7.5</v>
          </cell>
          <cell r="F3901">
            <v>7.65</v>
          </cell>
          <cell r="G3901">
            <v>7.86</v>
          </cell>
          <cell r="H3901">
            <v>8.4600000000000009</v>
          </cell>
          <cell r="I3901">
            <v>9.06</v>
          </cell>
        </row>
        <row r="3902">
          <cell r="A3902">
            <v>120730</v>
          </cell>
          <cell r="B3902">
            <v>0</v>
          </cell>
          <cell r="C3902">
            <v>7.5</v>
          </cell>
          <cell r="D3902">
            <v>0</v>
          </cell>
          <cell r="E3902">
            <v>7.5</v>
          </cell>
          <cell r="F3902">
            <v>7.65</v>
          </cell>
          <cell r="G3902">
            <v>7.86</v>
          </cell>
          <cell r="H3902">
            <v>8.4600000000000009</v>
          </cell>
          <cell r="I3902">
            <v>9.06</v>
          </cell>
        </row>
        <row r="3903">
          <cell r="A3903">
            <v>120740</v>
          </cell>
          <cell r="B3903">
            <v>0</v>
          </cell>
          <cell r="C3903">
            <v>7.5</v>
          </cell>
          <cell r="D3903">
            <v>0</v>
          </cell>
          <cell r="E3903">
            <v>7.5</v>
          </cell>
          <cell r="F3903">
            <v>7.65</v>
          </cell>
          <cell r="G3903">
            <v>7.86</v>
          </cell>
          <cell r="H3903">
            <v>8.4600000000000009</v>
          </cell>
          <cell r="I3903">
            <v>9.06</v>
          </cell>
        </row>
        <row r="3904">
          <cell r="A3904">
            <v>120750</v>
          </cell>
          <cell r="B3904">
            <v>0</v>
          </cell>
          <cell r="C3904">
            <v>7.5</v>
          </cell>
          <cell r="D3904">
            <v>0</v>
          </cell>
          <cell r="E3904">
            <v>7.5</v>
          </cell>
          <cell r="F3904">
            <v>7.65</v>
          </cell>
          <cell r="G3904">
            <v>7.86</v>
          </cell>
          <cell r="H3904">
            <v>8.4600000000000009</v>
          </cell>
          <cell r="I3904">
            <v>9.06</v>
          </cell>
        </row>
        <row r="3905">
          <cell r="A3905">
            <v>120760</v>
          </cell>
          <cell r="B3905">
            <v>0</v>
          </cell>
          <cell r="C3905">
            <v>7.5</v>
          </cell>
          <cell r="D3905">
            <v>0</v>
          </cell>
          <cell r="E3905">
            <v>7.5</v>
          </cell>
          <cell r="F3905">
            <v>7.65</v>
          </cell>
          <cell r="G3905">
            <v>7.86</v>
          </cell>
          <cell r="H3905">
            <v>8.4600000000000009</v>
          </cell>
          <cell r="I3905">
            <v>9.06</v>
          </cell>
        </row>
        <row r="3906">
          <cell r="A3906">
            <v>120770</v>
          </cell>
          <cell r="B3906">
            <v>0</v>
          </cell>
          <cell r="C3906">
            <v>7.5</v>
          </cell>
          <cell r="D3906">
            <v>0</v>
          </cell>
          <cell r="E3906">
            <v>7.5</v>
          </cell>
          <cell r="F3906">
            <v>7.65</v>
          </cell>
          <cell r="G3906">
            <v>7.86</v>
          </cell>
          <cell r="H3906">
            <v>8.4600000000000009</v>
          </cell>
          <cell r="I3906">
            <v>9.06</v>
          </cell>
        </row>
        <row r="3907">
          <cell r="A3907">
            <v>120780</v>
          </cell>
          <cell r="B3907">
            <v>0</v>
          </cell>
          <cell r="C3907">
            <v>7.5</v>
          </cell>
          <cell r="D3907">
            <v>0</v>
          </cell>
          <cell r="E3907">
            <v>7.5</v>
          </cell>
          <cell r="F3907">
            <v>7.65</v>
          </cell>
          <cell r="G3907">
            <v>7.86</v>
          </cell>
          <cell r="H3907">
            <v>8.4600000000000009</v>
          </cell>
          <cell r="I3907">
            <v>9.06</v>
          </cell>
        </row>
        <row r="3908">
          <cell r="A3908">
            <v>120790</v>
          </cell>
          <cell r="B3908">
            <v>0</v>
          </cell>
          <cell r="C3908">
            <v>7.5</v>
          </cell>
          <cell r="D3908">
            <v>0</v>
          </cell>
          <cell r="E3908">
            <v>7.5</v>
          </cell>
          <cell r="F3908">
            <v>7.65</v>
          </cell>
          <cell r="G3908">
            <v>7.86</v>
          </cell>
          <cell r="H3908">
            <v>8.4600000000000009</v>
          </cell>
          <cell r="I3908">
            <v>9.06</v>
          </cell>
        </row>
        <row r="3909">
          <cell r="A3909">
            <v>120800</v>
          </cell>
          <cell r="B3909">
            <v>0</v>
          </cell>
          <cell r="C3909">
            <v>7.5</v>
          </cell>
          <cell r="D3909">
            <v>0</v>
          </cell>
          <cell r="E3909">
            <v>7.5</v>
          </cell>
          <cell r="F3909">
            <v>7.65</v>
          </cell>
          <cell r="G3909">
            <v>7.86</v>
          </cell>
          <cell r="H3909">
            <v>8.4600000000000009</v>
          </cell>
          <cell r="I3909">
            <v>9.06</v>
          </cell>
        </row>
        <row r="3910">
          <cell r="A3910">
            <v>120810</v>
          </cell>
          <cell r="B3910">
            <v>0</v>
          </cell>
          <cell r="C3910">
            <v>7.5</v>
          </cell>
          <cell r="D3910">
            <v>0</v>
          </cell>
          <cell r="E3910">
            <v>7.5</v>
          </cell>
          <cell r="F3910">
            <v>7.65</v>
          </cell>
          <cell r="G3910">
            <v>7.86</v>
          </cell>
          <cell r="H3910">
            <v>8.4600000000000009</v>
          </cell>
          <cell r="I3910">
            <v>9.06</v>
          </cell>
        </row>
        <row r="3911">
          <cell r="A3911">
            <v>120820</v>
          </cell>
          <cell r="B3911">
            <v>0</v>
          </cell>
          <cell r="C3911">
            <v>7.5</v>
          </cell>
          <cell r="D3911">
            <v>0</v>
          </cell>
          <cell r="E3911">
            <v>7.5</v>
          </cell>
          <cell r="F3911">
            <v>7.65</v>
          </cell>
          <cell r="G3911">
            <v>7.86</v>
          </cell>
          <cell r="H3911">
            <v>8.4600000000000009</v>
          </cell>
          <cell r="I3911">
            <v>9.06</v>
          </cell>
        </row>
        <row r="3912">
          <cell r="A3912">
            <v>120830</v>
          </cell>
          <cell r="B3912">
            <v>0</v>
          </cell>
          <cell r="C3912">
            <v>7.5</v>
          </cell>
          <cell r="D3912">
            <v>0</v>
          </cell>
          <cell r="E3912">
            <v>7.5</v>
          </cell>
          <cell r="F3912">
            <v>7.65</v>
          </cell>
          <cell r="G3912">
            <v>7.86</v>
          </cell>
          <cell r="H3912">
            <v>8.4600000000000009</v>
          </cell>
          <cell r="I3912">
            <v>9.06</v>
          </cell>
        </row>
        <row r="3913">
          <cell r="A3913">
            <v>120840</v>
          </cell>
          <cell r="B3913">
            <v>0</v>
          </cell>
          <cell r="C3913">
            <v>7.5</v>
          </cell>
          <cell r="D3913">
            <v>0</v>
          </cell>
          <cell r="E3913">
            <v>7.5</v>
          </cell>
          <cell r="F3913">
            <v>7.65</v>
          </cell>
          <cell r="G3913">
            <v>7.86</v>
          </cell>
          <cell r="H3913">
            <v>8.4600000000000009</v>
          </cell>
          <cell r="I3913">
            <v>9.06</v>
          </cell>
        </row>
        <row r="3914">
          <cell r="A3914">
            <v>120850</v>
          </cell>
          <cell r="B3914">
            <v>0</v>
          </cell>
          <cell r="C3914">
            <v>7.5</v>
          </cell>
          <cell r="D3914">
            <v>0</v>
          </cell>
          <cell r="E3914">
            <v>7.5</v>
          </cell>
          <cell r="F3914">
            <v>7.65</v>
          </cell>
          <cell r="G3914">
            <v>7.86</v>
          </cell>
          <cell r="H3914">
            <v>8.4600000000000009</v>
          </cell>
          <cell r="I3914">
            <v>9.06</v>
          </cell>
        </row>
        <row r="3915">
          <cell r="A3915">
            <v>120860</v>
          </cell>
          <cell r="B3915">
            <v>0</v>
          </cell>
          <cell r="C3915">
            <v>7.5</v>
          </cell>
          <cell r="D3915">
            <v>0</v>
          </cell>
          <cell r="E3915">
            <v>7.5</v>
          </cell>
          <cell r="F3915">
            <v>7.65</v>
          </cell>
          <cell r="G3915">
            <v>7.86</v>
          </cell>
          <cell r="H3915">
            <v>8.4600000000000009</v>
          </cell>
          <cell r="I3915">
            <v>9.06</v>
          </cell>
        </row>
        <row r="3916">
          <cell r="A3916">
            <v>120870</v>
          </cell>
          <cell r="B3916">
            <v>0</v>
          </cell>
          <cell r="C3916">
            <v>7.5</v>
          </cell>
          <cell r="D3916">
            <v>0</v>
          </cell>
          <cell r="E3916">
            <v>7.5</v>
          </cell>
          <cell r="F3916">
            <v>7.65</v>
          </cell>
          <cell r="G3916">
            <v>7.86</v>
          </cell>
          <cell r="H3916">
            <v>8.4600000000000009</v>
          </cell>
          <cell r="I3916">
            <v>9.06</v>
          </cell>
        </row>
        <row r="3917">
          <cell r="A3917">
            <v>120880</v>
          </cell>
          <cell r="B3917">
            <v>0</v>
          </cell>
          <cell r="C3917">
            <v>7.5</v>
          </cell>
          <cell r="D3917">
            <v>0</v>
          </cell>
          <cell r="E3917">
            <v>7.5</v>
          </cell>
          <cell r="F3917">
            <v>7.65</v>
          </cell>
          <cell r="G3917">
            <v>7.86</v>
          </cell>
          <cell r="H3917">
            <v>8.4600000000000009</v>
          </cell>
          <cell r="I3917">
            <v>9.06</v>
          </cell>
        </row>
        <row r="3918">
          <cell r="A3918">
            <v>120890</v>
          </cell>
          <cell r="B3918">
            <v>0</v>
          </cell>
          <cell r="C3918">
            <v>7.5</v>
          </cell>
          <cell r="D3918">
            <v>0</v>
          </cell>
          <cell r="E3918">
            <v>7.5</v>
          </cell>
          <cell r="F3918">
            <v>7.65</v>
          </cell>
          <cell r="G3918">
            <v>7.86</v>
          </cell>
          <cell r="H3918">
            <v>8.4600000000000009</v>
          </cell>
          <cell r="I3918">
            <v>9.06</v>
          </cell>
        </row>
        <row r="3919">
          <cell r="A3919">
            <v>120900</v>
          </cell>
          <cell r="B3919">
            <v>0</v>
          </cell>
          <cell r="C3919">
            <v>7.5</v>
          </cell>
          <cell r="D3919">
            <v>0</v>
          </cell>
          <cell r="E3919">
            <v>7.5</v>
          </cell>
          <cell r="F3919">
            <v>7.65</v>
          </cell>
          <cell r="G3919">
            <v>7.86</v>
          </cell>
          <cell r="H3919">
            <v>8.4600000000000009</v>
          </cell>
          <cell r="I3919">
            <v>9.06</v>
          </cell>
        </row>
        <row r="3920">
          <cell r="A3920">
            <v>120910</v>
          </cell>
          <cell r="B3920">
            <v>0</v>
          </cell>
          <cell r="C3920">
            <v>7.5</v>
          </cell>
          <cell r="D3920">
            <v>0</v>
          </cell>
          <cell r="E3920">
            <v>7.5</v>
          </cell>
          <cell r="F3920">
            <v>7.65</v>
          </cell>
          <cell r="G3920">
            <v>7.86</v>
          </cell>
          <cell r="H3920">
            <v>8.4600000000000009</v>
          </cell>
          <cell r="I3920">
            <v>9.06</v>
          </cell>
        </row>
        <row r="3921">
          <cell r="A3921">
            <v>120920</v>
          </cell>
          <cell r="B3921">
            <v>0</v>
          </cell>
          <cell r="C3921">
            <v>7.5</v>
          </cell>
          <cell r="D3921">
            <v>0</v>
          </cell>
          <cell r="E3921">
            <v>7.5</v>
          </cell>
          <cell r="F3921">
            <v>7.65</v>
          </cell>
          <cell r="G3921">
            <v>7.86</v>
          </cell>
          <cell r="H3921">
            <v>8.4600000000000009</v>
          </cell>
          <cell r="I3921">
            <v>9.06</v>
          </cell>
        </row>
        <row r="3922">
          <cell r="A3922">
            <v>120930</v>
          </cell>
          <cell r="B3922">
            <v>0</v>
          </cell>
          <cell r="C3922">
            <v>7.5</v>
          </cell>
          <cell r="D3922">
            <v>0</v>
          </cell>
          <cell r="E3922">
            <v>7.5</v>
          </cell>
          <cell r="F3922">
            <v>7.65</v>
          </cell>
          <cell r="G3922">
            <v>7.86</v>
          </cell>
          <cell r="H3922">
            <v>8.4600000000000009</v>
          </cell>
          <cell r="I3922">
            <v>9.06</v>
          </cell>
        </row>
        <row r="3923">
          <cell r="A3923">
            <v>120935.2</v>
          </cell>
          <cell r="B3923">
            <v>0</v>
          </cell>
          <cell r="C3923">
            <v>7.5</v>
          </cell>
          <cell r="D3923">
            <v>0</v>
          </cell>
          <cell r="E3923">
            <v>7.5</v>
          </cell>
          <cell r="F3923">
            <v>7.65</v>
          </cell>
          <cell r="G3923">
            <v>7.86</v>
          </cell>
          <cell r="H3923">
            <v>8.4600000000000009</v>
          </cell>
          <cell r="I3923">
            <v>9.06</v>
          </cell>
        </row>
        <row r="3924">
          <cell r="A3924">
            <v>120940</v>
          </cell>
          <cell r="B3924">
            <v>0</v>
          </cell>
          <cell r="C3924">
            <v>7.5</v>
          </cell>
          <cell r="D3924">
            <v>0</v>
          </cell>
          <cell r="E3924">
            <v>7.5</v>
          </cell>
          <cell r="F3924">
            <v>7.65</v>
          </cell>
          <cell r="G3924">
            <v>7.86</v>
          </cell>
          <cell r="H3924">
            <v>8.4600000000000009</v>
          </cell>
          <cell r="I3924">
            <v>9.06</v>
          </cell>
        </row>
        <row r="3925">
          <cell r="A3925">
            <v>120950</v>
          </cell>
          <cell r="B3925">
            <v>0</v>
          </cell>
          <cell r="C3925">
            <v>7.5</v>
          </cell>
          <cell r="D3925">
            <v>0</v>
          </cell>
          <cell r="E3925">
            <v>7.5</v>
          </cell>
          <cell r="F3925">
            <v>7.65</v>
          </cell>
          <cell r="G3925">
            <v>7.86</v>
          </cell>
          <cell r="H3925">
            <v>8.4600000000000009</v>
          </cell>
          <cell r="I3925">
            <v>9.06</v>
          </cell>
        </row>
        <row r="3926">
          <cell r="A3926">
            <v>120960</v>
          </cell>
          <cell r="B3926">
            <v>0</v>
          </cell>
          <cell r="C3926">
            <v>7.5</v>
          </cell>
          <cell r="D3926">
            <v>0</v>
          </cell>
          <cell r="E3926">
            <v>7.5</v>
          </cell>
          <cell r="F3926">
            <v>7.65</v>
          </cell>
          <cell r="G3926">
            <v>7.86</v>
          </cell>
          <cell r="H3926">
            <v>8.4600000000000009</v>
          </cell>
          <cell r="I3926">
            <v>9.06</v>
          </cell>
        </row>
        <row r="3927">
          <cell r="A3927">
            <v>120970</v>
          </cell>
          <cell r="B3927">
            <v>0</v>
          </cell>
          <cell r="C3927">
            <v>7.5</v>
          </cell>
          <cell r="D3927">
            <v>0</v>
          </cell>
          <cell r="E3927">
            <v>7.5</v>
          </cell>
          <cell r="F3927">
            <v>7.65</v>
          </cell>
          <cell r="G3927">
            <v>7.86</v>
          </cell>
          <cell r="H3927">
            <v>8.4600000000000009</v>
          </cell>
          <cell r="I3927">
            <v>9.06</v>
          </cell>
        </row>
        <row r="3928">
          <cell r="A3928">
            <v>120980</v>
          </cell>
          <cell r="B3928">
            <v>0</v>
          </cell>
          <cell r="C3928">
            <v>7.5</v>
          </cell>
          <cell r="D3928">
            <v>0</v>
          </cell>
          <cell r="E3928">
            <v>7.5</v>
          </cell>
          <cell r="F3928">
            <v>7.65</v>
          </cell>
          <cell r="G3928">
            <v>7.86</v>
          </cell>
          <cell r="H3928">
            <v>8.4600000000000009</v>
          </cell>
          <cell r="I3928">
            <v>9.06</v>
          </cell>
        </row>
        <row r="3929">
          <cell r="A3929">
            <v>120990</v>
          </cell>
          <cell r="B3929">
            <v>0</v>
          </cell>
          <cell r="C3929">
            <v>7.5</v>
          </cell>
          <cell r="D3929">
            <v>0</v>
          </cell>
          <cell r="E3929">
            <v>7.5</v>
          </cell>
          <cell r="F3929">
            <v>7.65</v>
          </cell>
          <cell r="G3929">
            <v>7.86</v>
          </cell>
          <cell r="H3929">
            <v>8.4600000000000009</v>
          </cell>
          <cell r="I3929">
            <v>9.06</v>
          </cell>
        </row>
        <row r="3930">
          <cell r="A3930">
            <v>121000</v>
          </cell>
          <cell r="B3930">
            <v>0</v>
          </cell>
          <cell r="C3930">
            <v>7.5</v>
          </cell>
          <cell r="D3930">
            <v>0</v>
          </cell>
          <cell r="E3930">
            <v>7.5</v>
          </cell>
          <cell r="F3930">
            <v>7.65</v>
          </cell>
          <cell r="G3930">
            <v>7.86</v>
          </cell>
          <cell r="H3930">
            <v>8.4600000000000009</v>
          </cell>
          <cell r="I3930">
            <v>9.06</v>
          </cell>
        </row>
        <row r="3949">
          <cell r="A3949">
            <v>121000</v>
          </cell>
          <cell r="B3949">
            <v>0</v>
          </cell>
          <cell r="C3949">
            <v>7.5</v>
          </cell>
          <cell r="D3949">
            <v>0</v>
          </cell>
          <cell r="E3949">
            <v>7.5</v>
          </cell>
          <cell r="F3949">
            <v>7.65</v>
          </cell>
          <cell r="G3949">
            <v>7.86</v>
          </cell>
          <cell r="H3949">
            <v>8.4600000000000009</v>
          </cell>
          <cell r="I3949">
            <v>9.06</v>
          </cell>
        </row>
        <row r="3950">
          <cell r="A3950">
            <v>121010</v>
          </cell>
          <cell r="B3950">
            <v>0</v>
          </cell>
          <cell r="C3950">
            <v>7.5</v>
          </cell>
          <cell r="D3950">
            <v>0</v>
          </cell>
          <cell r="E3950">
            <v>7.5</v>
          </cell>
          <cell r="F3950">
            <v>7.65</v>
          </cell>
          <cell r="G3950">
            <v>7.86</v>
          </cell>
          <cell r="H3950">
            <v>8.4600000000000009</v>
          </cell>
          <cell r="I3950">
            <v>9.06</v>
          </cell>
        </row>
        <row r="3951">
          <cell r="A3951">
            <v>121020</v>
          </cell>
          <cell r="B3951">
            <v>0</v>
          </cell>
          <cell r="C3951">
            <v>7.5</v>
          </cell>
          <cell r="D3951">
            <v>0</v>
          </cell>
          <cell r="E3951">
            <v>7.5</v>
          </cell>
          <cell r="F3951">
            <v>7.65</v>
          </cell>
          <cell r="G3951">
            <v>7.86</v>
          </cell>
          <cell r="H3951">
            <v>8.4600000000000009</v>
          </cell>
          <cell r="I3951">
            <v>9.06</v>
          </cell>
        </row>
        <row r="3952">
          <cell r="A3952">
            <v>121030</v>
          </cell>
          <cell r="B3952">
            <v>0</v>
          </cell>
          <cell r="C3952">
            <v>7.5</v>
          </cell>
          <cell r="D3952">
            <v>0</v>
          </cell>
          <cell r="E3952">
            <v>7.5</v>
          </cell>
          <cell r="F3952">
            <v>7.65</v>
          </cell>
          <cell r="G3952">
            <v>7.86</v>
          </cell>
          <cell r="H3952">
            <v>8.4600000000000009</v>
          </cell>
          <cell r="I3952">
            <v>9.06</v>
          </cell>
        </row>
        <row r="3953">
          <cell r="A3953">
            <v>121040</v>
          </cell>
          <cell r="B3953">
            <v>0</v>
          </cell>
          <cell r="C3953">
            <v>7.5</v>
          </cell>
          <cell r="D3953">
            <v>0</v>
          </cell>
          <cell r="E3953">
            <v>7.5</v>
          </cell>
          <cell r="F3953">
            <v>7.65</v>
          </cell>
          <cell r="G3953">
            <v>7.86</v>
          </cell>
          <cell r="H3953">
            <v>8.4600000000000009</v>
          </cell>
          <cell r="I3953">
            <v>9.06</v>
          </cell>
        </row>
        <row r="3954">
          <cell r="A3954">
            <v>121050</v>
          </cell>
          <cell r="B3954">
            <v>0</v>
          </cell>
          <cell r="C3954">
            <v>7.5</v>
          </cell>
          <cell r="D3954">
            <v>0</v>
          </cell>
          <cell r="E3954">
            <v>7.5</v>
          </cell>
          <cell r="F3954">
            <v>7.65</v>
          </cell>
          <cell r="G3954">
            <v>7.86</v>
          </cell>
          <cell r="H3954">
            <v>8.4600000000000009</v>
          </cell>
          <cell r="I3954">
            <v>9.06</v>
          </cell>
        </row>
        <row r="3955">
          <cell r="A3955">
            <v>121060</v>
          </cell>
          <cell r="B3955">
            <v>0</v>
          </cell>
          <cell r="C3955">
            <v>7.5</v>
          </cell>
          <cell r="D3955">
            <v>0</v>
          </cell>
          <cell r="E3955">
            <v>7.5</v>
          </cell>
          <cell r="F3955">
            <v>7.65</v>
          </cell>
          <cell r="G3955">
            <v>7.86</v>
          </cell>
          <cell r="H3955">
            <v>8.4600000000000009</v>
          </cell>
          <cell r="I3955">
            <v>9.06</v>
          </cell>
        </row>
        <row r="3956">
          <cell r="A3956">
            <v>121070</v>
          </cell>
          <cell r="B3956">
            <v>0</v>
          </cell>
          <cell r="C3956">
            <v>7.5</v>
          </cell>
          <cell r="D3956">
            <v>0</v>
          </cell>
          <cell r="E3956">
            <v>7.5</v>
          </cell>
          <cell r="F3956">
            <v>7.65</v>
          </cell>
          <cell r="G3956">
            <v>7.86</v>
          </cell>
          <cell r="H3956">
            <v>8.4600000000000009</v>
          </cell>
          <cell r="I3956">
            <v>9.06</v>
          </cell>
        </row>
        <row r="3957">
          <cell r="A3957">
            <v>121080</v>
          </cell>
          <cell r="B3957">
            <v>0</v>
          </cell>
          <cell r="C3957">
            <v>7.5</v>
          </cell>
          <cell r="D3957">
            <v>0</v>
          </cell>
          <cell r="E3957">
            <v>7.5</v>
          </cell>
          <cell r="F3957">
            <v>7.65</v>
          </cell>
          <cell r="G3957">
            <v>7.86</v>
          </cell>
          <cell r="H3957">
            <v>8.4600000000000009</v>
          </cell>
          <cell r="I3957">
            <v>9.06</v>
          </cell>
        </row>
        <row r="3958">
          <cell r="A3958">
            <v>121090</v>
          </cell>
          <cell r="B3958">
            <v>0</v>
          </cell>
          <cell r="C3958">
            <v>7.5</v>
          </cell>
          <cell r="D3958">
            <v>0</v>
          </cell>
          <cell r="E3958">
            <v>7.5</v>
          </cell>
          <cell r="F3958">
            <v>7.65</v>
          </cell>
          <cell r="G3958">
            <v>7.86</v>
          </cell>
          <cell r="H3958">
            <v>8.4600000000000009</v>
          </cell>
          <cell r="I3958">
            <v>9.06</v>
          </cell>
        </row>
        <row r="3959">
          <cell r="A3959">
            <v>121100</v>
          </cell>
          <cell r="B3959">
            <v>0</v>
          </cell>
          <cell r="C3959">
            <v>7.5</v>
          </cell>
          <cell r="D3959">
            <v>0</v>
          </cell>
          <cell r="E3959">
            <v>7.5</v>
          </cell>
          <cell r="F3959">
            <v>7.65</v>
          </cell>
          <cell r="G3959">
            <v>7.86</v>
          </cell>
          <cell r="H3959">
            <v>8.4600000000000009</v>
          </cell>
          <cell r="I3959">
            <v>9.06</v>
          </cell>
        </row>
        <row r="3960">
          <cell r="A3960">
            <v>121110</v>
          </cell>
          <cell r="B3960">
            <v>0</v>
          </cell>
          <cell r="C3960">
            <v>7.5</v>
          </cell>
          <cell r="D3960">
            <v>0</v>
          </cell>
          <cell r="E3960">
            <v>7.5</v>
          </cell>
          <cell r="F3960">
            <v>7.65</v>
          </cell>
          <cell r="G3960">
            <v>7.86</v>
          </cell>
          <cell r="H3960">
            <v>8.4600000000000009</v>
          </cell>
          <cell r="I3960">
            <v>9.06</v>
          </cell>
        </row>
        <row r="3961">
          <cell r="A3961">
            <v>121120</v>
          </cell>
          <cell r="B3961">
            <v>0</v>
          </cell>
          <cell r="C3961">
            <v>7.5</v>
          </cell>
          <cell r="D3961">
            <v>0</v>
          </cell>
          <cell r="E3961">
            <v>7.5</v>
          </cell>
          <cell r="F3961">
            <v>7.65</v>
          </cell>
          <cell r="G3961">
            <v>7.86</v>
          </cell>
          <cell r="H3961">
            <v>8.4600000000000009</v>
          </cell>
          <cell r="I3961">
            <v>9.06</v>
          </cell>
        </row>
        <row r="3962">
          <cell r="A3962">
            <v>121130</v>
          </cell>
          <cell r="B3962">
            <v>0</v>
          </cell>
          <cell r="C3962">
            <v>7.5</v>
          </cell>
          <cell r="D3962">
            <v>0</v>
          </cell>
          <cell r="E3962">
            <v>7.5</v>
          </cell>
          <cell r="F3962">
            <v>7.65</v>
          </cell>
          <cell r="G3962">
            <v>7.86</v>
          </cell>
          <cell r="H3962">
            <v>8.4600000000000009</v>
          </cell>
          <cell r="I3962">
            <v>9.06</v>
          </cell>
        </row>
        <row r="3963">
          <cell r="A3963">
            <v>121140</v>
          </cell>
          <cell r="B3963">
            <v>0</v>
          </cell>
          <cell r="C3963">
            <v>7.5</v>
          </cell>
          <cell r="D3963">
            <v>0</v>
          </cell>
          <cell r="E3963">
            <v>7.5</v>
          </cell>
          <cell r="F3963">
            <v>7.65</v>
          </cell>
          <cell r="G3963">
            <v>7.86</v>
          </cell>
          <cell r="H3963">
            <v>8.4600000000000009</v>
          </cell>
          <cell r="I3963">
            <v>9.06</v>
          </cell>
        </row>
        <row r="3964">
          <cell r="A3964">
            <v>121150</v>
          </cell>
          <cell r="B3964">
            <v>0</v>
          </cell>
          <cell r="C3964">
            <v>7.5</v>
          </cell>
          <cell r="D3964">
            <v>0</v>
          </cell>
          <cell r="E3964">
            <v>7.5</v>
          </cell>
          <cell r="F3964">
            <v>7.65</v>
          </cell>
          <cell r="G3964">
            <v>7.86</v>
          </cell>
          <cell r="H3964">
            <v>8.4600000000000009</v>
          </cell>
          <cell r="I3964">
            <v>9.06</v>
          </cell>
        </row>
        <row r="3965">
          <cell r="A3965">
            <v>121160</v>
          </cell>
          <cell r="B3965">
            <v>0</v>
          </cell>
          <cell r="C3965">
            <v>7.5</v>
          </cell>
          <cell r="D3965">
            <v>0</v>
          </cell>
          <cell r="E3965">
            <v>7.5</v>
          </cell>
          <cell r="F3965">
            <v>7.65</v>
          </cell>
          <cell r="G3965">
            <v>7.86</v>
          </cell>
          <cell r="H3965">
            <v>8.4600000000000009</v>
          </cell>
          <cell r="I3965">
            <v>9.06</v>
          </cell>
        </row>
        <row r="3966">
          <cell r="A3966">
            <v>121170</v>
          </cell>
          <cell r="B3966">
            <v>0</v>
          </cell>
          <cell r="C3966">
            <v>7.5</v>
          </cell>
          <cell r="D3966">
            <v>0</v>
          </cell>
          <cell r="E3966">
            <v>7.5</v>
          </cell>
          <cell r="F3966">
            <v>7.65</v>
          </cell>
          <cell r="G3966">
            <v>7.86</v>
          </cell>
          <cell r="H3966">
            <v>8.4600000000000009</v>
          </cell>
          <cell r="I3966">
            <v>9.06</v>
          </cell>
        </row>
        <row r="3967">
          <cell r="A3967">
            <v>121180</v>
          </cell>
          <cell r="B3967">
            <v>0</v>
          </cell>
          <cell r="C3967">
            <v>7.5</v>
          </cell>
          <cell r="D3967">
            <v>0</v>
          </cell>
          <cell r="E3967">
            <v>7.5</v>
          </cell>
          <cell r="F3967">
            <v>7.65</v>
          </cell>
          <cell r="G3967">
            <v>7.86</v>
          </cell>
          <cell r="H3967">
            <v>8.4600000000000009</v>
          </cell>
          <cell r="I3967">
            <v>9.06</v>
          </cell>
        </row>
        <row r="3968">
          <cell r="A3968">
            <v>121190</v>
          </cell>
          <cell r="B3968">
            <v>0</v>
          </cell>
          <cell r="C3968">
            <v>7.5</v>
          </cell>
          <cell r="D3968">
            <v>0</v>
          </cell>
          <cell r="E3968">
            <v>7.5</v>
          </cell>
          <cell r="F3968">
            <v>7.65</v>
          </cell>
          <cell r="G3968">
            <v>7.86</v>
          </cell>
          <cell r="H3968">
            <v>8.4600000000000009</v>
          </cell>
          <cell r="I3968">
            <v>9.06</v>
          </cell>
        </row>
        <row r="3969">
          <cell r="A3969">
            <v>121200</v>
          </cell>
          <cell r="B3969">
            <v>0</v>
          </cell>
          <cell r="C3969">
            <v>7.5</v>
          </cell>
          <cell r="D3969">
            <v>0</v>
          </cell>
          <cell r="E3969">
            <v>7.5</v>
          </cell>
          <cell r="F3969">
            <v>7.65</v>
          </cell>
          <cell r="G3969">
            <v>7.86</v>
          </cell>
          <cell r="H3969">
            <v>8.4600000000000009</v>
          </cell>
          <cell r="I3969">
            <v>9.06</v>
          </cell>
        </row>
        <row r="3970">
          <cell r="A3970">
            <v>121210</v>
          </cell>
          <cell r="B3970">
            <v>0</v>
          </cell>
          <cell r="C3970">
            <v>7.5</v>
          </cell>
          <cell r="D3970">
            <v>0</v>
          </cell>
          <cell r="E3970">
            <v>7.5</v>
          </cell>
          <cell r="F3970">
            <v>7.65</v>
          </cell>
          <cell r="G3970">
            <v>7.86</v>
          </cell>
          <cell r="H3970">
            <v>8.4600000000000009</v>
          </cell>
          <cell r="I3970">
            <v>9.06</v>
          </cell>
        </row>
        <row r="3971">
          <cell r="A3971">
            <v>121220</v>
          </cell>
          <cell r="B3971">
            <v>0</v>
          </cell>
          <cell r="C3971">
            <v>7.5</v>
          </cell>
          <cell r="D3971">
            <v>0</v>
          </cell>
          <cell r="E3971">
            <v>7.5</v>
          </cell>
          <cell r="F3971">
            <v>7.65</v>
          </cell>
          <cell r="G3971">
            <v>7.86</v>
          </cell>
          <cell r="H3971">
            <v>8.4600000000000009</v>
          </cell>
          <cell r="I3971">
            <v>9.06</v>
          </cell>
        </row>
        <row r="3972">
          <cell r="A3972">
            <v>121230</v>
          </cell>
          <cell r="B3972">
            <v>0</v>
          </cell>
          <cell r="C3972">
            <v>7.5</v>
          </cell>
          <cell r="D3972">
            <v>0</v>
          </cell>
          <cell r="E3972">
            <v>7.5</v>
          </cell>
          <cell r="F3972">
            <v>7.65</v>
          </cell>
          <cell r="G3972">
            <v>7.86</v>
          </cell>
          <cell r="H3972">
            <v>8.4600000000000009</v>
          </cell>
          <cell r="I3972">
            <v>9.06</v>
          </cell>
        </row>
        <row r="3973">
          <cell r="A3973">
            <v>121240</v>
          </cell>
          <cell r="B3973">
            <v>0</v>
          </cell>
          <cell r="C3973">
            <v>7.5</v>
          </cell>
          <cell r="D3973">
            <v>0</v>
          </cell>
          <cell r="E3973">
            <v>7.5</v>
          </cell>
          <cell r="F3973">
            <v>7.65</v>
          </cell>
          <cell r="G3973">
            <v>7.86</v>
          </cell>
          <cell r="H3973">
            <v>8.4600000000000009</v>
          </cell>
          <cell r="I3973">
            <v>9.06</v>
          </cell>
        </row>
        <row r="3974">
          <cell r="A3974">
            <v>121250</v>
          </cell>
          <cell r="B3974">
            <v>0</v>
          </cell>
          <cell r="C3974">
            <v>7.5</v>
          </cell>
          <cell r="D3974">
            <v>0</v>
          </cell>
          <cell r="E3974">
            <v>7.5</v>
          </cell>
          <cell r="F3974">
            <v>7.65</v>
          </cell>
          <cell r="G3974">
            <v>7.86</v>
          </cell>
          <cell r="H3974">
            <v>8.4600000000000009</v>
          </cell>
          <cell r="I3974">
            <v>9.06</v>
          </cell>
        </row>
        <row r="3975">
          <cell r="A3975">
            <v>121260</v>
          </cell>
          <cell r="B3975">
            <v>0</v>
          </cell>
          <cell r="C3975">
            <v>7.5</v>
          </cell>
          <cell r="D3975">
            <v>0</v>
          </cell>
          <cell r="E3975">
            <v>7.5</v>
          </cell>
          <cell r="F3975">
            <v>7.65</v>
          </cell>
          <cell r="G3975">
            <v>7.86</v>
          </cell>
          <cell r="H3975">
            <v>8.4600000000000009</v>
          </cell>
          <cell r="I3975">
            <v>9.06</v>
          </cell>
        </row>
        <row r="3976">
          <cell r="A3976">
            <v>121270</v>
          </cell>
          <cell r="B3976">
            <v>0</v>
          </cell>
          <cell r="C3976">
            <v>7.5</v>
          </cell>
          <cell r="D3976">
            <v>0</v>
          </cell>
          <cell r="E3976">
            <v>7.5</v>
          </cell>
          <cell r="F3976">
            <v>7.65</v>
          </cell>
          <cell r="G3976">
            <v>7.86</v>
          </cell>
          <cell r="H3976">
            <v>8.4600000000000009</v>
          </cell>
          <cell r="I3976">
            <v>9.06</v>
          </cell>
        </row>
        <row r="3977">
          <cell r="A3977">
            <v>121280</v>
          </cell>
          <cell r="B3977">
            <v>0</v>
          </cell>
          <cell r="C3977">
            <v>7.5</v>
          </cell>
          <cell r="D3977">
            <v>0</v>
          </cell>
          <cell r="E3977">
            <v>7.5</v>
          </cell>
          <cell r="F3977">
            <v>7.65</v>
          </cell>
          <cell r="G3977">
            <v>7.86</v>
          </cell>
          <cell r="H3977">
            <v>8.4600000000000009</v>
          </cell>
          <cell r="I3977">
            <v>9.06</v>
          </cell>
        </row>
        <row r="3978">
          <cell r="A3978">
            <v>121290</v>
          </cell>
          <cell r="B3978">
            <v>0</v>
          </cell>
          <cell r="C3978">
            <v>7.5</v>
          </cell>
          <cell r="D3978">
            <v>0</v>
          </cell>
          <cell r="E3978">
            <v>7.5</v>
          </cell>
          <cell r="F3978">
            <v>7.65</v>
          </cell>
          <cell r="G3978">
            <v>7.86</v>
          </cell>
          <cell r="H3978">
            <v>8.4600000000000009</v>
          </cell>
          <cell r="I3978">
            <v>9.06</v>
          </cell>
        </row>
        <row r="3979">
          <cell r="A3979">
            <v>121300</v>
          </cell>
          <cell r="B3979">
            <v>0</v>
          </cell>
          <cell r="C3979">
            <v>7.5</v>
          </cell>
          <cell r="D3979">
            <v>0</v>
          </cell>
          <cell r="E3979">
            <v>7.5</v>
          </cell>
          <cell r="F3979">
            <v>7.65</v>
          </cell>
          <cell r="G3979">
            <v>7.86</v>
          </cell>
          <cell r="H3979">
            <v>8.4600000000000009</v>
          </cell>
          <cell r="I3979">
            <v>9.06</v>
          </cell>
        </row>
        <row r="3980">
          <cell r="A3980">
            <v>121310</v>
          </cell>
          <cell r="B3980">
            <v>0</v>
          </cell>
          <cell r="C3980">
            <v>7.5</v>
          </cell>
          <cell r="D3980">
            <v>0</v>
          </cell>
          <cell r="E3980">
            <v>7.5</v>
          </cell>
          <cell r="F3980">
            <v>7.65</v>
          </cell>
          <cell r="G3980">
            <v>7.86</v>
          </cell>
          <cell r="H3980">
            <v>8.4600000000000009</v>
          </cell>
          <cell r="I3980">
            <v>9.06</v>
          </cell>
        </row>
        <row r="3981">
          <cell r="A3981">
            <v>121320</v>
          </cell>
          <cell r="B3981">
            <v>0</v>
          </cell>
          <cell r="C3981">
            <v>7.5</v>
          </cell>
          <cell r="D3981">
            <v>0</v>
          </cell>
          <cell r="E3981">
            <v>7.5</v>
          </cell>
          <cell r="F3981">
            <v>7.65</v>
          </cell>
          <cell r="G3981">
            <v>7.86</v>
          </cell>
          <cell r="H3981">
            <v>8.4600000000000009</v>
          </cell>
          <cell r="I3981">
            <v>9.06</v>
          </cell>
        </row>
        <row r="3982">
          <cell r="A3982">
            <v>121330</v>
          </cell>
          <cell r="B3982">
            <v>0</v>
          </cell>
          <cell r="C3982">
            <v>7.5</v>
          </cell>
          <cell r="D3982">
            <v>0</v>
          </cell>
          <cell r="E3982">
            <v>7.5</v>
          </cell>
          <cell r="F3982">
            <v>7.65</v>
          </cell>
          <cell r="G3982">
            <v>7.86</v>
          </cell>
          <cell r="H3982">
            <v>8.4600000000000009</v>
          </cell>
          <cell r="I3982">
            <v>9.06</v>
          </cell>
        </row>
        <row r="3983">
          <cell r="A3983">
            <v>121340</v>
          </cell>
          <cell r="B3983">
            <v>0</v>
          </cell>
          <cell r="C3983">
            <v>7.5</v>
          </cell>
          <cell r="D3983">
            <v>0</v>
          </cell>
          <cell r="E3983">
            <v>7.5</v>
          </cell>
          <cell r="F3983">
            <v>7.65</v>
          </cell>
          <cell r="G3983">
            <v>7.86</v>
          </cell>
          <cell r="H3983">
            <v>8.4600000000000009</v>
          </cell>
          <cell r="I3983">
            <v>9.06</v>
          </cell>
        </row>
        <row r="3984">
          <cell r="A3984">
            <v>121350</v>
          </cell>
          <cell r="B3984">
            <v>0</v>
          </cell>
          <cell r="C3984">
            <v>7.5</v>
          </cell>
          <cell r="D3984">
            <v>0</v>
          </cell>
          <cell r="E3984">
            <v>7.5</v>
          </cell>
          <cell r="F3984">
            <v>7.65</v>
          </cell>
          <cell r="G3984">
            <v>7.86</v>
          </cell>
          <cell r="H3984">
            <v>8.4600000000000009</v>
          </cell>
          <cell r="I3984">
            <v>9.06</v>
          </cell>
        </row>
        <row r="3985">
          <cell r="A3985">
            <v>121360</v>
          </cell>
          <cell r="B3985">
            <v>0</v>
          </cell>
          <cell r="C3985">
            <v>7.5</v>
          </cell>
          <cell r="D3985">
            <v>0</v>
          </cell>
          <cell r="E3985">
            <v>7.5</v>
          </cell>
          <cell r="F3985">
            <v>7.65</v>
          </cell>
          <cell r="G3985">
            <v>7.86</v>
          </cell>
          <cell r="H3985">
            <v>8.4600000000000009</v>
          </cell>
          <cell r="I3985">
            <v>9.06</v>
          </cell>
        </row>
        <row r="3986">
          <cell r="A3986">
            <v>121370</v>
          </cell>
          <cell r="B3986">
            <v>0</v>
          </cell>
          <cell r="C3986">
            <v>7.5</v>
          </cell>
          <cell r="D3986">
            <v>0</v>
          </cell>
          <cell r="E3986">
            <v>7.5</v>
          </cell>
          <cell r="F3986">
            <v>7.65</v>
          </cell>
          <cell r="G3986">
            <v>7.86</v>
          </cell>
          <cell r="H3986">
            <v>8.4600000000000009</v>
          </cell>
          <cell r="I3986">
            <v>9.06</v>
          </cell>
        </row>
        <row r="3987">
          <cell r="A3987">
            <v>121379.95</v>
          </cell>
          <cell r="B3987">
            <v>0</v>
          </cell>
          <cell r="C3987">
            <v>7.5</v>
          </cell>
          <cell r="D3987">
            <v>0</v>
          </cell>
          <cell r="E3987">
            <v>7.5</v>
          </cell>
          <cell r="F3987">
            <v>7.65</v>
          </cell>
          <cell r="G3987">
            <v>7.86</v>
          </cell>
          <cell r="H3987">
            <v>8.4600000000000009</v>
          </cell>
          <cell r="I3987">
            <v>9.06</v>
          </cell>
        </row>
        <row r="3988">
          <cell r="A3988">
            <v>121380</v>
          </cell>
          <cell r="B3988">
            <v>0</v>
          </cell>
          <cell r="C3988">
            <v>7.5</v>
          </cell>
          <cell r="D3988">
            <v>0</v>
          </cell>
          <cell r="E3988">
            <v>7.5</v>
          </cell>
          <cell r="F3988">
            <v>7.65</v>
          </cell>
          <cell r="G3988">
            <v>7.86</v>
          </cell>
          <cell r="H3988">
            <v>8.4600000000000009</v>
          </cell>
          <cell r="I3988">
            <v>9.06</v>
          </cell>
        </row>
        <row r="3989">
          <cell r="A3989">
            <v>121390</v>
          </cell>
          <cell r="B3989">
            <v>0</v>
          </cell>
          <cell r="C3989">
            <v>7.5</v>
          </cell>
          <cell r="D3989">
            <v>0</v>
          </cell>
          <cell r="E3989">
            <v>7.5</v>
          </cell>
          <cell r="F3989">
            <v>7.65</v>
          </cell>
          <cell r="G3989">
            <v>7.86</v>
          </cell>
          <cell r="H3989">
            <v>8.4600000000000009</v>
          </cell>
          <cell r="I3989">
            <v>9.06</v>
          </cell>
        </row>
        <row r="3990">
          <cell r="A3990">
            <v>121400</v>
          </cell>
          <cell r="B3990">
            <v>0</v>
          </cell>
          <cell r="C3990">
            <v>7.5</v>
          </cell>
          <cell r="D3990">
            <v>0</v>
          </cell>
          <cell r="E3990">
            <v>7.5</v>
          </cell>
          <cell r="F3990">
            <v>7.65</v>
          </cell>
          <cell r="G3990">
            <v>7.86</v>
          </cell>
          <cell r="H3990">
            <v>8.4600000000000009</v>
          </cell>
          <cell r="I3990">
            <v>9.06</v>
          </cell>
        </row>
        <row r="3991">
          <cell r="A3991">
            <v>121410</v>
          </cell>
          <cell r="B3991">
            <v>0</v>
          </cell>
          <cell r="C3991">
            <v>7.5</v>
          </cell>
          <cell r="D3991">
            <v>0</v>
          </cell>
          <cell r="E3991">
            <v>7.5</v>
          </cell>
          <cell r="F3991">
            <v>7.65</v>
          </cell>
          <cell r="G3991">
            <v>7.86</v>
          </cell>
          <cell r="H3991">
            <v>8.4600000000000009</v>
          </cell>
          <cell r="I3991">
            <v>9.06</v>
          </cell>
        </row>
        <row r="3992">
          <cell r="A3992">
            <v>121420</v>
          </cell>
          <cell r="B3992">
            <v>0</v>
          </cell>
          <cell r="C3992">
            <v>7.5</v>
          </cell>
          <cell r="D3992">
            <v>0</v>
          </cell>
          <cell r="E3992">
            <v>7.5</v>
          </cell>
          <cell r="F3992">
            <v>7.65</v>
          </cell>
          <cell r="G3992">
            <v>7.86</v>
          </cell>
          <cell r="H3992">
            <v>8.4600000000000009</v>
          </cell>
          <cell r="I3992">
            <v>9.06</v>
          </cell>
        </row>
        <row r="3993">
          <cell r="A3993">
            <v>121430</v>
          </cell>
          <cell r="B3993">
            <v>0</v>
          </cell>
          <cell r="C3993">
            <v>7.5</v>
          </cell>
          <cell r="D3993">
            <v>0</v>
          </cell>
          <cell r="E3993">
            <v>7.5</v>
          </cell>
          <cell r="F3993">
            <v>7.65</v>
          </cell>
          <cell r="G3993">
            <v>7.86</v>
          </cell>
          <cell r="H3993">
            <v>8.4600000000000009</v>
          </cell>
          <cell r="I3993">
            <v>9.06</v>
          </cell>
        </row>
        <row r="3994">
          <cell r="A3994">
            <v>121440</v>
          </cell>
          <cell r="B3994">
            <v>0</v>
          </cell>
          <cell r="C3994">
            <v>7.5</v>
          </cell>
          <cell r="D3994">
            <v>0</v>
          </cell>
          <cell r="E3994">
            <v>7.5</v>
          </cell>
          <cell r="F3994">
            <v>7.65</v>
          </cell>
          <cell r="G3994">
            <v>7.86</v>
          </cell>
          <cell r="H3994">
            <v>8.4600000000000009</v>
          </cell>
          <cell r="I3994">
            <v>9.06</v>
          </cell>
        </row>
        <row r="3995">
          <cell r="A3995">
            <v>121450</v>
          </cell>
          <cell r="B3995">
            <v>0</v>
          </cell>
          <cell r="C3995">
            <v>7.5</v>
          </cell>
          <cell r="D3995">
            <v>0</v>
          </cell>
          <cell r="E3995">
            <v>7.5</v>
          </cell>
          <cell r="F3995">
            <v>7.65</v>
          </cell>
          <cell r="G3995">
            <v>7.86</v>
          </cell>
          <cell r="H3995">
            <v>8.4600000000000009</v>
          </cell>
          <cell r="I3995">
            <v>9.06</v>
          </cell>
        </row>
        <row r="3996">
          <cell r="A3996">
            <v>121460</v>
          </cell>
          <cell r="B3996">
            <v>0</v>
          </cell>
          <cell r="C3996">
            <v>7.5</v>
          </cell>
          <cell r="D3996">
            <v>0</v>
          </cell>
          <cell r="E3996">
            <v>7.5</v>
          </cell>
          <cell r="F3996">
            <v>7.65</v>
          </cell>
          <cell r="G3996">
            <v>7.86</v>
          </cell>
          <cell r="H3996">
            <v>8.4600000000000009</v>
          </cell>
          <cell r="I3996">
            <v>9.06</v>
          </cell>
        </row>
        <row r="3997">
          <cell r="A3997">
            <v>121470</v>
          </cell>
          <cell r="B3997">
            <v>0</v>
          </cell>
          <cell r="C3997">
            <v>7.5</v>
          </cell>
          <cell r="D3997">
            <v>0</v>
          </cell>
          <cell r="E3997">
            <v>7.5</v>
          </cell>
          <cell r="F3997">
            <v>7.65</v>
          </cell>
          <cell r="G3997">
            <v>7.86</v>
          </cell>
          <cell r="H3997">
            <v>8.4600000000000009</v>
          </cell>
          <cell r="I3997">
            <v>9.06</v>
          </cell>
        </row>
        <row r="3998">
          <cell r="A3998">
            <v>121480</v>
          </cell>
          <cell r="B3998">
            <v>0</v>
          </cell>
          <cell r="C3998">
            <v>7.5</v>
          </cell>
          <cell r="D3998">
            <v>0</v>
          </cell>
          <cell r="E3998">
            <v>7.5</v>
          </cell>
          <cell r="F3998">
            <v>7.65</v>
          </cell>
          <cell r="G3998">
            <v>7.86</v>
          </cell>
          <cell r="H3998">
            <v>8.4600000000000009</v>
          </cell>
          <cell r="I3998">
            <v>9.06</v>
          </cell>
        </row>
        <row r="3999">
          <cell r="A3999">
            <v>121490</v>
          </cell>
          <cell r="B3999">
            <v>0</v>
          </cell>
          <cell r="C3999">
            <v>7.5</v>
          </cell>
          <cell r="D3999">
            <v>0</v>
          </cell>
          <cell r="E3999">
            <v>7.5</v>
          </cell>
          <cell r="F3999">
            <v>7.65</v>
          </cell>
          <cell r="G3999">
            <v>7.86</v>
          </cell>
          <cell r="H3999">
            <v>8.4600000000000009</v>
          </cell>
          <cell r="I3999">
            <v>9.06</v>
          </cell>
        </row>
        <row r="4000">
          <cell r="A4000">
            <v>121500</v>
          </cell>
          <cell r="B4000">
            <v>0</v>
          </cell>
          <cell r="C4000">
            <v>7.5</v>
          </cell>
          <cell r="D4000">
            <v>0</v>
          </cell>
          <cell r="E4000">
            <v>7.5</v>
          </cell>
          <cell r="F4000">
            <v>7.65</v>
          </cell>
          <cell r="G4000">
            <v>7.86</v>
          </cell>
          <cell r="H4000">
            <v>8.4600000000000009</v>
          </cell>
          <cell r="I4000">
            <v>9.06</v>
          </cell>
        </row>
        <row r="4001">
          <cell r="A4001">
            <v>121510</v>
          </cell>
          <cell r="B4001">
            <v>0</v>
          </cell>
          <cell r="C4001">
            <v>7.5</v>
          </cell>
          <cell r="D4001">
            <v>0</v>
          </cell>
          <cell r="E4001">
            <v>7.5</v>
          </cell>
          <cell r="F4001">
            <v>7.65</v>
          </cell>
          <cell r="G4001">
            <v>7.86</v>
          </cell>
          <cell r="H4001">
            <v>8.4600000000000009</v>
          </cell>
          <cell r="I4001">
            <v>9.06</v>
          </cell>
        </row>
        <row r="4002">
          <cell r="A4002">
            <v>121520</v>
          </cell>
          <cell r="B4002">
            <v>0</v>
          </cell>
          <cell r="C4002">
            <v>7.5</v>
          </cell>
          <cell r="D4002">
            <v>0</v>
          </cell>
          <cell r="E4002">
            <v>7.5</v>
          </cell>
          <cell r="F4002">
            <v>7.65</v>
          </cell>
          <cell r="G4002">
            <v>7.86</v>
          </cell>
          <cell r="H4002">
            <v>8.4600000000000009</v>
          </cell>
          <cell r="I4002">
            <v>9.06</v>
          </cell>
        </row>
        <row r="4003">
          <cell r="A4003">
            <v>121530</v>
          </cell>
          <cell r="B4003">
            <v>0</v>
          </cell>
          <cell r="C4003">
            <v>7.5</v>
          </cell>
          <cell r="D4003">
            <v>0</v>
          </cell>
          <cell r="E4003">
            <v>7.5</v>
          </cell>
          <cell r="F4003">
            <v>7.65</v>
          </cell>
          <cell r="G4003">
            <v>7.86</v>
          </cell>
          <cell r="H4003">
            <v>8.4600000000000009</v>
          </cell>
          <cell r="I4003">
            <v>9.06</v>
          </cell>
        </row>
        <row r="4004">
          <cell r="A4004">
            <v>121540</v>
          </cell>
          <cell r="B4004">
            <v>0</v>
          </cell>
          <cell r="C4004">
            <v>7.5</v>
          </cell>
          <cell r="D4004">
            <v>0</v>
          </cell>
          <cell r="E4004">
            <v>7.5</v>
          </cell>
          <cell r="F4004">
            <v>7.65</v>
          </cell>
          <cell r="G4004">
            <v>7.86</v>
          </cell>
          <cell r="H4004">
            <v>8.4600000000000009</v>
          </cell>
          <cell r="I4004">
            <v>9.06</v>
          </cell>
        </row>
        <row r="4005">
          <cell r="A4005">
            <v>121550</v>
          </cell>
          <cell r="B4005">
            <v>0</v>
          </cell>
          <cell r="C4005">
            <v>7.5</v>
          </cell>
          <cell r="D4005">
            <v>0</v>
          </cell>
          <cell r="E4005">
            <v>7.5</v>
          </cell>
          <cell r="F4005">
            <v>7.65</v>
          </cell>
          <cell r="G4005">
            <v>7.86</v>
          </cell>
          <cell r="H4005">
            <v>8.4600000000000009</v>
          </cell>
          <cell r="I4005">
            <v>9.06</v>
          </cell>
        </row>
        <row r="4006">
          <cell r="A4006">
            <v>121560</v>
          </cell>
          <cell r="B4006">
            <v>0</v>
          </cell>
          <cell r="C4006">
            <v>7.5</v>
          </cell>
          <cell r="D4006">
            <v>0</v>
          </cell>
          <cell r="E4006">
            <v>7.5</v>
          </cell>
          <cell r="F4006">
            <v>7.65</v>
          </cell>
          <cell r="G4006">
            <v>7.86</v>
          </cell>
          <cell r="H4006">
            <v>8.4600000000000009</v>
          </cell>
          <cell r="I4006">
            <v>9.06</v>
          </cell>
        </row>
        <row r="4007">
          <cell r="A4007">
            <v>121570</v>
          </cell>
          <cell r="B4007">
            <v>0</v>
          </cell>
          <cell r="C4007">
            <v>7.5</v>
          </cell>
          <cell r="D4007">
            <v>0</v>
          </cell>
          <cell r="E4007">
            <v>7.5</v>
          </cell>
          <cell r="F4007">
            <v>7.65</v>
          </cell>
          <cell r="G4007">
            <v>7.86</v>
          </cell>
          <cell r="H4007">
            <v>8.4600000000000009</v>
          </cell>
          <cell r="I4007">
            <v>9.06</v>
          </cell>
        </row>
        <row r="4008">
          <cell r="A4008">
            <v>121580</v>
          </cell>
          <cell r="B4008">
            <v>0</v>
          </cell>
          <cell r="C4008">
            <v>7.5</v>
          </cell>
          <cell r="D4008">
            <v>0</v>
          </cell>
          <cell r="E4008">
            <v>7.5</v>
          </cell>
          <cell r="F4008">
            <v>7.65</v>
          </cell>
          <cell r="G4008">
            <v>7.86</v>
          </cell>
          <cell r="H4008">
            <v>8.4600000000000009</v>
          </cell>
          <cell r="I4008">
            <v>9.06</v>
          </cell>
        </row>
        <row r="4009">
          <cell r="A4009">
            <v>121590</v>
          </cell>
          <cell r="B4009">
            <v>0</v>
          </cell>
          <cell r="C4009">
            <v>7.5</v>
          </cell>
          <cell r="D4009">
            <v>0</v>
          </cell>
          <cell r="E4009">
            <v>7.5</v>
          </cell>
          <cell r="F4009">
            <v>7.65</v>
          </cell>
          <cell r="G4009">
            <v>7.86</v>
          </cell>
          <cell r="H4009">
            <v>8.4600000000000009</v>
          </cell>
          <cell r="I4009">
            <v>9.06</v>
          </cell>
        </row>
        <row r="4010">
          <cell r="A4010">
            <v>121600</v>
          </cell>
          <cell r="B4010">
            <v>0</v>
          </cell>
          <cell r="C4010">
            <v>7.5</v>
          </cell>
          <cell r="D4010">
            <v>0</v>
          </cell>
          <cell r="E4010">
            <v>7.5</v>
          </cell>
          <cell r="F4010">
            <v>7.65</v>
          </cell>
          <cell r="G4010">
            <v>7.86</v>
          </cell>
          <cell r="H4010">
            <v>8.4600000000000009</v>
          </cell>
          <cell r="I4010">
            <v>9.06</v>
          </cell>
        </row>
        <row r="4011">
          <cell r="A4011">
            <v>121610</v>
          </cell>
          <cell r="B4011">
            <v>0</v>
          </cell>
          <cell r="C4011">
            <v>7.5</v>
          </cell>
          <cell r="D4011">
            <v>0</v>
          </cell>
          <cell r="E4011">
            <v>7.5</v>
          </cell>
          <cell r="F4011">
            <v>7.65</v>
          </cell>
          <cell r="G4011">
            <v>7.86</v>
          </cell>
          <cell r="H4011">
            <v>8.4600000000000009</v>
          </cell>
          <cell r="I4011">
            <v>9.06</v>
          </cell>
        </row>
        <row r="4012">
          <cell r="A4012">
            <v>121620</v>
          </cell>
          <cell r="B4012">
            <v>0</v>
          </cell>
          <cell r="C4012">
            <v>7.5</v>
          </cell>
          <cell r="D4012">
            <v>0</v>
          </cell>
          <cell r="E4012">
            <v>7.5</v>
          </cell>
          <cell r="F4012">
            <v>7.65</v>
          </cell>
          <cell r="G4012">
            <v>7.86</v>
          </cell>
          <cell r="H4012">
            <v>8.4600000000000009</v>
          </cell>
          <cell r="I4012">
            <v>9.06</v>
          </cell>
        </row>
        <row r="4013">
          <cell r="A4013">
            <v>121630</v>
          </cell>
          <cell r="B4013">
            <v>0</v>
          </cell>
          <cell r="C4013">
            <v>7.5</v>
          </cell>
          <cell r="D4013">
            <v>0</v>
          </cell>
          <cell r="E4013">
            <v>7.5</v>
          </cell>
          <cell r="F4013">
            <v>7.65</v>
          </cell>
          <cell r="G4013">
            <v>7.86</v>
          </cell>
          <cell r="H4013">
            <v>8.4600000000000009</v>
          </cell>
          <cell r="I4013">
            <v>9.06</v>
          </cell>
        </row>
        <row r="4014">
          <cell r="A4014">
            <v>121640</v>
          </cell>
          <cell r="B4014">
            <v>0</v>
          </cell>
          <cell r="C4014">
            <v>7.5</v>
          </cell>
          <cell r="D4014">
            <v>0</v>
          </cell>
          <cell r="E4014">
            <v>7.5</v>
          </cell>
          <cell r="F4014">
            <v>7.65</v>
          </cell>
          <cell r="G4014">
            <v>7.86</v>
          </cell>
          <cell r="H4014">
            <v>8.4600000000000009</v>
          </cell>
          <cell r="I4014">
            <v>9.06</v>
          </cell>
        </row>
        <row r="4015">
          <cell r="A4015">
            <v>121650</v>
          </cell>
          <cell r="B4015">
            <v>0</v>
          </cell>
          <cell r="C4015">
            <v>7.5</v>
          </cell>
          <cell r="D4015">
            <v>0</v>
          </cell>
          <cell r="E4015">
            <v>7.5</v>
          </cell>
          <cell r="F4015">
            <v>7.65</v>
          </cell>
          <cell r="G4015">
            <v>7.86</v>
          </cell>
          <cell r="H4015">
            <v>8.4600000000000009</v>
          </cell>
          <cell r="I4015">
            <v>9.06</v>
          </cell>
        </row>
        <row r="4016">
          <cell r="A4016">
            <v>121660</v>
          </cell>
          <cell r="B4016">
            <v>0</v>
          </cell>
          <cell r="C4016">
            <v>7.5</v>
          </cell>
          <cell r="D4016">
            <v>0</v>
          </cell>
          <cell r="E4016">
            <v>7.5</v>
          </cell>
          <cell r="F4016">
            <v>7.65</v>
          </cell>
          <cell r="G4016">
            <v>7.86</v>
          </cell>
          <cell r="H4016">
            <v>8.4600000000000009</v>
          </cell>
          <cell r="I4016">
            <v>9.06</v>
          </cell>
        </row>
        <row r="4017">
          <cell r="A4017">
            <v>121670</v>
          </cell>
          <cell r="B4017">
            <v>0</v>
          </cell>
          <cell r="C4017">
            <v>7.5</v>
          </cell>
          <cell r="D4017">
            <v>0</v>
          </cell>
          <cell r="E4017">
            <v>7.5</v>
          </cell>
          <cell r="F4017">
            <v>7.65</v>
          </cell>
          <cell r="G4017">
            <v>7.86</v>
          </cell>
          <cell r="H4017">
            <v>8.4600000000000009</v>
          </cell>
          <cell r="I4017">
            <v>9.06</v>
          </cell>
        </row>
        <row r="4018">
          <cell r="A4018">
            <v>121680</v>
          </cell>
          <cell r="B4018">
            <v>0</v>
          </cell>
          <cell r="C4018">
            <v>7.5</v>
          </cell>
          <cell r="D4018">
            <v>0</v>
          </cell>
          <cell r="E4018">
            <v>7.5</v>
          </cell>
          <cell r="F4018">
            <v>7.65</v>
          </cell>
          <cell r="G4018">
            <v>7.86</v>
          </cell>
          <cell r="H4018">
            <v>8.4600000000000009</v>
          </cell>
          <cell r="I4018">
            <v>9.06</v>
          </cell>
        </row>
        <row r="4019">
          <cell r="A4019">
            <v>121690</v>
          </cell>
          <cell r="B4019">
            <v>0</v>
          </cell>
          <cell r="C4019">
            <v>7.5</v>
          </cell>
          <cell r="D4019">
            <v>0</v>
          </cell>
          <cell r="E4019">
            <v>7.5</v>
          </cell>
          <cell r="F4019">
            <v>7.65</v>
          </cell>
          <cell r="G4019">
            <v>7.86</v>
          </cell>
          <cell r="H4019">
            <v>8.4600000000000009</v>
          </cell>
          <cell r="I4019">
            <v>9.06</v>
          </cell>
        </row>
        <row r="4020">
          <cell r="A4020">
            <v>121700</v>
          </cell>
          <cell r="B4020">
            <v>0</v>
          </cell>
          <cell r="C4020">
            <v>7.5</v>
          </cell>
          <cell r="D4020">
            <v>0</v>
          </cell>
          <cell r="E4020">
            <v>7.5</v>
          </cell>
          <cell r="F4020">
            <v>7.65</v>
          </cell>
          <cell r="G4020">
            <v>7.86</v>
          </cell>
          <cell r="H4020">
            <v>8.4600000000000009</v>
          </cell>
          <cell r="I4020">
            <v>9.06</v>
          </cell>
        </row>
        <row r="4021">
          <cell r="A4021">
            <v>121710</v>
          </cell>
          <cell r="B4021">
            <v>0</v>
          </cell>
          <cell r="C4021">
            <v>7.5</v>
          </cell>
          <cell r="D4021">
            <v>0</v>
          </cell>
          <cell r="E4021">
            <v>7.5</v>
          </cell>
          <cell r="F4021">
            <v>7.65</v>
          </cell>
          <cell r="G4021">
            <v>7.86</v>
          </cell>
          <cell r="H4021">
            <v>8.4600000000000009</v>
          </cell>
          <cell r="I4021">
            <v>9.06</v>
          </cell>
        </row>
        <row r="4022">
          <cell r="A4022">
            <v>121720</v>
          </cell>
          <cell r="B4022">
            <v>0</v>
          </cell>
          <cell r="C4022">
            <v>7.5</v>
          </cell>
          <cell r="D4022">
            <v>0</v>
          </cell>
          <cell r="E4022">
            <v>7.5</v>
          </cell>
          <cell r="F4022">
            <v>7.65</v>
          </cell>
          <cell r="G4022">
            <v>7.86</v>
          </cell>
          <cell r="H4022">
            <v>8.4600000000000009</v>
          </cell>
          <cell r="I4022">
            <v>9.06</v>
          </cell>
        </row>
        <row r="4023">
          <cell r="A4023">
            <v>121730</v>
          </cell>
          <cell r="B4023">
            <v>0</v>
          </cell>
          <cell r="C4023">
            <v>7.5</v>
          </cell>
          <cell r="D4023">
            <v>0</v>
          </cell>
          <cell r="E4023">
            <v>7.5</v>
          </cell>
          <cell r="F4023">
            <v>7.65</v>
          </cell>
          <cell r="G4023">
            <v>7.86</v>
          </cell>
          <cell r="H4023">
            <v>8.4600000000000009</v>
          </cell>
          <cell r="I4023">
            <v>9.06</v>
          </cell>
        </row>
        <row r="4024">
          <cell r="A4024">
            <v>121740</v>
          </cell>
          <cell r="B4024">
            <v>0</v>
          </cell>
          <cell r="C4024">
            <v>7.5</v>
          </cell>
          <cell r="D4024">
            <v>0</v>
          </cell>
          <cell r="E4024">
            <v>7.5</v>
          </cell>
          <cell r="F4024">
            <v>7.65</v>
          </cell>
          <cell r="G4024">
            <v>7.86</v>
          </cell>
          <cell r="H4024">
            <v>8.4600000000000009</v>
          </cell>
          <cell r="I4024">
            <v>9.06</v>
          </cell>
        </row>
        <row r="4025">
          <cell r="A4025">
            <v>121750</v>
          </cell>
          <cell r="B4025">
            <v>0</v>
          </cell>
          <cell r="C4025">
            <v>7.5</v>
          </cell>
          <cell r="D4025">
            <v>0</v>
          </cell>
          <cell r="E4025">
            <v>7.5</v>
          </cell>
          <cell r="F4025">
            <v>7.65</v>
          </cell>
          <cell r="G4025">
            <v>7.86</v>
          </cell>
          <cell r="H4025">
            <v>8.4600000000000009</v>
          </cell>
          <cell r="I4025">
            <v>9.06</v>
          </cell>
        </row>
        <row r="4026">
          <cell r="A4026">
            <v>121760</v>
          </cell>
          <cell r="B4026">
            <v>0</v>
          </cell>
          <cell r="C4026">
            <v>7.5</v>
          </cell>
          <cell r="D4026">
            <v>0</v>
          </cell>
          <cell r="E4026">
            <v>7.5</v>
          </cell>
          <cell r="F4026">
            <v>7.65</v>
          </cell>
          <cell r="G4026">
            <v>7.86</v>
          </cell>
          <cell r="H4026">
            <v>8.4600000000000009</v>
          </cell>
          <cell r="I4026">
            <v>9.06</v>
          </cell>
        </row>
        <row r="4027">
          <cell r="A4027">
            <v>121770</v>
          </cell>
          <cell r="B4027">
            <v>0</v>
          </cell>
          <cell r="C4027">
            <v>7.5</v>
          </cell>
          <cell r="D4027">
            <v>0</v>
          </cell>
          <cell r="E4027">
            <v>7.5</v>
          </cell>
          <cell r="F4027">
            <v>7.65</v>
          </cell>
          <cell r="G4027">
            <v>7.86</v>
          </cell>
          <cell r="H4027">
            <v>8.4600000000000009</v>
          </cell>
          <cell r="I4027">
            <v>9.06</v>
          </cell>
        </row>
        <row r="4028">
          <cell r="A4028">
            <v>121780</v>
          </cell>
          <cell r="B4028">
            <v>0</v>
          </cell>
          <cell r="C4028">
            <v>7.5</v>
          </cell>
          <cell r="D4028">
            <v>0</v>
          </cell>
          <cell r="E4028">
            <v>7.5</v>
          </cell>
          <cell r="F4028">
            <v>7.65</v>
          </cell>
          <cell r="G4028">
            <v>7.86</v>
          </cell>
          <cell r="H4028">
            <v>8.4600000000000009</v>
          </cell>
          <cell r="I4028">
            <v>9.06</v>
          </cell>
        </row>
        <row r="4029">
          <cell r="A4029">
            <v>121790</v>
          </cell>
          <cell r="B4029">
            <v>0</v>
          </cell>
          <cell r="C4029">
            <v>7.5</v>
          </cell>
          <cell r="D4029">
            <v>0</v>
          </cell>
          <cell r="E4029">
            <v>7.5</v>
          </cell>
          <cell r="F4029">
            <v>7.65</v>
          </cell>
          <cell r="G4029">
            <v>7.86</v>
          </cell>
          <cell r="H4029">
            <v>8.4600000000000009</v>
          </cell>
          <cell r="I4029">
            <v>9.06</v>
          </cell>
        </row>
        <row r="4030">
          <cell r="A4030">
            <v>121800</v>
          </cell>
          <cell r="B4030">
            <v>0</v>
          </cell>
          <cell r="C4030">
            <v>7.5</v>
          </cell>
          <cell r="D4030">
            <v>0</v>
          </cell>
          <cell r="E4030">
            <v>7.5</v>
          </cell>
          <cell r="F4030">
            <v>7.65</v>
          </cell>
          <cell r="G4030">
            <v>7.86</v>
          </cell>
          <cell r="H4030">
            <v>8.4600000000000009</v>
          </cell>
          <cell r="I4030">
            <v>9.06</v>
          </cell>
        </row>
        <row r="4031">
          <cell r="A4031">
            <v>121810</v>
          </cell>
          <cell r="B4031">
            <v>0</v>
          </cell>
          <cell r="C4031">
            <v>7.5</v>
          </cell>
          <cell r="D4031">
            <v>0</v>
          </cell>
          <cell r="E4031">
            <v>7.5</v>
          </cell>
          <cell r="F4031">
            <v>7.65</v>
          </cell>
          <cell r="G4031">
            <v>7.86</v>
          </cell>
          <cell r="H4031">
            <v>8.4600000000000009</v>
          </cell>
          <cell r="I4031">
            <v>9.06</v>
          </cell>
        </row>
        <row r="4032">
          <cell r="A4032">
            <v>121820</v>
          </cell>
          <cell r="B4032">
            <v>0</v>
          </cell>
          <cell r="C4032">
            <v>7.5</v>
          </cell>
          <cell r="D4032">
            <v>0</v>
          </cell>
          <cell r="E4032">
            <v>7.5</v>
          </cell>
          <cell r="F4032">
            <v>7.65</v>
          </cell>
          <cell r="G4032">
            <v>7.86</v>
          </cell>
          <cell r="H4032">
            <v>8.4600000000000009</v>
          </cell>
          <cell r="I4032">
            <v>9.06</v>
          </cell>
        </row>
        <row r="4033">
          <cell r="A4033">
            <v>121830</v>
          </cell>
          <cell r="B4033">
            <v>0</v>
          </cell>
          <cell r="C4033">
            <v>7.5</v>
          </cell>
          <cell r="D4033">
            <v>0</v>
          </cell>
          <cell r="E4033">
            <v>7.5</v>
          </cell>
          <cell r="F4033">
            <v>7.65</v>
          </cell>
          <cell r="G4033">
            <v>7.86</v>
          </cell>
          <cell r="H4033">
            <v>8.4600000000000009</v>
          </cell>
          <cell r="I4033">
            <v>9.06</v>
          </cell>
        </row>
        <row r="4034">
          <cell r="A4034">
            <v>121840</v>
          </cell>
          <cell r="B4034">
            <v>0</v>
          </cell>
          <cell r="C4034">
            <v>7.5</v>
          </cell>
          <cell r="D4034">
            <v>0</v>
          </cell>
          <cell r="E4034">
            <v>7.5</v>
          </cell>
          <cell r="F4034">
            <v>7.65</v>
          </cell>
          <cell r="G4034">
            <v>7.86</v>
          </cell>
          <cell r="H4034">
            <v>8.4600000000000009</v>
          </cell>
          <cell r="I4034">
            <v>9.06</v>
          </cell>
        </row>
        <row r="4035">
          <cell r="A4035">
            <v>121850</v>
          </cell>
          <cell r="B4035">
            <v>0</v>
          </cell>
          <cell r="C4035">
            <v>7.5</v>
          </cell>
          <cell r="D4035">
            <v>0</v>
          </cell>
          <cell r="E4035">
            <v>7.5</v>
          </cell>
          <cell r="F4035">
            <v>7.65</v>
          </cell>
          <cell r="G4035">
            <v>7.86</v>
          </cell>
          <cell r="H4035">
            <v>8.4600000000000009</v>
          </cell>
          <cell r="I4035">
            <v>9.06</v>
          </cell>
        </row>
        <row r="4036">
          <cell r="A4036">
            <v>121860</v>
          </cell>
          <cell r="B4036">
            <v>0</v>
          </cell>
          <cell r="C4036">
            <v>7.5</v>
          </cell>
          <cell r="D4036">
            <v>0</v>
          </cell>
          <cell r="E4036">
            <v>7.5</v>
          </cell>
          <cell r="F4036">
            <v>7.65</v>
          </cell>
          <cell r="G4036">
            <v>7.86</v>
          </cell>
          <cell r="H4036">
            <v>8.4600000000000009</v>
          </cell>
          <cell r="I4036">
            <v>9.06</v>
          </cell>
        </row>
        <row r="4037">
          <cell r="A4037">
            <v>121870</v>
          </cell>
          <cell r="B4037">
            <v>0</v>
          </cell>
          <cell r="C4037">
            <v>7.5</v>
          </cell>
          <cell r="D4037">
            <v>0</v>
          </cell>
          <cell r="E4037">
            <v>7.5</v>
          </cell>
          <cell r="F4037">
            <v>7.65</v>
          </cell>
          <cell r="G4037">
            <v>7.86</v>
          </cell>
          <cell r="H4037">
            <v>8.4600000000000009</v>
          </cell>
          <cell r="I4037">
            <v>9.06</v>
          </cell>
        </row>
        <row r="4038">
          <cell r="A4038">
            <v>121880</v>
          </cell>
          <cell r="B4038">
            <v>0</v>
          </cell>
          <cell r="C4038">
            <v>7.5</v>
          </cell>
          <cell r="D4038">
            <v>0</v>
          </cell>
          <cell r="E4038">
            <v>7.5</v>
          </cell>
          <cell r="F4038">
            <v>7.65</v>
          </cell>
          <cell r="G4038">
            <v>7.86</v>
          </cell>
          <cell r="H4038">
            <v>8.4600000000000009</v>
          </cell>
          <cell r="I4038">
            <v>9.06</v>
          </cell>
        </row>
        <row r="4039">
          <cell r="A4039">
            <v>121890</v>
          </cell>
          <cell r="B4039">
            <v>0</v>
          </cell>
          <cell r="C4039">
            <v>7.5</v>
          </cell>
          <cell r="D4039">
            <v>0</v>
          </cell>
          <cell r="E4039">
            <v>7.5</v>
          </cell>
          <cell r="F4039">
            <v>7.65</v>
          </cell>
          <cell r="G4039">
            <v>7.86</v>
          </cell>
          <cell r="H4039">
            <v>8.4600000000000009</v>
          </cell>
          <cell r="I4039">
            <v>9.06</v>
          </cell>
        </row>
        <row r="4040">
          <cell r="A4040">
            <v>121893.22</v>
          </cell>
          <cell r="B4040">
            <v>0</v>
          </cell>
          <cell r="C4040">
            <v>7.5</v>
          </cell>
          <cell r="D4040">
            <v>0</v>
          </cell>
          <cell r="E4040">
            <v>7.5</v>
          </cell>
          <cell r="F4040">
            <v>7.65</v>
          </cell>
          <cell r="G4040">
            <v>7.86</v>
          </cell>
          <cell r="H4040">
            <v>8.4600000000000009</v>
          </cell>
          <cell r="I4040">
            <v>9.06</v>
          </cell>
        </row>
        <row r="4041">
          <cell r="A4041">
            <v>121900</v>
          </cell>
          <cell r="B4041">
            <v>0</v>
          </cell>
          <cell r="C4041">
            <v>7.5</v>
          </cell>
          <cell r="D4041">
            <v>0</v>
          </cell>
          <cell r="E4041">
            <v>7.5</v>
          </cell>
          <cell r="F4041">
            <v>7.65</v>
          </cell>
          <cell r="G4041">
            <v>7.86</v>
          </cell>
          <cell r="H4041">
            <v>8.4600000000000009</v>
          </cell>
          <cell r="I4041">
            <v>9.06</v>
          </cell>
        </row>
        <row r="4042">
          <cell r="A4042">
            <v>121910</v>
          </cell>
          <cell r="B4042">
            <v>0</v>
          </cell>
          <cell r="C4042">
            <v>7.5</v>
          </cell>
          <cell r="D4042">
            <v>0</v>
          </cell>
          <cell r="E4042">
            <v>7.5</v>
          </cell>
          <cell r="F4042">
            <v>7.65</v>
          </cell>
          <cell r="G4042">
            <v>7.86</v>
          </cell>
          <cell r="H4042">
            <v>8.4600000000000009</v>
          </cell>
          <cell r="I4042">
            <v>9.06</v>
          </cell>
        </row>
        <row r="4043">
          <cell r="A4043">
            <v>121920</v>
          </cell>
          <cell r="B4043">
            <v>0</v>
          </cell>
          <cell r="C4043">
            <v>7.5</v>
          </cell>
          <cell r="D4043">
            <v>0</v>
          </cell>
          <cell r="E4043">
            <v>7.5</v>
          </cell>
          <cell r="F4043">
            <v>7.65</v>
          </cell>
          <cell r="G4043">
            <v>7.86</v>
          </cell>
          <cell r="H4043">
            <v>8.4600000000000009</v>
          </cell>
          <cell r="I4043">
            <v>9.06</v>
          </cell>
        </row>
        <row r="4044">
          <cell r="A4044">
            <v>121930</v>
          </cell>
          <cell r="B4044">
            <v>0</v>
          </cell>
          <cell r="C4044">
            <v>7.5</v>
          </cell>
          <cell r="D4044">
            <v>0</v>
          </cell>
          <cell r="E4044">
            <v>7.5</v>
          </cell>
          <cell r="F4044">
            <v>7.65</v>
          </cell>
          <cell r="G4044">
            <v>7.86</v>
          </cell>
          <cell r="H4044">
            <v>8.4600000000000009</v>
          </cell>
          <cell r="I4044">
            <v>9.06</v>
          </cell>
        </row>
        <row r="4045">
          <cell r="A4045">
            <v>121940</v>
          </cell>
          <cell r="B4045">
            <v>0</v>
          </cell>
          <cell r="C4045">
            <v>7.5</v>
          </cell>
          <cell r="D4045">
            <v>0</v>
          </cell>
          <cell r="E4045">
            <v>7.5</v>
          </cell>
          <cell r="F4045">
            <v>7.65</v>
          </cell>
          <cell r="G4045">
            <v>7.86</v>
          </cell>
          <cell r="H4045">
            <v>8.4600000000000009</v>
          </cell>
          <cell r="I4045">
            <v>9.06</v>
          </cell>
        </row>
        <row r="4046">
          <cell r="A4046">
            <v>121950</v>
          </cell>
          <cell r="B4046">
            <v>0</v>
          </cell>
          <cell r="C4046">
            <v>7.5</v>
          </cell>
          <cell r="D4046">
            <v>0</v>
          </cell>
          <cell r="E4046">
            <v>7.5</v>
          </cell>
          <cell r="F4046">
            <v>7.65</v>
          </cell>
          <cell r="G4046">
            <v>7.86</v>
          </cell>
          <cell r="H4046">
            <v>8.4600000000000009</v>
          </cell>
          <cell r="I4046">
            <v>9.06</v>
          </cell>
        </row>
        <row r="4047">
          <cell r="A4047">
            <v>121960</v>
          </cell>
          <cell r="B4047">
            <v>0</v>
          </cell>
          <cell r="C4047">
            <v>7.5</v>
          </cell>
          <cell r="D4047">
            <v>0</v>
          </cell>
          <cell r="E4047">
            <v>7.5</v>
          </cell>
          <cell r="F4047">
            <v>7.65</v>
          </cell>
          <cell r="G4047">
            <v>7.86</v>
          </cell>
          <cell r="H4047">
            <v>8.4600000000000009</v>
          </cell>
          <cell r="I4047">
            <v>9.06</v>
          </cell>
        </row>
        <row r="4048">
          <cell r="A4048">
            <v>121970</v>
          </cell>
          <cell r="B4048">
            <v>0</v>
          </cell>
          <cell r="C4048">
            <v>7.5</v>
          </cell>
          <cell r="D4048">
            <v>0</v>
          </cell>
          <cell r="E4048">
            <v>7.5</v>
          </cell>
          <cell r="F4048">
            <v>7.65</v>
          </cell>
          <cell r="G4048">
            <v>7.86</v>
          </cell>
          <cell r="H4048">
            <v>8.4600000000000009</v>
          </cell>
          <cell r="I4048">
            <v>9.06</v>
          </cell>
        </row>
        <row r="4049">
          <cell r="A4049">
            <v>121980</v>
          </cell>
          <cell r="B4049">
            <v>0</v>
          </cell>
          <cell r="C4049">
            <v>7.5</v>
          </cell>
          <cell r="D4049">
            <v>0</v>
          </cell>
          <cell r="E4049">
            <v>7.5</v>
          </cell>
          <cell r="F4049">
            <v>7.65</v>
          </cell>
          <cell r="G4049">
            <v>7.86</v>
          </cell>
          <cell r="H4049">
            <v>8.4600000000000009</v>
          </cell>
          <cell r="I4049">
            <v>9.06</v>
          </cell>
        </row>
        <row r="4050">
          <cell r="A4050">
            <v>121990</v>
          </cell>
          <cell r="B4050">
            <v>0</v>
          </cell>
          <cell r="C4050">
            <v>7.5</v>
          </cell>
          <cell r="D4050">
            <v>0</v>
          </cell>
          <cell r="E4050">
            <v>7.5</v>
          </cell>
          <cell r="F4050">
            <v>7.65</v>
          </cell>
          <cell r="G4050">
            <v>7.86</v>
          </cell>
          <cell r="H4050">
            <v>8.4600000000000009</v>
          </cell>
          <cell r="I4050">
            <v>9.06</v>
          </cell>
        </row>
        <row r="4051">
          <cell r="A4051">
            <v>122000</v>
          </cell>
          <cell r="B4051">
            <v>0</v>
          </cell>
          <cell r="C4051">
            <v>7.5</v>
          </cell>
          <cell r="D4051">
            <v>0</v>
          </cell>
          <cell r="E4051">
            <v>7.5</v>
          </cell>
          <cell r="F4051">
            <v>7.65</v>
          </cell>
          <cell r="G4051">
            <v>7.86</v>
          </cell>
          <cell r="H4051">
            <v>8.4600000000000009</v>
          </cell>
          <cell r="I4051">
            <v>9.06</v>
          </cell>
        </row>
        <row r="4070">
          <cell r="A4070">
            <v>122000</v>
          </cell>
          <cell r="B4070">
            <v>0</v>
          </cell>
          <cell r="C4070">
            <v>7.5</v>
          </cell>
          <cell r="D4070">
            <v>0</v>
          </cell>
          <cell r="E4070">
            <v>7.5</v>
          </cell>
          <cell r="F4070">
            <v>7.65</v>
          </cell>
          <cell r="G4070">
            <v>7.86</v>
          </cell>
          <cell r="H4070">
            <v>8.4600000000000009</v>
          </cell>
          <cell r="I4070">
            <v>9.06</v>
          </cell>
        </row>
        <row r="4071">
          <cell r="A4071">
            <v>122010</v>
          </cell>
          <cell r="B4071">
            <v>0</v>
          </cell>
          <cell r="C4071">
            <v>7.5</v>
          </cell>
          <cell r="D4071">
            <v>0</v>
          </cell>
          <cell r="E4071">
            <v>7.5</v>
          </cell>
          <cell r="F4071">
            <v>7.65</v>
          </cell>
          <cell r="G4071">
            <v>7.86</v>
          </cell>
          <cell r="H4071">
            <v>8.4600000000000009</v>
          </cell>
          <cell r="I4071">
            <v>9.06</v>
          </cell>
        </row>
        <row r="4072">
          <cell r="A4072">
            <v>122020</v>
          </cell>
          <cell r="B4072">
            <v>0</v>
          </cell>
          <cell r="C4072">
            <v>7.5</v>
          </cell>
          <cell r="D4072">
            <v>0</v>
          </cell>
          <cell r="E4072">
            <v>7.5</v>
          </cell>
          <cell r="F4072">
            <v>7.65</v>
          </cell>
          <cell r="G4072">
            <v>7.86</v>
          </cell>
          <cell r="H4072">
            <v>8.4600000000000009</v>
          </cell>
          <cell r="I4072">
            <v>9.06</v>
          </cell>
        </row>
        <row r="4073">
          <cell r="A4073">
            <v>122030</v>
          </cell>
          <cell r="B4073">
            <v>0</v>
          </cell>
          <cell r="C4073">
            <v>7.5</v>
          </cell>
          <cell r="D4073">
            <v>0</v>
          </cell>
          <cell r="E4073">
            <v>7.5</v>
          </cell>
          <cell r="F4073">
            <v>7.65</v>
          </cell>
          <cell r="G4073">
            <v>7.86</v>
          </cell>
          <cell r="H4073">
            <v>8.4600000000000009</v>
          </cell>
          <cell r="I4073">
            <v>9.06</v>
          </cell>
        </row>
        <row r="4074">
          <cell r="A4074">
            <v>122040</v>
          </cell>
          <cell r="B4074">
            <v>0</v>
          </cell>
          <cell r="C4074">
            <v>7.5</v>
          </cell>
          <cell r="D4074">
            <v>0</v>
          </cell>
          <cell r="E4074">
            <v>7.5</v>
          </cell>
          <cell r="F4074">
            <v>7.65</v>
          </cell>
          <cell r="G4074">
            <v>7.86</v>
          </cell>
          <cell r="H4074">
            <v>8.4600000000000009</v>
          </cell>
          <cell r="I4074">
            <v>9.06</v>
          </cell>
        </row>
        <row r="4075">
          <cell r="A4075">
            <v>122050</v>
          </cell>
          <cell r="B4075">
            <v>0</v>
          </cell>
          <cell r="C4075">
            <v>7.5</v>
          </cell>
          <cell r="D4075">
            <v>0</v>
          </cell>
          <cell r="E4075">
            <v>7.5</v>
          </cell>
          <cell r="F4075">
            <v>7.65</v>
          </cell>
          <cell r="G4075">
            <v>7.86</v>
          </cell>
          <cell r="H4075">
            <v>8.4600000000000009</v>
          </cell>
          <cell r="I4075">
            <v>9.06</v>
          </cell>
        </row>
        <row r="4076">
          <cell r="A4076">
            <v>122060</v>
          </cell>
          <cell r="B4076">
            <v>0</v>
          </cell>
          <cell r="C4076">
            <v>7.5</v>
          </cell>
          <cell r="D4076">
            <v>0</v>
          </cell>
          <cell r="E4076">
            <v>7.5</v>
          </cell>
          <cell r="F4076">
            <v>7.65</v>
          </cell>
          <cell r="G4076">
            <v>7.86</v>
          </cell>
          <cell r="H4076">
            <v>8.4600000000000009</v>
          </cell>
          <cell r="I4076">
            <v>9.06</v>
          </cell>
        </row>
        <row r="4077">
          <cell r="A4077">
            <v>122070</v>
          </cell>
          <cell r="B4077">
            <v>0</v>
          </cell>
          <cell r="C4077">
            <v>7.5</v>
          </cell>
          <cell r="D4077">
            <v>0</v>
          </cell>
          <cell r="E4077">
            <v>7.5</v>
          </cell>
          <cell r="F4077">
            <v>7.65</v>
          </cell>
          <cell r="G4077">
            <v>7.86</v>
          </cell>
          <cell r="H4077">
            <v>8.4600000000000009</v>
          </cell>
          <cell r="I4077">
            <v>9.06</v>
          </cell>
        </row>
        <row r="4078">
          <cell r="A4078">
            <v>122080</v>
          </cell>
          <cell r="B4078">
            <v>0</v>
          </cell>
          <cell r="C4078">
            <v>7.5</v>
          </cell>
          <cell r="D4078">
            <v>0</v>
          </cell>
          <cell r="E4078">
            <v>7.5</v>
          </cell>
          <cell r="F4078">
            <v>7.65</v>
          </cell>
          <cell r="G4078">
            <v>7.86</v>
          </cell>
          <cell r="H4078">
            <v>8.4600000000000009</v>
          </cell>
          <cell r="I4078">
            <v>9.06</v>
          </cell>
        </row>
        <row r="4079">
          <cell r="A4079">
            <v>122090</v>
          </cell>
          <cell r="B4079">
            <v>0</v>
          </cell>
          <cell r="C4079">
            <v>7.5</v>
          </cell>
          <cell r="D4079">
            <v>0</v>
          </cell>
          <cell r="E4079">
            <v>7.5</v>
          </cell>
          <cell r="F4079">
            <v>7.65</v>
          </cell>
          <cell r="G4079">
            <v>7.86</v>
          </cell>
          <cell r="H4079">
            <v>8.4600000000000009</v>
          </cell>
          <cell r="I4079">
            <v>9.06</v>
          </cell>
        </row>
        <row r="4080">
          <cell r="A4080">
            <v>122100</v>
          </cell>
          <cell r="B4080">
            <v>0</v>
          </cell>
          <cell r="C4080">
            <v>7.5</v>
          </cell>
          <cell r="D4080">
            <v>0</v>
          </cell>
          <cell r="E4080">
            <v>7.5</v>
          </cell>
          <cell r="F4080">
            <v>7.65</v>
          </cell>
          <cell r="G4080">
            <v>7.86</v>
          </cell>
          <cell r="H4080">
            <v>8.4600000000000009</v>
          </cell>
          <cell r="I4080">
            <v>9.06</v>
          </cell>
        </row>
        <row r="4081">
          <cell r="A4081">
            <v>122110</v>
          </cell>
          <cell r="B4081">
            <v>0</v>
          </cell>
          <cell r="C4081">
            <v>7.5</v>
          </cell>
          <cell r="D4081">
            <v>0</v>
          </cell>
          <cell r="E4081">
            <v>7.5</v>
          </cell>
          <cell r="F4081">
            <v>7.65</v>
          </cell>
          <cell r="G4081">
            <v>7.86</v>
          </cell>
          <cell r="H4081">
            <v>8.4600000000000009</v>
          </cell>
          <cell r="I4081">
            <v>9.06</v>
          </cell>
        </row>
        <row r="4082">
          <cell r="A4082">
            <v>122120</v>
          </cell>
          <cell r="B4082">
            <v>0</v>
          </cell>
          <cell r="C4082">
            <v>7.5</v>
          </cell>
          <cell r="D4082">
            <v>0</v>
          </cell>
          <cell r="E4082">
            <v>7.5</v>
          </cell>
          <cell r="F4082">
            <v>7.65</v>
          </cell>
          <cell r="G4082">
            <v>7.86</v>
          </cell>
          <cell r="H4082">
            <v>8.4600000000000009</v>
          </cell>
          <cell r="I4082">
            <v>9.06</v>
          </cell>
        </row>
        <row r="4083">
          <cell r="A4083">
            <v>122130</v>
          </cell>
          <cell r="B4083">
            <v>0</v>
          </cell>
          <cell r="C4083">
            <v>7.5</v>
          </cell>
          <cell r="D4083">
            <v>0</v>
          </cell>
          <cell r="E4083">
            <v>7.5</v>
          </cell>
          <cell r="F4083">
            <v>7.65</v>
          </cell>
          <cell r="G4083">
            <v>7.86</v>
          </cell>
          <cell r="H4083">
            <v>8.4600000000000009</v>
          </cell>
          <cell r="I4083">
            <v>9.06</v>
          </cell>
        </row>
        <row r="4084">
          <cell r="A4084">
            <v>122140</v>
          </cell>
          <cell r="B4084">
            <v>0</v>
          </cell>
          <cell r="C4084">
            <v>7.5</v>
          </cell>
          <cell r="D4084">
            <v>0</v>
          </cell>
          <cell r="E4084">
            <v>7.5</v>
          </cell>
          <cell r="F4084">
            <v>7.65</v>
          </cell>
          <cell r="G4084">
            <v>7.86</v>
          </cell>
          <cell r="H4084">
            <v>8.4600000000000009</v>
          </cell>
          <cell r="I4084">
            <v>9.06</v>
          </cell>
        </row>
        <row r="4085">
          <cell r="A4085">
            <v>122150</v>
          </cell>
          <cell r="B4085">
            <v>0</v>
          </cell>
          <cell r="C4085">
            <v>7.5</v>
          </cell>
          <cell r="D4085">
            <v>0</v>
          </cell>
          <cell r="E4085">
            <v>7.5</v>
          </cell>
          <cell r="F4085">
            <v>7.65</v>
          </cell>
          <cell r="G4085">
            <v>7.86</v>
          </cell>
          <cell r="H4085">
            <v>8.4600000000000009</v>
          </cell>
          <cell r="I4085">
            <v>9.06</v>
          </cell>
        </row>
        <row r="4086">
          <cell r="A4086">
            <v>122160</v>
          </cell>
          <cell r="B4086">
            <v>0</v>
          </cell>
          <cell r="C4086">
            <v>7.5</v>
          </cell>
          <cell r="D4086">
            <v>0</v>
          </cell>
          <cell r="E4086">
            <v>7.5</v>
          </cell>
          <cell r="F4086">
            <v>7.65</v>
          </cell>
          <cell r="G4086">
            <v>7.86</v>
          </cell>
          <cell r="H4086">
            <v>8.4600000000000009</v>
          </cell>
          <cell r="I4086">
            <v>9.06</v>
          </cell>
        </row>
        <row r="4087">
          <cell r="A4087">
            <v>122170</v>
          </cell>
          <cell r="B4087">
            <v>0</v>
          </cell>
          <cell r="C4087">
            <v>7.5</v>
          </cell>
          <cell r="D4087">
            <v>0</v>
          </cell>
          <cell r="E4087">
            <v>7.5</v>
          </cell>
          <cell r="F4087">
            <v>7.65</v>
          </cell>
          <cell r="G4087">
            <v>7.86</v>
          </cell>
          <cell r="H4087">
            <v>8.4600000000000009</v>
          </cell>
          <cell r="I4087">
            <v>9.06</v>
          </cell>
        </row>
        <row r="4088">
          <cell r="A4088">
            <v>122180</v>
          </cell>
          <cell r="B4088">
            <v>0</v>
          </cell>
          <cell r="C4088">
            <v>7.5</v>
          </cell>
          <cell r="D4088">
            <v>0</v>
          </cell>
          <cell r="E4088">
            <v>7.5</v>
          </cell>
          <cell r="F4088">
            <v>7.65</v>
          </cell>
          <cell r="G4088">
            <v>7.86</v>
          </cell>
          <cell r="H4088">
            <v>8.4600000000000009</v>
          </cell>
          <cell r="I4088">
            <v>9.06</v>
          </cell>
        </row>
        <row r="4089">
          <cell r="A4089">
            <v>122190</v>
          </cell>
          <cell r="B4089">
            <v>0</v>
          </cell>
          <cell r="C4089">
            <v>7.5</v>
          </cell>
          <cell r="D4089">
            <v>0</v>
          </cell>
          <cell r="E4089">
            <v>7.5</v>
          </cell>
          <cell r="F4089">
            <v>7.65</v>
          </cell>
          <cell r="G4089">
            <v>7.86</v>
          </cell>
          <cell r="H4089">
            <v>8.4600000000000009</v>
          </cell>
          <cell r="I4089">
            <v>9.06</v>
          </cell>
        </row>
        <row r="4090">
          <cell r="A4090">
            <v>122200</v>
          </cell>
          <cell r="B4090">
            <v>0</v>
          </cell>
          <cell r="C4090">
            <v>7.5</v>
          </cell>
          <cell r="D4090">
            <v>0</v>
          </cell>
          <cell r="E4090">
            <v>7.5</v>
          </cell>
          <cell r="F4090">
            <v>7.65</v>
          </cell>
          <cell r="G4090">
            <v>7.86</v>
          </cell>
          <cell r="H4090">
            <v>8.4600000000000009</v>
          </cell>
          <cell r="I4090">
            <v>9.06</v>
          </cell>
        </row>
        <row r="4091">
          <cell r="A4091">
            <v>122210</v>
          </cell>
          <cell r="B4091">
            <v>0</v>
          </cell>
          <cell r="C4091">
            <v>7.5</v>
          </cell>
          <cell r="D4091">
            <v>0</v>
          </cell>
          <cell r="E4091">
            <v>7.5</v>
          </cell>
          <cell r="F4091">
            <v>7.65</v>
          </cell>
          <cell r="G4091">
            <v>7.86</v>
          </cell>
          <cell r="H4091">
            <v>8.4600000000000009</v>
          </cell>
          <cell r="I4091">
            <v>9.06</v>
          </cell>
        </row>
        <row r="4092">
          <cell r="A4092">
            <v>122220</v>
          </cell>
          <cell r="B4092">
            <v>0</v>
          </cell>
          <cell r="C4092">
            <v>7.5</v>
          </cell>
          <cell r="D4092">
            <v>0</v>
          </cell>
          <cell r="E4092">
            <v>7.5</v>
          </cell>
          <cell r="F4092">
            <v>7.65</v>
          </cell>
          <cell r="G4092">
            <v>7.86</v>
          </cell>
          <cell r="H4092">
            <v>8.4600000000000009</v>
          </cell>
          <cell r="I4092">
            <v>9.06</v>
          </cell>
        </row>
        <row r="4093">
          <cell r="A4093">
            <v>122230</v>
          </cell>
          <cell r="B4093">
            <v>0</v>
          </cell>
          <cell r="C4093">
            <v>7.5</v>
          </cell>
          <cell r="D4093">
            <v>0</v>
          </cell>
          <cell r="E4093">
            <v>7.5</v>
          </cell>
          <cell r="F4093">
            <v>7.65</v>
          </cell>
          <cell r="G4093">
            <v>7.86</v>
          </cell>
          <cell r="H4093">
            <v>8.4600000000000009</v>
          </cell>
          <cell r="I4093">
            <v>9.06</v>
          </cell>
        </row>
        <row r="4094">
          <cell r="A4094">
            <v>122240</v>
          </cell>
          <cell r="B4094">
            <v>0</v>
          </cell>
          <cell r="C4094">
            <v>7.5</v>
          </cell>
          <cell r="D4094">
            <v>0</v>
          </cell>
          <cell r="E4094">
            <v>7.5</v>
          </cell>
          <cell r="F4094">
            <v>7.65</v>
          </cell>
          <cell r="G4094">
            <v>7.86</v>
          </cell>
          <cell r="H4094">
            <v>8.4600000000000009</v>
          </cell>
          <cell r="I4094">
            <v>9.06</v>
          </cell>
        </row>
        <row r="4095">
          <cell r="A4095">
            <v>122250</v>
          </cell>
          <cell r="B4095">
            <v>0</v>
          </cell>
          <cell r="C4095">
            <v>7.5</v>
          </cell>
          <cell r="D4095">
            <v>0</v>
          </cell>
          <cell r="E4095">
            <v>7.5</v>
          </cell>
          <cell r="F4095">
            <v>7.65</v>
          </cell>
          <cell r="G4095">
            <v>7.86</v>
          </cell>
          <cell r="H4095">
            <v>8.4600000000000009</v>
          </cell>
          <cell r="I4095">
            <v>9.06</v>
          </cell>
        </row>
        <row r="4096">
          <cell r="A4096">
            <v>122260</v>
          </cell>
          <cell r="B4096">
            <v>0</v>
          </cell>
          <cell r="C4096">
            <v>7.5</v>
          </cell>
          <cell r="D4096">
            <v>0</v>
          </cell>
          <cell r="E4096">
            <v>7.5</v>
          </cell>
          <cell r="F4096">
            <v>7.65</v>
          </cell>
          <cell r="G4096">
            <v>7.86</v>
          </cell>
          <cell r="H4096">
            <v>8.4600000000000009</v>
          </cell>
          <cell r="I4096">
            <v>9.06</v>
          </cell>
        </row>
        <row r="4097">
          <cell r="A4097">
            <v>122270</v>
          </cell>
          <cell r="B4097">
            <v>0</v>
          </cell>
          <cell r="C4097">
            <v>7.5</v>
          </cell>
          <cell r="D4097">
            <v>0</v>
          </cell>
          <cell r="E4097">
            <v>7.5</v>
          </cell>
          <cell r="F4097">
            <v>7.65</v>
          </cell>
          <cell r="G4097">
            <v>7.86</v>
          </cell>
          <cell r="H4097">
            <v>8.4600000000000009</v>
          </cell>
          <cell r="I4097">
            <v>9.06</v>
          </cell>
        </row>
        <row r="4098">
          <cell r="A4098">
            <v>122280</v>
          </cell>
          <cell r="B4098">
            <v>0</v>
          </cell>
          <cell r="C4098">
            <v>7.5</v>
          </cell>
          <cell r="D4098">
            <v>0</v>
          </cell>
          <cell r="E4098">
            <v>7.5</v>
          </cell>
          <cell r="F4098">
            <v>7.65</v>
          </cell>
          <cell r="G4098">
            <v>7.86</v>
          </cell>
          <cell r="H4098">
            <v>8.4600000000000009</v>
          </cell>
          <cell r="I4098">
            <v>9.06</v>
          </cell>
        </row>
        <row r="4099">
          <cell r="A4099">
            <v>122290</v>
          </cell>
          <cell r="B4099">
            <v>0</v>
          </cell>
          <cell r="C4099">
            <v>7.5</v>
          </cell>
          <cell r="D4099">
            <v>0</v>
          </cell>
          <cell r="E4099">
            <v>7.5</v>
          </cell>
          <cell r="F4099">
            <v>7.65</v>
          </cell>
          <cell r="G4099">
            <v>7.86</v>
          </cell>
          <cell r="H4099">
            <v>8.4600000000000009</v>
          </cell>
          <cell r="I4099">
            <v>9.06</v>
          </cell>
        </row>
        <row r="4100">
          <cell r="A4100">
            <v>122300</v>
          </cell>
          <cell r="B4100">
            <v>0</v>
          </cell>
          <cell r="C4100">
            <v>7.5</v>
          </cell>
          <cell r="D4100">
            <v>0</v>
          </cell>
          <cell r="E4100">
            <v>7.5</v>
          </cell>
          <cell r="F4100">
            <v>7.65</v>
          </cell>
          <cell r="G4100">
            <v>7.86</v>
          </cell>
          <cell r="H4100">
            <v>8.4600000000000009</v>
          </cell>
          <cell r="I4100">
            <v>9.06</v>
          </cell>
        </row>
        <row r="4101">
          <cell r="A4101">
            <v>122310</v>
          </cell>
          <cell r="B4101">
            <v>0</v>
          </cell>
          <cell r="C4101">
            <v>7.5</v>
          </cell>
          <cell r="D4101">
            <v>0</v>
          </cell>
          <cell r="E4101">
            <v>7.5</v>
          </cell>
          <cell r="F4101">
            <v>7.65</v>
          </cell>
          <cell r="G4101">
            <v>7.86</v>
          </cell>
          <cell r="H4101">
            <v>8.4600000000000009</v>
          </cell>
          <cell r="I4101">
            <v>9.06</v>
          </cell>
        </row>
        <row r="4102">
          <cell r="A4102">
            <v>122320</v>
          </cell>
          <cell r="B4102">
            <v>0</v>
          </cell>
          <cell r="C4102">
            <v>7.5</v>
          </cell>
          <cell r="D4102">
            <v>0</v>
          </cell>
          <cell r="E4102">
            <v>7.5</v>
          </cell>
          <cell r="F4102">
            <v>7.65</v>
          </cell>
          <cell r="G4102">
            <v>7.86</v>
          </cell>
          <cell r="H4102">
            <v>8.4600000000000009</v>
          </cell>
          <cell r="I4102">
            <v>9.06</v>
          </cell>
        </row>
        <row r="4103">
          <cell r="A4103">
            <v>122330</v>
          </cell>
          <cell r="B4103">
            <v>0</v>
          </cell>
          <cell r="C4103">
            <v>7.5</v>
          </cell>
          <cell r="D4103">
            <v>0</v>
          </cell>
          <cell r="E4103">
            <v>7.5</v>
          </cell>
          <cell r="F4103">
            <v>7.65</v>
          </cell>
          <cell r="G4103">
            <v>7.86</v>
          </cell>
          <cell r="H4103">
            <v>8.4600000000000009</v>
          </cell>
          <cell r="I4103">
            <v>9.06</v>
          </cell>
        </row>
        <row r="4104">
          <cell r="A4104">
            <v>122340</v>
          </cell>
          <cell r="B4104">
            <v>0</v>
          </cell>
          <cell r="C4104">
            <v>7.5</v>
          </cell>
          <cell r="D4104">
            <v>0</v>
          </cell>
          <cell r="E4104">
            <v>7.5</v>
          </cell>
          <cell r="F4104">
            <v>7.65</v>
          </cell>
          <cell r="G4104">
            <v>7.86</v>
          </cell>
          <cell r="H4104">
            <v>8.4600000000000009</v>
          </cell>
          <cell r="I4104">
            <v>9.06</v>
          </cell>
        </row>
        <row r="4105">
          <cell r="A4105">
            <v>122350</v>
          </cell>
          <cell r="B4105">
            <v>0</v>
          </cell>
          <cell r="C4105">
            <v>7.5</v>
          </cell>
          <cell r="D4105">
            <v>0</v>
          </cell>
          <cell r="E4105">
            <v>7.5</v>
          </cell>
          <cell r="F4105">
            <v>7.65</v>
          </cell>
          <cell r="G4105">
            <v>7.86</v>
          </cell>
          <cell r="H4105">
            <v>8.4600000000000009</v>
          </cell>
          <cell r="I4105">
            <v>9.06</v>
          </cell>
        </row>
        <row r="4106">
          <cell r="A4106">
            <v>122360</v>
          </cell>
          <cell r="B4106">
            <v>0</v>
          </cell>
          <cell r="C4106">
            <v>7.5</v>
          </cell>
          <cell r="D4106">
            <v>0</v>
          </cell>
          <cell r="E4106">
            <v>7.5</v>
          </cell>
          <cell r="F4106">
            <v>7.65</v>
          </cell>
          <cell r="G4106">
            <v>7.86</v>
          </cell>
          <cell r="H4106">
            <v>8.4600000000000009</v>
          </cell>
          <cell r="I4106">
            <v>9.06</v>
          </cell>
        </row>
        <row r="4107">
          <cell r="A4107">
            <v>122370</v>
          </cell>
          <cell r="B4107">
            <v>0</v>
          </cell>
          <cell r="C4107">
            <v>7.5</v>
          </cell>
          <cell r="D4107">
            <v>0</v>
          </cell>
          <cell r="E4107">
            <v>7.5</v>
          </cell>
          <cell r="F4107">
            <v>7.65</v>
          </cell>
          <cell r="G4107">
            <v>7.86</v>
          </cell>
          <cell r="H4107">
            <v>8.4600000000000009</v>
          </cell>
          <cell r="I4107">
            <v>9.06</v>
          </cell>
        </row>
        <row r="4108">
          <cell r="A4108">
            <v>122380</v>
          </cell>
          <cell r="B4108">
            <v>0</v>
          </cell>
          <cell r="C4108">
            <v>7.5</v>
          </cell>
          <cell r="D4108">
            <v>0</v>
          </cell>
          <cell r="E4108">
            <v>7.5</v>
          </cell>
          <cell r="F4108">
            <v>7.65</v>
          </cell>
          <cell r="G4108">
            <v>7.86</v>
          </cell>
          <cell r="H4108">
            <v>8.4600000000000009</v>
          </cell>
          <cell r="I4108">
            <v>9.06</v>
          </cell>
        </row>
        <row r="4109">
          <cell r="A4109">
            <v>122390</v>
          </cell>
          <cell r="B4109">
            <v>0</v>
          </cell>
          <cell r="C4109">
            <v>7.5</v>
          </cell>
          <cell r="D4109">
            <v>0</v>
          </cell>
          <cell r="E4109">
            <v>7.5</v>
          </cell>
          <cell r="F4109">
            <v>7.65</v>
          </cell>
          <cell r="G4109">
            <v>7.86</v>
          </cell>
          <cell r="H4109">
            <v>8.4600000000000009</v>
          </cell>
          <cell r="I4109">
            <v>9.06</v>
          </cell>
        </row>
        <row r="4110">
          <cell r="A4110">
            <v>122400</v>
          </cell>
          <cell r="B4110">
            <v>0</v>
          </cell>
          <cell r="C4110">
            <v>7.5</v>
          </cell>
          <cell r="D4110">
            <v>0</v>
          </cell>
          <cell r="E4110">
            <v>7.5</v>
          </cell>
          <cell r="F4110">
            <v>7.65</v>
          </cell>
          <cell r="G4110">
            <v>7.86</v>
          </cell>
          <cell r="H4110">
            <v>8.4600000000000009</v>
          </cell>
          <cell r="I4110">
            <v>9.06</v>
          </cell>
        </row>
        <row r="4111">
          <cell r="A4111">
            <v>122410</v>
          </cell>
          <cell r="B4111">
            <v>0</v>
          </cell>
          <cell r="C4111">
            <v>7.5</v>
          </cell>
          <cell r="D4111">
            <v>0</v>
          </cell>
          <cell r="E4111">
            <v>7.5</v>
          </cell>
          <cell r="F4111">
            <v>7.65</v>
          </cell>
          <cell r="G4111">
            <v>7.86</v>
          </cell>
          <cell r="H4111">
            <v>8.4600000000000009</v>
          </cell>
          <cell r="I4111">
            <v>9.06</v>
          </cell>
        </row>
        <row r="4112">
          <cell r="A4112">
            <v>122420</v>
          </cell>
          <cell r="B4112">
            <v>0</v>
          </cell>
          <cell r="C4112">
            <v>7.5</v>
          </cell>
          <cell r="D4112">
            <v>0</v>
          </cell>
          <cell r="E4112">
            <v>7.5</v>
          </cell>
          <cell r="F4112">
            <v>7.65</v>
          </cell>
          <cell r="G4112">
            <v>7.86</v>
          </cell>
          <cell r="H4112">
            <v>8.4600000000000009</v>
          </cell>
          <cell r="I4112">
            <v>9.06</v>
          </cell>
        </row>
        <row r="4113">
          <cell r="A4113">
            <v>122430</v>
          </cell>
          <cell r="B4113">
            <v>0</v>
          </cell>
          <cell r="C4113">
            <v>7.5</v>
          </cell>
          <cell r="D4113">
            <v>0</v>
          </cell>
          <cell r="E4113">
            <v>7.5</v>
          </cell>
          <cell r="F4113">
            <v>7.65</v>
          </cell>
          <cell r="G4113">
            <v>7.86</v>
          </cell>
          <cell r="H4113">
            <v>8.4600000000000009</v>
          </cell>
          <cell r="I4113">
            <v>9.06</v>
          </cell>
        </row>
        <row r="4114">
          <cell r="A4114">
            <v>122440</v>
          </cell>
          <cell r="B4114">
            <v>0</v>
          </cell>
          <cell r="C4114">
            <v>7.5</v>
          </cell>
          <cell r="D4114">
            <v>0</v>
          </cell>
          <cell r="E4114">
            <v>7.5</v>
          </cell>
          <cell r="F4114">
            <v>7.65</v>
          </cell>
          <cell r="G4114">
            <v>7.86</v>
          </cell>
          <cell r="H4114">
            <v>8.4600000000000009</v>
          </cell>
          <cell r="I4114">
            <v>9.06</v>
          </cell>
        </row>
        <row r="4115">
          <cell r="A4115">
            <v>122450</v>
          </cell>
          <cell r="B4115">
            <v>0</v>
          </cell>
          <cell r="C4115">
            <v>7.5</v>
          </cell>
          <cell r="D4115">
            <v>0</v>
          </cell>
          <cell r="E4115">
            <v>7.5</v>
          </cell>
          <cell r="F4115">
            <v>7.65</v>
          </cell>
          <cell r="G4115">
            <v>7.86</v>
          </cell>
          <cell r="H4115">
            <v>8.4600000000000009</v>
          </cell>
          <cell r="I4115">
            <v>9.06</v>
          </cell>
        </row>
        <row r="4116">
          <cell r="A4116">
            <v>122460</v>
          </cell>
          <cell r="B4116">
            <v>0</v>
          </cell>
          <cell r="C4116">
            <v>7.5</v>
          </cell>
          <cell r="D4116">
            <v>0</v>
          </cell>
          <cell r="E4116">
            <v>7.5</v>
          </cell>
          <cell r="F4116">
            <v>7.65</v>
          </cell>
          <cell r="G4116">
            <v>7.86</v>
          </cell>
          <cell r="H4116">
            <v>8.4600000000000009</v>
          </cell>
          <cell r="I4116">
            <v>9.06</v>
          </cell>
        </row>
        <row r="4117">
          <cell r="A4117">
            <v>122470</v>
          </cell>
          <cell r="B4117">
            <v>0</v>
          </cell>
          <cell r="C4117">
            <v>7.5</v>
          </cell>
          <cell r="D4117">
            <v>0</v>
          </cell>
          <cell r="E4117">
            <v>7.5</v>
          </cell>
          <cell r="F4117">
            <v>7.65</v>
          </cell>
          <cell r="G4117">
            <v>7.86</v>
          </cell>
          <cell r="H4117">
            <v>8.4600000000000009</v>
          </cell>
          <cell r="I4117">
            <v>9.06</v>
          </cell>
        </row>
        <row r="4118">
          <cell r="A4118">
            <v>122480</v>
          </cell>
          <cell r="B4118">
            <v>0</v>
          </cell>
          <cell r="C4118">
            <v>7.5</v>
          </cell>
          <cell r="D4118">
            <v>0</v>
          </cell>
          <cell r="E4118">
            <v>7.5</v>
          </cell>
          <cell r="F4118">
            <v>7.65</v>
          </cell>
          <cell r="G4118">
            <v>7.86</v>
          </cell>
          <cell r="H4118">
            <v>8.4600000000000009</v>
          </cell>
          <cell r="I4118">
            <v>9.06</v>
          </cell>
        </row>
        <row r="4119">
          <cell r="A4119">
            <v>122490</v>
          </cell>
          <cell r="B4119">
            <v>0</v>
          </cell>
          <cell r="C4119">
            <v>7.5</v>
          </cell>
          <cell r="D4119">
            <v>0</v>
          </cell>
          <cell r="E4119">
            <v>7.5</v>
          </cell>
          <cell r="F4119">
            <v>7.65</v>
          </cell>
          <cell r="G4119">
            <v>7.86</v>
          </cell>
          <cell r="H4119">
            <v>8.4600000000000009</v>
          </cell>
          <cell r="I4119">
            <v>9.06</v>
          </cell>
        </row>
        <row r="4120">
          <cell r="A4120">
            <v>122500</v>
          </cell>
          <cell r="B4120">
            <v>0</v>
          </cell>
          <cell r="C4120">
            <v>7.5</v>
          </cell>
          <cell r="D4120">
            <v>0</v>
          </cell>
          <cell r="E4120">
            <v>7.5</v>
          </cell>
          <cell r="F4120">
            <v>7.65</v>
          </cell>
          <cell r="G4120">
            <v>7.86</v>
          </cell>
          <cell r="H4120">
            <v>8.4600000000000009</v>
          </cell>
          <cell r="I4120">
            <v>9.06</v>
          </cell>
        </row>
        <row r="4121">
          <cell r="A4121">
            <v>122510</v>
          </cell>
          <cell r="B4121">
            <v>0</v>
          </cell>
          <cell r="C4121">
            <v>7.5</v>
          </cell>
          <cell r="D4121">
            <v>0</v>
          </cell>
          <cell r="E4121">
            <v>7.5</v>
          </cell>
          <cell r="F4121">
            <v>7.65</v>
          </cell>
          <cell r="G4121">
            <v>7.86</v>
          </cell>
          <cell r="H4121">
            <v>8.4600000000000009</v>
          </cell>
          <cell r="I4121">
            <v>9.06</v>
          </cell>
        </row>
        <row r="4122">
          <cell r="A4122">
            <v>122520</v>
          </cell>
          <cell r="B4122">
            <v>0</v>
          </cell>
          <cell r="C4122">
            <v>7.5</v>
          </cell>
          <cell r="D4122">
            <v>0</v>
          </cell>
          <cell r="E4122">
            <v>7.5</v>
          </cell>
          <cell r="F4122">
            <v>7.65</v>
          </cell>
          <cell r="G4122">
            <v>7.86</v>
          </cell>
          <cell r="H4122">
            <v>8.4600000000000009</v>
          </cell>
          <cell r="I4122">
            <v>9.06</v>
          </cell>
        </row>
        <row r="4123">
          <cell r="A4123">
            <v>122520.76</v>
          </cell>
          <cell r="B4123" t="str">
            <v>BS</v>
          </cell>
          <cell r="C4123">
            <v>7.5</v>
          </cell>
          <cell r="D4123">
            <v>0</v>
          </cell>
          <cell r="E4123">
            <v>7.5</v>
          </cell>
          <cell r="F4123">
            <v>7.65</v>
          </cell>
          <cell r="G4123">
            <v>7.86</v>
          </cell>
          <cell r="H4123">
            <v>8.4600000000000009</v>
          </cell>
          <cell r="I4123">
            <v>9.06</v>
          </cell>
        </row>
        <row r="4124">
          <cell r="A4124">
            <v>122530</v>
          </cell>
          <cell r="B4124">
            <v>0</v>
          </cell>
          <cell r="C4124">
            <v>7.5</v>
          </cell>
          <cell r="D4124">
            <v>0</v>
          </cell>
          <cell r="E4124">
            <v>7.5</v>
          </cell>
          <cell r="F4124">
            <v>7.65</v>
          </cell>
          <cell r="G4124">
            <v>7.86</v>
          </cell>
          <cell r="H4124">
            <v>8.4600000000000009</v>
          </cell>
          <cell r="I4124">
            <v>9.06</v>
          </cell>
        </row>
        <row r="4125">
          <cell r="A4125">
            <v>122540</v>
          </cell>
          <cell r="B4125">
            <v>0</v>
          </cell>
          <cell r="C4125">
            <v>7.5</v>
          </cell>
          <cell r="D4125">
            <v>0</v>
          </cell>
          <cell r="E4125">
            <v>7.5</v>
          </cell>
          <cell r="F4125">
            <v>7.65</v>
          </cell>
          <cell r="G4125">
            <v>7.86</v>
          </cell>
          <cell r="H4125">
            <v>8.4600000000000009</v>
          </cell>
          <cell r="I4125">
            <v>9.06</v>
          </cell>
        </row>
        <row r="4126">
          <cell r="A4126">
            <v>122550</v>
          </cell>
          <cell r="B4126">
            <v>0</v>
          </cell>
          <cell r="C4126">
            <v>7.5</v>
          </cell>
          <cell r="D4126">
            <v>0</v>
          </cell>
          <cell r="E4126">
            <v>7.5</v>
          </cell>
          <cell r="F4126">
            <v>7.65</v>
          </cell>
          <cell r="G4126">
            <v>7.86</v>
          </cell>
          <cell r="H4126">
            <v>8.4600000000000009</v>
          </cell>
          <cell r="I4126">
            <v>9.06</v>
          </cell>
        </row>
        <row r="4127">
          <cell r="A4127">
            <v>122550.76</v>
          </cell>
          <cell r="B4127" t="str">
            <v>PX</v>
          </cell>
          <cell r="C4127">
            <v>7.5</v>
          </cell>
          <cell r="D4127">
            <v>0</v>
          </cell>
          <cell r="E4127">
            <v>7.5</v>
          </cell>
          <cell r="F4127">
            <v>7.65</v>
          </cell>
          <cell r="G4127">
            <v>7.86</v>
          </cell>
          <cell r="H4127">
            <v>8.4600000000000009</v>
          </cell>
          <cell r="I4127">
            <v>9.06</v>
          </cell>
        </row>
        <row r="4128">
          <cell r="A4128">
            <v>122560</v>
          </cell>
          <cell r="B4128">
            <v>0</v>
          </cell>
          <cell r="C4128">
            <v>7.5</v>
          </cell>
          <cell r="D4128">
            <v>0.18</v>
          </cell>
          <cell r="E4128">
            <v>7.68</v>
          </cell>
          <cell r="F4128">
            <v>7.83</v>
          </cell>
          <cell r="G4128">
            <v>8.0400000000000009</v>
          </cell>
          <cell r="H4128">
            <v>8.64</v>
          </cell>
          <cell r="I4128">
            <v>9.24</v>
          </cell>
        </row>
        <row r="4129">
          <cell r="A4129">
            <v>122565.75999999999</v>
          </cell>
          <cell r="B4129" t="str">
            <v>PC</v>
          </cell>
          <cell r="C4129">
            <v>7.5</v>
          </cell>
          <cell r="D4129">
            <v>0.3</v>
          </cell>
          <cell r="E4129">
            <v>7.8</v>
          </cell>
          <cell r="F4129">
            <v>7.95</v>
          </cell>
          <cell r="G4129">
            <v>8.16</v>
          </cell>
          <cell r="H4129">
            <v>8.76</v>
          </cell>
          <cell r="I4129">
            <v>9.36</v>
          </cell>
        </row>
        <row r="4130">
          <cell r="A4130">
            <v>122570</v>
          </cell>
          <cell r="B4130">
            <v>0</v>
          </cell>
          <cell r="C4130">
            <v>7.5</v>
          </cell>
          <cell r="D4130">
            <v>0.38</v>
          </cell>
          <cell r="E4130">
            <v>7.88</v>
          </cell>
          <cell r="F4130">
            <v>8.0299999999999994</v>
          </cell>
          <cell r="G4130">
            <v>8.24</v>
          </cell>
          <cell r="H4130">
            <v>8.84</v>
          </cell>
          <cell r="I4130">
            <v>9.44</v>
          </cell>
        </row>
        <row r="4131">
          <cell r="A4131">
            <v>122580</v>
          </cell>
          <cell r="B4131">
            <v>0</v>
          </cell>
          <cell r="C4131">
            <v>7.5</v>
          </cell>
          <cell r="D4131">
            <v>0.57999999999999996</v>
          </cell>
          <cell r="E4131">
            <v>8.08</v>
          </cell>
          <cell r="F4131">
            <v>8.23</v>
          </cell>
          <cell r="G4131">
            <v>8.4400000000000013</v>
          </cell>
          <cell r="H4131">
            <v>9.0400000000000009</v>
          </cell>
          <cell r="I4131">
            <v>9.64</v>
          </cell>
        </row>
        <row r="4132">
          <cell r="A4132">
            <v>122580.76</v>
          </cell>
          <cell r="B4132" t="str">
            <v>PY - MSE</v>
          </cell>
          <cell r="C4132">
            <v>7.5</v>
          </cell>
          <cell r="D4132">
            <v>0.6</v>
          </cell>
          <cell r="E4132">
            <v>8.1</v>
          </cell>
          <cell r="F4132">
            <v>8.25</v>
          </cell>
          <cell r="G4132">
            <v>8.4600000000000009</v>
          </cell>
          <cell r="H4132">
            <v>9.06</v>
          </cell>
          <cell r="I4132">
            <v>9.66</v>
          </cell>
        </row>
        <row r="4133">
          <cell r="A4133">
            <v>122590</v>
          </cell>
          <cell r="B4133">
            <v>0</v>
          </cell>
          <cell r="C4133">
            <v>7.5</v>
          </cell>
          <cell r="D4133">
            <v>0.6</v>
          </cell>
          <cell r="E4133">
            <v>8.1</v>
          </cell>
          <cell r="F4133">
            <v>8.25</v>
          </cell>
          <cell r="G4133">
            <v>8.4600000000000009</v>
          </cell>
          <cell r="H4133">
            <v>9.06</v>
          </cell>
          <cell r="I4133">
            <v>9.66</v>
          </cell>
        </row>
        <row r="4134">
          <cell r="A4134">
            <v>122600</v>
          </cell>
          <cell r="B4134">
            <v>0</v>
          </cell>
          <cell r="C4134">
            <v>7.5</v>
          </cell>
          <cell r="D4134">
            <v>0.6</v>
          </cell>
          <cell r="E4134">
            <v>8.1</v>
          </cell>
          <cell r="F4134">
            <v>8.25</v>
          </cell>
          <cell r="G4134">
            <v>8.4600000000000009</v>
          </cell>
          <cell r="H4134">
            <v>9.06</v>
          </cell>
          <cell r="I4134">
            <v>9.66</v>
          </cell>
        </row>
        <row r="4135">
          <cell r="A4135">
            <v>122610</v>
          </cell>
          <cell r="B4135">
            <v>0</v>
          </cell>
          <cell r="C4135">
            <v>7.5</v>
          </cell>
          <cell r="D4135">
            <v>0.6</v>
          </cell>
          <cell r="E4135">
            <v>8.1</v>
          </cell>
          <cell r="F4135">
            <v>8.25</v>
          </cell>
          <cell r="G4135">
            <v>8.4600000000000009</v>
          </cell>
          <cell r="H4135">
            <v>9.06</v>
          </cell>
          <cell r="I4135">
            <v>9.66</v>
          </cell>
        </row>
        <row r="4136">
          <cell r="A4136">
            <v>122620</v>
          </cell>
          <cell r="B4136">
            <v>0</v>
          </cell>
          <cell r="C4136">
            <v>7.5</v>
          </cell>
          <cell r="D4136">
            <v>0.6</v>
          </cell>
          <cell r="E4136">
            <v>8.1</v>
          </cell>
          <cell r="F4136">
            <v>8.25</v>
          </cell>
          <cell r="G4136">
            <v>8.4600000000000009</v>
          </cell>
          <cell r="H4136">
            <v>9.06</v>
          </cell>
          <cell r="I4136">
            <v>9.66</v>
          </cell>
        </row>
        <row r="4137">
          <cell r="A4137">
            <v>122630</v>
          </cell>
          <cell r="B4137">
            <v>0</v>
          </cell>
          <cell r="C4137">
            <v>7.5</v>
          </cell>
          <cell r="D4137">
            <v>0.6</v>
          </cell>
          <cell r="E4137">
            <v>8.1</v>
          </cell>
          <cell r="F4137">
            <v>8.25</v>
          </cell>
          <cell r="G4137">
            <v>8.4600000000000009</v>
          </cell>
          <cell r="H4137">
            <v>9.06</v>
          </cell>
          <cell r="I4137">
            <v>9.66</v>
          </cell>
        </row>
        <row r="4138">
          <cell r="A4138">
            <v>122640</v>
          </cell>
          <cell r="B4138">
            <v>0</v>
          </cell>
          <cell r="C4138">
            <v>7.5</v>
          </cell>
          <cell r="D4138">
            <v>0.6</v>
          </cell>
          <cell r="E4138">
            <v>8.1</v>
          </cell>
          <cell r="F4138">
            <v>8.25</v>
          </cell>
          <cell r="G4138">
            <v>8.4600000000000009</v>
          </cell>
          <cell r="H4138">
            <v>9.06</v>
          </cell>
          <cell r="I4138">
            <v>9.66</v>
          </cell>
        </row>
        <row r="4139">
          <cell r="A4139">
            <v>122643.56</v>
          </cell>
          <cell r="B4139">
            <v>0</v>
          </cell>
          <cell r="C4139">
            <v>7.5</v>
          </cell>
          <cell r="D4139">
            <v>0.6</v>
          </cell>
          <cell r="E4139">
            <v>8.1</v>
          </cell>
          <cell r="F4139">
            <v>8.25</v>
          </cell>
          <cell r="G4139">
            <v>8.4600000000000009</v>
          </cell>
          <cell r="H4139">
            <v>9.06</v>
          </cell>
          <cell r="I4139">
            <v>9.66</v>
          </cell>
        </row>
        <row r="4140">
          <cell r="A4140">
            <v>122650</v>
          </cell>
          <cell r="B4140">
            <v>0</v>
          </cell>
          <cell r="C4140">
            <v>7.5</v>
          </cell>
          <cell r="D4140">
            <v>0.6</v>
          </cell>
          <cell r="E4140">
            <v>8.1</v>
          </cell>
          <cell r="F4140">
            <v>8.25</v>
          </cell>
          <cell r="G4140">
            <v>8.4600000000000009</v>
          </cell>
          <cell r="H4140">
            <v>9.06</v>
          </cell>
          <cell r="I4140">
            <v>9.66</v>
          </cell>
        </row>
        <row r="4141">
          <cell r="A4141">
            <v>122660</v>
          </cell>
          <cell r="B4141">
            <v>0</v>
          </cell>
          <cell r="C4141">
            <v>7.5</v>
          </cell>
          <cell r="D4141">
            <v>0.6</v>
          </cell>
          <cell r="E4141">
            <v>8.1</v>
          </cell>
          <cell r="F4141">
            <v>8.25</v>
          </cell>
          <cell r="G4141">
            <v>8.4600000000000009</v>
          </cell>
          <cell r="H4141">
            <v>9.06</v>
          </cell>
          <cell r="I4141">
            <v>9.66</v>
          </cell>
        </row>
        <row r="4142">
          <cell r="A4142">
            <v>122670</v>
          </cell>
          <cell r="B4142">
            <v>0</v>
          </cell>
          <cell r="C4142">
            <v>7.5</v>
          </cell>
          <cell r="D4142">
            <v>0.6</v>
          </cell>
          <cell r="E4142">
            <v>8.1</v>
          </cell>
          <cell r="F4142">
            <v>8.25</v>
          </cell>
          <cell r="G4142">
            <v>8.4600000000000009</v>
          </cell>
          <cell r="H4142">
            <v>9.06</v>
          </cell>
          <cell r="I4142">
            <v>9.66</v>
          </cell>
        </row>
        <row r="4143">
          <cell r="A4143">
            <v>122680</v>
          </cell>
          <cell r="B4143">
            <v>0</v>
          </cell>
          <cell r="C4143">
            <v>7.5</v>
          </cell>
          <cell r="D4143">
            <v>0.6</v>
          </cell>
          <cell r="E4143">
            <v>8.1</v>
          </cell>
          <cell r="F4143">
            <v>8.25</v>
          </cell>
          <cell r="G4143">
            <v>8.4600000000000009</v>
          </cell>
          <cell r="H4143">
            <v>9.06</v>
          </cell>
          <cell r="I4143">
            <v>9.66</v>
          </cell>
        </row>
        <row r="4144">
          <cell r="A4144">
            <v>122690</v>
          </cell>
          <cell r="B4144">
            <v>0</v>
          </cell>
          <cell r="C4144">
            <v>7.5</v>
          </cell>
          <cell r="D4144">
            <v>0.6</v>
          </cell>
          <cell r="E4144">
            <v>8.1</v>
          </cell>
          <cell r="F4144">
            <v>8.25</v>
          </cell>
          <cell r="G4144">
            <v>8.4600000000000009</v>
          </cell>
          <cell r="H4144">
            <v>9.06</v>
          </cell>
          <cell r="I4144">
            <v>9.66</v>
          </cell>
        </row>
        <row r="4145">
          <cell r="A4145">
            <v>122700</v>
          </cell>
          <cell r="B4145">
            <v>0</v>
          </cell>
          <cell r="C4145">
            <v>7.5</v>
          </cell>
          <cell r="D4145">
            <v>0.6</v>
          </cell>
          <cell r="E4145">
            <v>8.1</v>
          </cell>
          <cell r="F4145">
            <v>8.25</v>
          </cell>
          <cell r="G4145">
            <v>8.4600000000000009</v>
          </cell>
          <cell r="H4145">
            <v>9.06</v>
          </cell>
          <cell r="I4145">
            <v>9.66</v>
          </cell>
        </row>
        <row r="4146">
          <cell r="A4146">
            <v>122710</v>
          </cell>
          <cell r="B4146">
            <v>0</v>
          </cell>
          <cell r="C4146">
            <v>7.5</v>
          </cell>
          <cell r="D4146">
            <v>0.6</v>
          </cell>
          <cell r="E4146">
            <v>8.1</v>
          </cell>
          <cell r="F4146">
            <v>8.25</v>
          </cell>
          <cell r="G4146">
            <v>8.4600000000000009</v>
          </cell>
          <cell r="H4146">
            <v>9.06</v>
          </cell>
          <cell r="I4146">
            <v>9.66</v>
          </cell>
        </row>
        <row r="4147">
          <cell r="A4147">
            <v>122720</v>
          </cell>
          <cell r="B4147">
            <v>0</v>
          </cell>
          <cell r="C4147">
            <v>7.5</v>
          </cell>
          <cell r="D4147">
            <v>0.6</v>
          </cell>
          <cell r="E4147">
            <v>8.1</v>
          </cell>
          <cell r="F4147">
            <v>8.25</v>
          </cell>
          <cell r="G4147">
            <v>8.4600000000000009</v>
          </cell>
          <cell r="H4147">
            <v>9.06</v>
          </cell>
          <cell r="I4147">
            <v>9.66</v>
          </cell>
        </row>
        <row r="4148">
          <cell r="A4148">
            <v>122730</v>
          </cell>
          <cell r="B4148">
            <v>0</v>
          </cell>
          <cell r="C4148">
            <v>7.5</v>
          </cell>
          <cell r="D4148">
            <v>0.6</v>
          </cell>
          <cell r="E4148">
            <v>8.1</v>
          </cell>
          <cell r="F4148">
            <v>8.25</v>
          </cell>
          <cell r="G4148">
            <v>8.4600000000000009</v>
          </cell>
          <cell r="H4148">
            <v>9.06</v>
          </cell>
          <cell r="I4148">
            <v>9.66</v>
          </cell>
        </row>
        <row r="4149">
          <cell r="A4149">
            <v>122740</v>
          </cell>
          <cell r="B4149">
            <v>0</v>
          </cell>
          <cell r="C4149">
            <v>7.5</v>
          </cell>
          <cell r="D4149">
            <v>0.6</v>
          </cell>
          <cell r="E4149">
            <v>8.1</v>
          </cell>
          <cell r="F4149">
            <v>8.25</v>
          </cell>
          <cell r="G4149">
            <v>8.4600000000000009</v>
          </cell>
          <cell r="H4149">
            <v>9.06</v>
          </cell>
          <cell r="I4149">
            <v>9.66</v>
          </cell>
        </row>
        <row r="4150">
          <cell r="A4150">
            <v>122750</v>
          </cell>
          <cell r="B4150">
            <v>0</v>
          </cell>
          <cell r="C4150">
            <v>7.5</v>
          </cell>
          <cell r="D4150">
            <v>0.6</v>
          </cell>
          <cell r="E4150">
            <v>8.1</v>
          </cell>
          <cell r="F4150">
            <v>8.25</v>
          </cell>
          <cell r="G4150">
            <v>8.4600000000000009</v>
          </cell>
          <cell r="H4150">
            <v>9.06</v>
          </cell>
          <cell r="I4150">
            <v>9.66</v>
          </cell>
        </row>
        <row r="4151">
          <cell r="A4151">
            <v>122760</v>
          </cell>
          <cell r="B4151">
            <v>0</v>
          </cell>
          <cell r="C4151">
            <v>7.5</v>
          </cell>
          <cell r="D4151">
            <v>0.6</v>
          </cell>
          <cell r="E4151">
            <v>8.1</v>
          </cell>
          <cell r="F4151">
            <v>8.25</v>
          </cell>
          <cell r="G4151">
            <v>8.4600000000000009</v>
          </cell>
          <cell r="H4151">
            <v>9.06</v>
          </cell>
          <cell r="I4151">
            <v>9.66</v>
          </cell>
        </row>
        <row r="4152">
          <cell r="A4152">
            <v>122770</v>
          </cell>
          <cell r="B4152">
            <v>0</v>
          </cell>
          <cell r="C4152">
            <v>7.5</v>
          </cell>
          <cell r="D4152">
            <v>0.6</v>
          </cell>
          <cell r="E4152">
            <v>8.1</v>
          </cell>
          <cell r="F4152">
            <v>8.25</v>
          </cell>
          <cell r="G4152">
            <v>8.4600000000000009</v>
          </cell>
          <cell r="H4152">
            <v>9.06</v>
          </cell>
          <cell r="I4152">
            <v>9.66</v>
          </cell>
        </row>
        <row r="4153">
          <cell r="A4153">
            <v>122780</v>
          </cell>
          <cell r="B4153">
            <v>0</v>
          </cell>
          <cell r="C4153">
            <v>7.5</v>
          </cell>
          <cell r="D4153">
            <v>0.6</v>
          </cell>
          <cell r="E4153">
            <v>8.1</v>
          </cell>
          <cell r="F4153">
            <v>8.25</v>
          </cell>
          <cell r="G4153">
            <v>8.4600000000000009</v>
          </cell>
          <cell r="H4153">
            <v>9.06</v>
          </cell>
          <cell r="I4153">
            <v>9.66</v>
          </cell>
        </row>
        <row r="4154">
          <cell r="A4154">
            <v>122782.1</v>
          </cell>
          <cell r="B4154" t="str">
            <v>PY - MSE</v>
          </cell>
          <cell r="C4154">
            <v>7.5</v>
          </cell>
          <cell r="D4154">
            <v>0.6</v>
          </cell>
          <cell r="E4154">
            <v>8.1</v>
          </cell>
          <cell r="F4154">
            <v>8.25</v>
          </cell>
          <cell r="G4154">
            <v>8.4600000000000009</v>
          </cell>
          <cell r="H4154">
            <v>9.06</v>
          </cell>
          <cell r="I4154">
            <v>9.66</v>
          </cell>
        </row>
        <row r="4155">
          <cell r="A4155">
            <v>122790</v>
          </cell>
          <cell r="B4155">
            <v>0</v>
          </cell>
          <cell r="C4155">
            <v>7.5</v>
          </cell>
          <cell r="D4155">
            <v>0.44</v>
          </cell>
          <cell r="E4155">
            <v>7.94</v>
          </cell>
          <cell r="F4155">
            <v>8.09</v>
          </cell>
          <cell r="G4155">
            <v>8.3000000000000007</v>
          </cell>
          <cell r="H4155">
            <v>8.9</v>
          </cell>
          <cell r="I4155">
            <v>9.5</v>
          </cell>
        </row>
        <row r="4156">
          <cell r="A4156">
            <v>122797.1</v>
          </cell>
          <cell r="B4156" t="str">
            <v>PT</v>
          </cell>
          <cell r="C4156">
            <v>7.5</v>
          </cell>
          <cell r="D4156">
            <v>0.3</v>
          </cell>
          <cell r="E4156">
            <v>7.8</v>
          </cell>
          <cell r="F4156">
            <v>7.95</v>
          </cell>
          <cell r="G4156">
            <v>8.16</v>
          </cell>
          <cell r="H4156">
            <v>8.76</v>
          </cell>
          <cell r="I4156">
            <v>9.36</v>
          </cell>
        </row>
        <row r="4157">
          <cell r="A4157">
            <v>122800</v>
          </cell>
          <cell r="B4157">
            <v>0</v>
          </cell>
          <cell r="C4157">
            <v>7.5</v>
          </cell>
          <cell r="D4157">
            <v>0.24</v>
          </cell>
          <cell r="E4157">
            <v>7.74</v>
          </cell>
          <cell r="F4157">
            <v>7.8900000000000006</v>
          </cell>
          <cell r="G4157">
            <v>8.1000000000000014</v>
          </cell>
          <cell r="H4157">
            <v>8.7000000000000011</v>
          </cell>
          <cell r="I4157">
            <v>9.3000000000000007</v>
          </cell>
        </row>
        <row r="4158">
          <cell r="A4158">
            <v>122810</v>
          </cell>
          <cell r="B4158">
            <v>0</v>
          </cell>
          <cell r="C4158">
            <v>7.5</v>
          </cell>
          <cell r="D4158">
            <v>0.04</v>
          </cell>
          <cell r="E4158">
            <v>7.54</v>
          </cell>
          <cell r="F4158">
            <v>7.69</v>
          </cell>
          <cell r="G4158">
            <v>7.9</v>
          </cell>
          <cell r="H4158">
            <v>8.5</v>
          </cell>
          <cell r="I4158">
            <v>9.1</v>
          </cell>
        </row>
        <row r="4159">
          <cell r="A4159">
            <v>122812.1</v>
          </cell>
          <cell r="B4159" t="str">
            <v>PX</v>
          </cell>
          <cell r="C4159">
            <v>7.5</v>
          </cell>
          <cell r="D4159">
            <v>0</v>
          </cell>
          <cell r="E4159">
            <v>7.5</v>
          </cell>
          <cell r="F4159">
            <v>7.65</v>
          </cell>
          <cell r="G4159">
            <v>7.86</v>
          </cell>
          <cell r="H4159">
            <v>8.4600000000000009</v>
          </cell>
          <cell r="I4159">
            <v>9.06</v>
          </cell>
        </row>
        <row r="4160">
          <cell r="A4160">
            <v>122820</v>
          </cell>
          <cell r="B4160">
            <v>0</v>
          </cell>
          <cell r="C4160">
            <v>7.5</v>
          </cell>
          <cell r="D4160">
            <v>0</v>
          </cell>
          <cell r="E4160">
            <v>7.5</v>
          </cell>
          <cell r="F4160">
            <v>7.65</v>
          </cell>
          <cell r="G4160">
            <v>7.86</v>
          </cell>
          <cell r="H4160">
            <v>8.4600000000000009</v>
          </cell>
          <cell r="I4160">
            <v>9.06</v>
          </cell>
        </row>
        <row r="4161">
          <cell r="A4161">
            <v>122830</v>
          </cell>
          <cell r="B4161">
            <v>0</v>
          </cell>
          <cell r="C4161">
            <v>7.5</v>
          </cell>
          <cell r="D4161">
            <v>0</v>
          </cell>
          <cell r="E4161">
            <v>7.5</v>
          </cell>
          <cell r="F4161">
            <v>7.65</v>
          </cell>
          <cell r="G4161">
            <v>7.86</v>
          </cell>
          <cell r="H4161">
            <v>8.4600000000000009</v>
          </cell>
          <cell r="I4161">
            <v>9.06</v>
          </cell>
        </row>
        <row r="4162">
          <cell r="A4162">
            <v>122840</v>
          </cell>
          <cell r="B4162">
            <v>0</v>
          </cell>
          <cell r="C4162">
            <v>7.5</v>
          </cell>
          <cell r="D4162">
            <v>0</v>
          </cell>
          <cell r="E4162">
            <v>7.5</v>
          </cell>
          <cell r="F4162">
            <v>7.65</v>
          </cell>
          <cell r="G4162">
            <v>7.86</v>
          </cell>
          <cell r="H4162">
            <v>8.4600000000000009</v>
          </cell>
          <cell r="I4162">
            <v>9.06</v>
          </cell>
        </row>
        <row r="4163">
          <cell r="A4163">
            <v>122842.1</v>
          </cell>
          <cell r="B4163" t="str">
            <v>BS</v>
          </cell>
          <cell r="C4163">
            <v>7.5</v>
          </cell>
          <cell r="D4163">
            <v>0</v>
          </cell>
          <cell r="E4163">
            <v>7.5</v>
          </cell>
          <cell r="F4163">
            <v>7.65</v>
          </cell>
          <cell r="G4163">
            <v>7.86</v>
          </cell>
          <cell r="H4163">
            <v>8.4600000000000009</v>
          </cell>
          <cell r="I4163">
            <v>9.06</v>
          </cell>
        </row>
        <row r="4164">
          <cell r="A4164">
            <v>122850</v>
          </cell>
          <cell r="B4164">
            <v>0</v>
          </cell>
          <cell r="C4164">
            <v>7.5</v>
          </cell>
          <cell r="D4164">
            <v>0</v>
          </cell>
          <cell r="E4164">
            <v>7.5</v>
          </cell>
          <cell r="F4164">
            <v>7.65</v>
          </cell>
          <cell r="G4164">
            <v>7.86</v>
          </cell>
          <cell r="H4164">
            <v>8.4600000000000009</v>
          </cell>
          <cell r="I4164">
            <v>9.06</v>
          </cell>
        </row>
        <row r="4165">
          <cell r="A4165">
            <v>122860</v>
          </cell>
          <cell r="B4165">
            <v>0</v>
          </cell>
          <cell r="C4165">
            <v>7.5</v>
          </cell>
          <cell r="D4165">
            <v>0</v>
          </cell>
          <cell r="E4165">
            <v>7.5</v>
          </cell>
          <cell r="F4165">
            <v>7.65</v>
          </cell>
          <cell r="G4165">
            <v>7.86</v>
          </cell>
          <cell r="H4165">
            <v>8.4600000000000009</v>
          </cell>
          <cell r="I4165">
            <v>9.06</v>
          </cell>
        </row>
        <row r="4166">
          <cell r="A4166">
            <v>122870</v>
          </cell>
          <cell r="B4166">
            <v>0</v>
          </cell>
          <cell r="C4166">
            <v>7.5</v>
          </cell>
          <cell r="D4166">
            <v>0</v>
          </cell>
          <cell r="E4166">
            <v>7.5</v>
          </cell>
          <cell r="F4166">
            <v>7.65</v>
          </cell>
          <cell r="G4166">
            <v>7.86</v>
          </cell>
          <cell r="H4166">
            <v>8.4600000000000009</v>
          </cell>
          <cell r="I4166">
            <v>9.06</v>
          </cell>
        </row>
        <row r="4167">
          <cell r="A4167">
            <v>122880</v>
          </cell>
          <cell r="B4167">
            <v>0</v>
          </cell>
          <cell r="C4167">
            <v>7.5</v>
          </cell>
          <cell r="D4167">
            <v>0</v>
          </cell>
          <cell r="E4167">
            <v>7.5</v>
          </cell>
          <cell r="F4167">
            <v>7.65</v>
          </cell>
          <cell r="G4167">
            <v>7.86</v>
          </cell>
          <cell r="H4167">
            <v>8.4600000000000009</v>
          </cell>
          <cell r="I4167">
            <v>9.06</v>
          </cell>
        </row>
        <row r="4168">
          <cell r="A4168">
            <v>122890</v>
          </cell>
          <cell r="B4168">
            <v>0</v>
          </cell>
          <cell r="C4168">
            <v>7.5</v>
          </cell>
          <cell r="D4168">
            <v>0</v>
          </cell>
          <cell r="E4168">
            <v>7.5</v>
          </cell>
          <cell r="F4168">
            <v>7.65</v>
          </cell>
          <cell r="G4168">
            <v>7.86</v>
          </cell>
          <cell r="H4168">
            <v>8.4600000000000009</v>
          </cell>
          <cell r="I4168">
            <v>9.06</v>
          </cell>
        </row>
        <row r="4169">
          <cell r="A4169">
            <v>122900</v>
          </cell>
          <cell r="B4169">
            <v>0</v>
          </cell>
          <cell r="C4169">
            <v>7.5</v>
          </cell>
          <cell r="D4169">
            <v>0</v>
          </cell>
          <cell r="E4169">
            <v>7.5</v>
          </cell>
          <cell r="F4169">
            <v>7.65</v>
          </cell>
          <cell r="G4169">
            <v>7.86</v>
          </cell>
          <cell r="H4169">
            <v>8.4600000000000009</v>
          </cell>
          <cell r="I4169">
            <v>9.06</v>
          </cell>
        </row>
        <row r="4170">
          <cell r="A4170">
            <v>122908.82</v>
          </cell>
          <cell r="B4170" t="str">
            <v>BS</v>
          </cell>
          <cell r="C4170">
            <v>7.5</v>
          </cell>
          <cell r="D4170">
            <v>0</v>
          </cell>
          <cell r="E4170">
            <v>7.5</v>
          </cell>
          <cell r="F4170">
            <v>7.65</v>
          </cell>
          <cell r="G4170">
            <v>7.86</v>
          </cell>
          <cell r="H4170">
            <v>8.4600000000000009</v>
          </cell>
          <cell r="I4170">
            <v>9.06</v>
          </cell>
        </row>
        <row r="4171">
          <cell r="A4171">
            <v>122910</v>
          </cell>
          <cell r="B4171">
            <v>0</v>
          </cell>
          <cell r="C4171">
            <v>7.5</v>
          </cell>
          <cell r="D4171">
            <v>0</v>
          </cell>
          <cell r="E4171">
            <v>7.5</v>
          </cell>
          <cell r="F4171">
            <v>7.65</v>
          </cell>
          <cell r="G4171">
            <v>7.86</v>
          </cell>
          <cell r="H4171">
            <v>8.4600000000000009</v>
          </cell>
          <cell r="I4171">
            <v>9.06</v>
          </cell>
        </row>
        <row r="4172">
          <cell r="A4172">
            <v>122920</v>
          </cell>
          <cell r="B4172">
            <v>0</v>
          </cell>
          <cell r="C4172">
            <v>7.5</v>
          </cell>
          <cell r="D4172">
            <v>0</v>
          </cell>
          <cell r="E4172">
            <v>7.5</v>
          </cell>
          <cell r="F4172">
            <v>7.65</v>
          </cell>
          <cell r="G4172">
            <v>7.86</v>
          </cell>
          <cell r="H4172">
            <v>8.4600000000000009</v>
          </cell>
          <cell r="I4172">
            <v>9.06</v>
          </cell>
        </row>
        <row r="4173">
          <cell r="A4173">
            <v>122930</v>
          </cell>
          <cell r="B4173">
            <v>0</v>
          </cell>
          <cell r="C4173">
            <v>7.5</v>
          </cell>
          <cell r="D4173">
            <v>0</v>
          </cell>
          <cell r="E4173">
            <v>7.5</v>
          </cell>
          <cell r="F4173">
            <v>7.65</v>
          </cell>
          <cell r="G4173">
            <v>7.86</v>
          </cell>
          <cell r="H4173">
            <v>8.4600000000000009</v>
          </cell>
          <cell r="I4173">
            <v>9.06</v>
          </cell>
        </row>
        <row r="4174">
          <cell r="A4174">
            <v>122938.82</v>
          </cell>
          <cell r="B4174" t="str">
            <v>PX</v>
          </cell>
          <cell r="C4174">
            <v>7.5</v>
          </cell>
          <cell r="D4174">
            <v>0</v>
          </cell>
          <cell r="E4174">
            <v>7.5</v>
          </cell>
          <cell r="F4174">
            <v>7.65</v>
          </cell>
          <cell r="G4174">
            <v>7.86</v>
          </cell>
          <cell r="H4174">
            <v>8.4600000000000009</v>
          </cell>
          <cell r="I4174">
            <v>9.06</v>
          </cell>
        </row>
        <row r="4175">
          <cell r="A4175">
            <v>122940</v>
          </cell>
          <cell r="B4175">
            <v>0</v>
          </cell>
          <cell r="C4175">
            <v>7.5</v>
          </cell>
          <cell r="D4175">
            <v>0.02</v>
          </cell>
          <cell r="E4175">
            <v>7.52</v>
          </cell>
          <cell r="F4175">
            <v>7.67</v>
          </cell>
          <cell r="G4175">
            <v>7.88</v>
          </cell>
          <cell r="H4175">
            <v>8.48</v>
          </cell>
          <cell r="I4175">
            <v>9.08</v>
          </cell>
        </row>
        <row r="4176">
          <cell r="A4176">
            <v>122950</v>
          </cell>
          <cell r="B4176">
            <v>0</v>
          </cell>
          <cell r="C4176">
            <v>7.5</v>
          </cell>
          <cell r="D4176">
            <v>0.22</v>
          </cell>
          <cell r="E4176">
            <v>7.72</v>
          </cell>
          <cell r="F4176">
            <v>7.87</v>
          </cell>
          <cell r="G4176">
            <v>8.08</v>
          </cell>
          <cell r="H4176">
            <v>8.68</v>
          </cell>
          <cell r="I4176">
            <v>9.2799999999999994</v>
          </cell>
        </row>
        <row r="4177">
          <cell r="A4177">
            <v>122953.82</v>
          </cell>
          <cell r="B4177" t="str">
            <v>PC</v>
          </cell>
          <cell r="C4177">
            <v>7.5</v>
          </cell>
          <cell r="D4177">
            <v>0.3</v>
          </cell>
          <cell r="E4177">
            <v>7.8</v>
          </cell>
          <cell r="F4177">
            <v>7.95</v>
          </cell>
          <cell r="G4177">
            <v>8.16</v>
          </cell>
          <cell r="H4177">
            <v>8.76</v>
          </cell>
          <cell r="I4177">
            <v>9.36</v>
          </cell>
        </row>
        <row r="4178">
          <cell r="A4178">
            <v>122960</v>
          </cell>
          <cell r="B4178">
            <v>0</v>
          </cell>
          <cell r="C4178">
            <v>7.5</v>
          </cell>
          <cell r="D4178">
            <v>0.42</v>
          </cell>
          <cell r="E4178">
            <v>7.92</v>
          </cell>
          <cell r="F4178">
            <v>8.07</v>
          </cell>
          <cell r="G4178">
            <v>8.2800000000000011</v>
          </cell>
          <cell r="H4178">
            <v>8.8800000000000008</v>
          </cell>
          <cell r="I4178">
            <v>9.48</v>
          </cell>
        </row>
        <row r="4179">
          <cell r="A4179">
            <v>122968.82</v>
          </cell>
          <cell r="B4179" t="str">
            <v>PY - MSE</v>
          </cell>
          <cell r="C4179">
            <v>7.5</v>
          </cell>
          <cell r="D4179">
            <v>0.6</v>
          </cell>
          <cell r="E4179">
            <v>8.1</v>
          </cell>
          <cell r="F4179">
            <v>8.25</v>
          </cell>
          <cell r="G4179">
            <v>8.4600000000000009</v>
          </cell>
          <cell r="H4179">
            <v>9.06</v>
          </cell>
          <cell r="I4179">
            <v>9.66</v>
          </cell>
        </row>
        <row r="4180">
          <cell r="A4180">
            <v>122970</v>
          </cell>
          <cell r="B4180">
            <v>0</v>
          </cell>
          <cell r="C4180">
            <v>7.5</v>
          </cell>
          <cell r="D4180">
            <v>0.6</v>
          </cell>
          <cell r="E4180">
            <v>8.1</v>
          </cell>
          <cell r="F4180">
            <v>8.25</v>
          </cell>
          <cell r="G4180">
            <v>8.4600000000000009</v>
          </cell>
          <cell r="H4180">
            <v>9.06</v>
          </cell>
          <cell r="I4180">
            <v>9.66</v>
          </cell>
        </row>
        <row r="4181">
          <cell r="A4181">
            <v>122980</v>
          </cell>
          <cell r="B4181">
            <v>0</v>
          </cell>
          <cell r="C4181">
            <v>7.5</v>
          </cell>
          <cell r="D4181">
            <v>0.6</v>
          </cell>
          <cell r="E4181">
            <v>8.1</v>
          </cell>
          <cell r="F4181">
            <v>8.25</v>
          </cell>
          <cell r="G4181">
            <v>8.4600000000000009</v>
          </cell>
          <cell r="H4181">
            <v>9.06</v>
          </cell>
          <cell r="I4181">
            <v>9.66</v>
          </cell>
        </row>
        <row r="4182">
          <cell r="A4182">
            <v>122990</v>
          </cell>
          <cell r="B4182">
            <v>0</v>
          </cell>
          <cell r="C4182">
            <v>7.5</v>
          </cell>
          <cell r="D4182">
            <v>0.6</v>
          </cell>
          <cell r="E4182">
            <v>8.1</v>
          </cell>
          <cell r="F4182">
            <v>8.25</v>
          </cell>
          <cell r="G4182">
            <v>8.4600000000000009</v>
          </cell>
          <cell r="H4182">
            <v>9.06</v>
          </cell>
          <cell r="I4182">
            <v>9.66</v>
          </cell>
        </row>
        <row r="4183">
          <cell r="A4183">
            <v>123000</v>
          </cell>
          <cell r="B4183">
            <v>0</v>
          </cell>
          <cell r="C4183">
            <v>7.5</v>
          </cell>
          <cell r="D4183">
            <v>0.6</v>
          </cell>
          <cell r="E4183">
            <v>8.1</v>
          </cell>
          <cell r="F4183">
            <v>8.25</v>
          </cell>
          <cell r="G4183">
            <v>8.4600000000000009</v>
          </cell>
          <cell r="H4183">
            <v>9.06</v>
          </cell>
          <cell r="I4183">
            <v>9.66</v>
          </cell>
        </row>
        <row r="4202">
          <cell r="A4202">
            <v>123000</v>
          </cell>
          <cell r="B4202">
            <v>0</v>
          </cell>
          <cell r="C4202">
            <v>7.5</v>
          </cell>
          <cell r="D4202">
            <v>0.6</v>
          </cell>
          <cell r="E4202">
            <v>8.1</v>
          </cell>
          <cell r="F4202">
            <v>8.25</v>
          </cell>
          <cell r="G4202">
            <v>8.4600000000000009</v>
          </cell>
          <cell r="H4202">
            <v>9.06</v>
          </cell>
          <cell r="I4202">
            <v>9.66</v>
          </cell>
        </row>
        <row r="4203">
          <cell r="A4203">
            <v>123010</v>
          </cell>
          <cell r="B4203">
            <v>0</v>
          </cell>
          <cell r="C4203">
            <v>7.5</v>
          </cell>
          <cell r="D4203">
            <v>0.6</v>
          </cell>
          <cell r="E4203">
            <v>8.1</v>
          </cell>
          <cell r="F4203">
            <v>8.25</v>
          </cell>
          <cell r="G4203">
            <v>8.4600000000000009</v>
          </cell>
          <cell r="H4203">
            <v>9.06</v>
          </cell>
          <cell r="I4203">
            <v>9.66</v>
          </cell>
        </row>
        <row r="4204">
          <cell r="A4204">
            <v>123020</v>
          </cell>
          <cell r="B4204">
            <v>0</v>
          </cell>
          <cell r="C4204">
            <v>7.5</v>
          </cell>
          <cell r="D4204">
            <v>0.6</v>
          </cell>
          <cell r="E4204">
            <v>8.1</v>
          </cell>
          <cell r="F4204">
            <v>8.25</v>
          </cell>
          <cell r="G4204">
            <v>8.4600000000000009</v>
          </cell>
          <cell r="H4204">
            <v>9.06</v>
          </cell>
          <cell r="I4204">
            <v>9.66</v>
          </cell>
        </row>
        <row r="4205">
          <cell r="A4205">
            <v>123030</v>
          </cell>
          <cell r="B4205">
            <v>0</v>
          </cell>
          <cell r="C4205">
            <v>7.5</v>
          </cell>
          <cell r="D4205">
            <v>0.6</v>
          </cell>
          <cell r="E4205">
            <v>8.1</v>
          </cell>
          <cell r="F4205">
            <v>8.25</v>
          </cell>
          <cell r="G4205">
            <v>8.4600000000000009</v>
          </cell>
          <cell r="H4205">
            <v>9.06</v>
          </cell>
          <cell r="I4205">
            <v>9.66</v>
          </cell>
        </row>
        <row r="4206">
          <cell r="A4206">
            <v>123034.73</v>
          </cell>
          <cell r="B4206">
            <v>0</v>
          </cell>
          <cell r="C4206">
            <v>7.5</v>
          </cell>
          <cell r="D4206">
            <v>0.6</v>
          </cell>
          <cell r="E4206">
            <v>8.1</v>
          </cell>
          <cell r="F4206">
            <v>8.25</v>
          </cell>
          <cell r="G4206">
            <v>8.4600000000000009</v>
          </cell>
          <cell r="H4206">
            <v>9.06</v>
          </cell>
          <cell r="I4206">
            <v>9.66</v>
          </cell>
        </row>
        <row r="4207">
          <cell r="A4207">
            <v>123040</v>
          </cell>
          <cell r="B4207">
            <v>0</v>
          </cell>
          <cell r="C4207">
            <v>7.5</v>
          </cell>
          <cell r="D4207">
            <v>0.6</v>
          </cell>
          <cell r="E4207">
            <v>8.1</v>
          </cell>
          <cell r="F4207">
            <v>8.25</v>
          </cell>
          <cell r="G4207">
            <v>8.4600000000000009</v>
          </cell>
          <cell r="H4207">
            <v>9.06</v>
          </cell>
          <cell r="I4207">
            <v>9.66</v>
          </cell>
        </row>
        <row r="4208">
          <cell r="A4208">
            <v>123050</v>
          </cell>
          <cell r="B4208">
            <v>0</v>
          </cell>
          <cell r="C4208">
            <v>7.5</v>
          </cell>
          <cell r="D4208">
            <v>0.6</v>
          </cell>
          <cell r="E4208">
            <v>8.1</v>
          </cell>
          <cell r="F4208">
            <v>8.25</v>
          </cell>
          <cell r="G4208">
            <v>8.4600000000000009</v>
          </cell>
          <cell r="H4208">
            <v>9.06</v>
          </cell>
          <cell r="I4208">
            <v>9.66</v>
          </cell>
        </row>
        <row r="4209">
          <cell r="A4209">
            <v>123060</v>
          </cell>
          <cell r="B4209">
            <v>0</v>
          </cell>
          <cell r="C4209">
            <v>7.5</v>
          </cell>
          <cell r="D4209">
            <v>0.6</v>
          </cell>
          <cell r="E4209">
            <v>8.1</v>
          </cell>
          <cell r="F4209">
            <v>8.25</v>
          </cell>
          <cell r="G4209">
            <v>8.4600000000000009</v>
          </cell>
          <cell r="H4209">
            <v>9.06</v>
          </cell>
          <cell r="I4209">
            <v>9.66</v>
          </cell>
        </row>
        <row r="4210">
          <cell r="A4210">
            <v>123070</v>
          </cell>
          <cell r="B4210">
            <v>0</v>
          </cell>
          <cell r="C4210">
            <v>7.5</v>
          </cell>
          <cell r="D4210">
            <v>0.6</v>
          </cell>
          <cell r="E4210">
            <v>8.1</v>
          </cell>
          <cell r="F4210">
            <v>8.25</v>
          </cell>
          <cell r="G4210">
            <v>8.4600000000000009</v>
          </cell>
          <cell r="H4210">
            <v>9.06</v>
          </cell>
          <cell r="I4210">
            <v>9.66</v>
          </cell>
        </row>
        <row r="4211">
          <cell r="A4211">
            <v>123080</v>
          </cell>
          <cell r="B4211">
            <v>0</v>
          </cell>
          <cell r="C4211">
            <v>7.5</v>
          </cell>
          <cell r="D4211">
            <v>0.6</v>
          </cell>
          <cell r="E4211">
            <v>8.1</v>
          </cell>
          <cell r="F4211">
            <v>8.25</v>
          </cell>
          <cell r="G4211">
            <v>8.4600000000000009</v>
          </cell>
          <cell r="H4211">
            <v>9.06</v>
          </cell>
          <cell r="I4211">
            <v>9.66</v>
          </cell>
        </row>
        <row r="4212">
          <cell r="A4212">
            <v>123090</v>
          </cell>
          <cell r="B4212">
            <v>0</v>
          </cell>
          <cell r="C4212">
            <v>7.5</v>
          </cell>
          <cell r="D4212">
            <v>0.6</v>
          </cell>
          <cell r="E4212">
            <v>8.1</v>
          </cell>
          <cell r="F4212">
            <v>8.25</v>
          </cell>
          <cell r="G4212">
            <v>8.4600000000000009</v>
          </cell>
          <cell r="H4212">
            <v>9.06</v>
          </cell>
          <cell r="I4212">
            <v>9.66</v>
          </cell>
        </row>
        <row r="4213">
          <cell r="A4213">
            <v>123100</v>
          </cell>
          <cell r="B4213">
            <v>0</v>
          </cell>
          <cell r="C4213">
            <v>7.5</v>
          </cell>
          <cell r="D4213">
            <v>0.6</v>
          </cell>
          <cell r="E4213">
            <v>8.1</v>
          </cell>
          <cell r="F4213">
            <v>8.25</v>
          </cell>
          <cell r="G4213">
            <v>8.4600000000000009</v>
          </cell>
          <cell r="H4213">
            <v>9.06</v>
          </cell>
          <cell r="I4213">
            <v>9.66</v>
          </cell>
        </row>
        <row r="4214">
          <cell r="A4214">
            <v>123110</v>
          </cell>
          <cell r="B4214">
            <v>0</v>
          </cell>
          <cell r="C4214">
            <v>7.5</v>
          </cell>
          <cell r="D4214">
            <v>0.6</v>
          </cell>
          <cell r="E4214">
            <v>8.1</v>
          </cell>
          <cell r="F4214">
            <v>8.25</v>
          </cell>
          <cell r="G4214">
            <v>8.4600000000000009</v>
          </cell>
          <cell r="H4214">
            <v>9.06</v>
          </cell>
          <cell r="I4214">
            <v>9.66</v>
          </cell>
        </row>
        <row r="4215">
          <cell r="A4215">
            <v>123115.82</v>
          </cell>
          <cell r="B4215">
            <v>0</v>
          </cell>
          <cell r="C4215">
            <v>7.5</v>
          </cell>
          <cell r="D4215">
            <v>0.6</v>
          </cell>
          <cell r="E4215">
            <v>8.1</v>
          </cell>
          <cell r="F4215">
            <v>8.25</v>
          </cell>
          <cell r="G4215">
            <v>8.4600000000000009</v>
          </cell>
          <cell r="H4215">
            <v>9.06</v>
          </cell>
          <cell r="I4215">
            <v>9.66</v>
          </cell>
        </row>
        <row r="4216">
          <cell r="A4216">
            <v>123120</v>
          </cell>
          <cell r="B4216">
            <v>0</v>
          </cell>
          <cell r="C4216">
            <v>7.5</v>
          </cell>
          <cell r="D4216">
            <v>0.6</v>
          </cell>
          <cell r="E4216">
            <v>8.1</v>
          </cell>
          <cell r="F4216">
            <v>8.25</v>
          </cell>
          <cell r="G4216">
            <v>8.4600000000000009</v>
          </cell>
          <cell r="H4216">
            <v>9.06</v>
          </cell>
          <cell r="I4216">
            <v>9.66</v>
          </cell>
        </row>
        <row r="4217">
          <cell r="A4217">
            <v>123130</v>
          </cell>
          <cell r="B4217">
            <v>0</v>
          </cell>
          <cell r="C4217">
            <v>7.5</v>
          </cell>
          <cell r="D4217">
            <v>0.6</v>
          </cell>
          <cell r="E4217">
            <v>8.1</v>
          </cell>
          <cell r="F4217">
            <v>8.25</v>
          </cell>
          <cell r="G4217">
            <v>8.4600000000000009</v>
          </cell>
          <cell r="H4217">
            <v>9.06</v>
          </cell>
          <cell r="I4217">
            <v>9.66</v>
          </cell>
        </row>
        <row r="4218">
          <cell r="A4218">
            <v>123140</v>
          </cell>
          <cell r="B4218">
            <v>0</v>
          </cell>
          <cell r="C4218">
            <v>7.5</v>
          </cell>
          <cell r="D4218">
            <v>0.6</v>
          </cell>
          <cell r="E4218">
            <v>8.1</v>
          </cell>
          <cell r="F4218">
            <v>8.25</v>
          </cell>
          <cell r="G4218">
            <v>8.4600000000000009</v>
          </cell>
          <cell r="H4218">
            <v>9.06</v>
          </cell>
          <cell r="I4218">
            <v>9.66</v>
          </cell>
        </row>
        <row r="4219">
          <cell r="A4219">
            <v>123150</v>
          </cell>
          <cell r="B4219">
            <v>0</v>
          </cell>
          <cell r="C4219">
            <v>7.5</v>
          </cell>
          <cell r="D4219">
            <v>0.6</v>
          </cell>
          <cell r="E4219">
            <v>8.1</v>
          </cell>
          <cell r="F4219">
            <v>8.25</v>
          </cell>
          <cell r="G4219">
            <v>8.4600000000000009</v>
          </cell>
          <cell r="H4219">
            <v>9.06</v>
          </cell>
          <cell r="I4219">
            <v>9.66</v>
          </cell>
        </row>
        <row r="4220">
          <cell r="A4220">
            <v>123160</v>
          </cell>
          <cell r="B4220">
            <v>0</v>
          </cell>
          <cell r="C4220">
            <v>7.5</v>
          </cell>
          <cell r="D4220">
            <v>0.6</v>
          </cell>
          <cell r="E4220">
            <v>8.1</v>
          </cell>
          <cell r="F4220">
            <v>8.25</v>
          </cell>
          <cell r="G4220">
            <v>8.4600000000000009</v>
          </cell>
          <cell r="H4220">
            <v>9.06</v>
          </cell>
          <cell r="I4220">
            <v>9.66</v>
          </cell>
        </row>
        <row r="4221">
          <cell r="A4221">
            <v>123170</v>
          </cell>
          <cell r="B4221">
            <v>0</v>
          </cell>
          <cell r="C4221">
            <v>7.5</v>
          </cell>
          <cell r="D4221">
            <v>0.6</v>
          </cell>
          <cell r="E4221">
            <v>8.1</v>
          </cell>
          <cell r="F4221">
            <v>8.25</v>
          </cell>
          <cell r="G4221">
            <v>8.4600000000000009</v>
          </cell>
          <cell r="H4221">
            <v>9.06</v>
          </cell>
          <cell r="I4221">
            <v>9.66</v>
          </cell>
        </row>
        <row r="4222">
          <cell r="A4222">
            <v>123180</v>
          </cell>
          <cell r="B4222">
            <v>0</v>
          </cell>
          <cell r="C4222">
            <v>7.5</v>
          </cell>
          <cell r="D4222">
            <v>0.6</v>
          </cell>
          <cell r="E4222">
            <v>8.1</v>
          </cell>
          <cell r="F4222">
            <v>8.25</v>
          </cell>
          <cell r="G4222">
            <v>8.4600000000000009</v>
          </cell>
          <cell r="H4222">
            <v>9.06</v>
          </cell>
          <cell r="I4222">
            <v>9.66</v>
          </cell>
        </row>
        <row r="4223">
          <cell r="A4223">
            <v>123181.93</v>
          </cell>
          <cell r="B4223" t="str">
            <v>PY - MSE</v>
          </cell>
          <cell r="C4223">
            <v>7.5</v>
          </cell>
          <cell r="D4223">
            <v>0.6</v>
          </cell>
          <cell r="E4223">
            <v>8.1</v>
          </cell>
          <cell r="F4223">
            <v>8.25</v>
          </cell>
          <cell r="G4223">
            <v>8.4600000000000009</v>
          </cell>
          <cell r="H4223">
            <v>9.06</v>
          </cell>
          <cell r="I4223">
            <v>9.66</v>
          </cell>
        </row>
        <row r="4224">
          <cell r="A4224">
            <v>123190</v>
          </cell>
          <cell r="B4224">
            <v>0</v>
          </cell>
          <cell r="C4224">
            <v>7.5</v>
          </cell>
          <cell r="D4224">
            <v>0.44</v>
          </cell>
          <cell r="E4224">
            <v>7.94</v>
          </cell>
          <cell r="F4224">
            <v>8.09</v>
          </cell>
          <cell r="G4224">
            <v>8.3000000000000007</v>
          </cell>
          <cell r="H4224">
            <v>8.9</v>
          </cell>
          <cell r="I4224">
            <v>9.5</v>
          </cell>
        </row>
        <row r="4225">
          <cell r="A4225">
            <v>123196.93</v>
          </cell>
          <cell r="B4225" t="str">
            <v>PT</v>
          </cell>
          <cell r="C4225">
            <v>7.5</v>
          </cell>
          <cell r="D4225">
            <v>0.3</v>
          </cell>
          <cell r="E4225">
            <v>7.8</v>
          </cell>
          <cell r="F4225">
            <v>7.95</v>
          </cell>
          <cell r="G4225">
            <v>8.16</v>
          </cell>
          <cell r="H4225">
            <v>8.76</v>
          </cell>
          <cell r="I4225">
            <v>9.36</v>
          </cell>
        </row>
        <row r="4226">
          <cell r="A4226">
            <v>123200</v>
          </cell>
          <cell r="B4226">
            <v>0</v>
          </cell>
          <cell r="C4226">
            <v>7.5</v>
          </cell>
          <cell r="D4226">
            <v>0.24</v>
          </cell>
          <cell r="E4226">
            <v>7.74</v>
          </cell>
          <cell r="F4226">
            <v>7.8900000000000006</v>
          </cell>
          <cell r="G4226">
            <v>8.1000000000000014</v>
          </cell>
          <cell r="H4226">
            <v>8.7000000000000011</v>
          </cell>
          <cell r="I4226">
            <v>9.3000000000000007</v>
          </cell>
        </row>
        <row r="4227">
          <cell r="A4227">
            <v>123210</v>
          </cell>
          <cell r="B4227">
            <v>0</v>
          </cell>
          <cell r="C4227">
            <v>7.5</v>
          </cell>
          <cell r="D4227">
            <v>0.04</v>
          </cell>
          <cell r="E4227">
            <v>7.54</v>
          </cell>
          <cell r="F4227">
            <v>7.69</v>
          </cell>
          <cell r="G4227">
            <v>7.9</v>
          </cell>
          <cell r="H4227">
            <v>8.5</v>
          </cell>
          <cell r="I4227">
            <v>9.1</v>
          </cell>
        </row>
        <row r="4228">
          <cell r="A4228">
            <v>123211.93</v>
          </cell>
          <cell r="B4228" t="str">
            <v>PX</v>
          </cell>
          <cell r="C4228">
            <v>7.5</v>
          </cell>
          <cell r="D4228">
            <v>0</v>
          </cell>
          <cell r="E4228">
            <v>7.5</v>
          </cell>
          <cell r="F4228">
            <v>7.65</v>
          </cell>
          <cell r="G4228">
            <v>7.86</v>
          </cell>
          <cell r="H4228">
            <v>8.4600000000000009</v>
          </cell>
          <cell r="I4228">
            <v>9.06</v>
          </cell>
        </row>
        <row r="4229">
          <cell r="A4229">
            <v>123220</v>
          </cell>
          <cell r="B4229">
            <v>0</v>
          </cell>
          <cell r="C4229">
            <v>7.5</v>
          </cell>
          <cell r="D4229">
            <v>0</v>
          </cell>
          <cell r="E4229">
            <v>7.5</v>
          </cell>
          <cell r="F4229">
            <v>7.65</v>
          </cell>
          <cell r="G4229">
            <v>7.86</v>
          </cell>
          <cell r="H4229">
            <v>8.4600000000000009</v>
          </cell>
          <cell r="I4229">
            <v>9.06</v>
          </cell>
        </row>
        <row r="4230">
          <cell r="A4230">
            <v>123230</v>
          </cell>
          <cell r="B4230">
            <v>0</v>
          </cell>
          <cell r="C4230">
            <v>7.5</v>
          </cell>
          <cell r="D4230">
            <v>0</v>
          </cell>
          <cell r="E4230">
            <v>7.5</v>
          </cell>
          <cell r="F4230">
            <v>7.65</v>
          </cell>
          <cell r="G4230">
            <v>7.86</v>
          </cell>
          <cell r="H4230">
            <v>8.4600000000000009</v>
          </cell>
          <cell r="I4230">
            <v>9.06</v>
          </cell>
        </row>
        <row r="4231">
          <cell r="A4231">
            <v>123240</v>
          </cell>
          <cell r="B4231">
            <v>0</v>
          </cell>
          <cell r="C4231">
            <v>7.5</v>
          </cell>
          <cell r="D4231">
            <v>0</v>
          </cell>
          <cell r="E4231">
            <v>7.5</v>
          </cell>
          <cell r="F4231">
            <v>7.65</v>
          </cell>
          <cell r="G4231">
            <v>7.86</v>
          </cell>
          <cell r="H4231">
            <v>8.4600000000000009</v>
          </cell>
          <cell r="I4231">
            <v>9.06</v>
          </cell>
        </row>
        <row r="4232">
          <cell r="A4232">
            <v>123241.93</v>
          </cell>
          <cell r="B4232" t="str">
            <v>BS</v>
          </cell>
          <cell r="C4232">
            <v>7.5</v>
          </cell>
          <cell r="D4232">
            <v>0</v>
          </cell>
          <cell r="E4232">
            <v>7.5</v>
          </cell>
          <cell r="F4232">
            <v>7.65</v>
          </cell>
          <cell r="G4232">
            <v>7.86</v>
          </cell>
          <cell r="H4232">
            <v>8.4600000000000009</v>
          </cell>
          <cell r="I4232">
            <v>9.06</v>
          </cell>
        </row>
        <row r="4233">
          <cell r="A4233">
            <v>123250</v>
          </cell>
          <cell r="B4233">
            <v>0</v>
          </cell>
          <cell r="C4233">
            <v>7.5</v>
          </cell>
          <cell r="D4233">
            <v>0</v>
          </cell>
          <cell r="E4233">
            <v>7.5</v>
          </cell>
          <cell r="F4233">
            <v>7.65</v>
          </cell>
          <cell r="G4233">
            <v>7.86</v>
          </cell>
          <cell r="H4233">
            <v>8.4600000000000009</v>
          </cell>
          <cell r="I4233">
            <v>9.06</v>
          </cell>
        </row>
        <row r="4234">
          <cell r="A4234">
            <v>123260</v>
          </cell>
          <cell r="B4234">
            <v>0</v>
          </cell>
          <cell r="C4234">
            <v>7.5</v>
          </cell>
          <cell r="D4234">
            <v>0</v>
          </cell>
          <cell r="E4234">
            <v>7.5</v>
          </cell>
          <cell r="F4234">
            <v>7.65</v>
          </cell>
          <cell r="G4234">
            <v>7.86</v>
          </cell>
          <cell r="H4234">
            <v>8.4600000000000009</v>
          </cell>
          <cell r="I4234">
            <v>9.06</v>
          </cell>
        </row>
        <row r="4235">
          <cell r="A4235">
            <v>123270</v>
          </cell>
          <cell r="B4235">
            <v>0</v>
          </cell>
          <cell r="C4235">
            <v>7.5</v>
          </cell>
          <cell r="D4235">
            <v>0</v>
          </cell>
          <cell r="E4235">
            <v>7.5</v>
          </cell>
          <cell r="F4235">
            <v>7.65</v>
          </cell>
          <cell r="G4235">
            <v>7.86</v>
          </cell>
          <cell r="H4235">
            <v>8.4600000000000009</v>
          </cell>
          <cell r="I4235">
            <v>9.06</v>
          </cell>
        </row>
        <row r="4236">
          <cell r="A4236">
            <v>123280</v>
          </cell>
          <cell r="B4236">
            <v>0</v>
          </cell>
          <cell r="C4236">
            <v>7.5</v>
          </cell>
          <cell r="D4236">
            <v>0</v>
          </cell>
          <cell r="E4236">
            <v>7.5</v>
          </cell>
          <cell r="F4236">
            <v>7.65</v>
          </cell>
          <cell r="G4236">
            <v>7.86</v>
          </cell>
          <cell r="H4236">
            <v>8.4600000000000009</v>
          </cell>
          <cell r="I4236">
            <v>9.06</v>
          </cell>
        </row>
        <row r="4237">
          <cell r="A4237">
            <v>123290</v>
          </cell>
          <cell r="B4237">
            <v>0</v>
          </cell>
          <cell r="C4237">
            <v>7.5</v>
          </cell>
          <cell r="D4237">
            <v>0</v>
          </cell>
          <cell r="E4237">
            <v>7.5</v>
          </cell>
          <cell r="F4237">
            <v>7.65</v>
          </cell>
          <cell r="G4237">
            <v>7.86</v>
          </cell>
          <cell r="H4237">
            <v>8.4600000000000009</v>
          </cell>
          <cell r="I4237">
            <v>9.06</v>
          </cell>
        </row>
        <row r="4238">
          <cell r="A4238">
            <v>123300</v>
          </cell>
          <cell r="B4238">
            <v>0</v>
          </cell>
          <cell r="C4238">
            <v>7.5</v>
          </cell>
          <cell r="D4238">
            <v>0</v>
          </cell>
          <cell r="E4238">
            <v>7.5</v>
          </cell>
          <cell r="F4238">
            <v>7.65</v>
          </cell>
          <cell r="G4238">
            <v>7.86</v>
          </cell>
          <cell r="H4238">
            <v>8.4600000000000009</v>
          </cell>
          <cell r="I4238">
            <v>9.06</v>
          </cell>
        </row>
        <row r="4239">
          <cell r="A4239">
            <v>123310</v>
          </cell>
          <cell r="B4239">
            <v>0</v>
          </cell>
          <cell r="C4239">
            <v>7.5</v>
          </cell>
          <cell r="D4239">
            <v>0</v>
          </cell>
          <cell r="E4239">
            <v>7.5</v>
          </cell>
          <cell r="F4239">
            <v>7.65</v>
          </cell>
          <cell r="G4239">
            <v>7.86</v>
          </cell>
          <cell r="H4239">
            <v>8.4600000000000009</v>
          </cell>
          <cell r="I4239">
            <v>9.06</v>
          </cell>
        </row>
        <row r="4240">
          <cell r="A4240">
            <v>123320</v>
          </cell>
          <cell r="B4240">
            <v>0</v>
          </cell>
          <cell r="C4240">
            <v>7.5</v>
          </cell>
          <cell r="D4240">
            <v>0</v>
          </cell>
          <cell r="E4240">
            <v>7.5</v>
          </cell>
          <cell r="F4240">
            <v>7.65</v>
          </cell>
          <cell r="G4240">
            <v>7.86</v>
          </cell>
          <cell r="H4240">
            <v>8.4600000000000009</v>
          </cell>
          <cell r="I4240">
            <v>9.06</v>
          </cell>
        </row>
        <row r="4241">
          <cell r="A4241">
            <v>123330</v>
          </cell>
          <cell r="B4241">
            <v>0</v>
          </cell>
          <cell r="C4241">
            <v>7.5</v>
          </cell>
          <cell r="D4241">
            <v>0</v>
          </cell>
          <cell r="E4241">
            <v>7.5</v>
          </cell>
          <cell r="F4241">
            <v>7.65</v>
          </cell>
          <cell r="G4241">
            <v>7.86</v>
          </cell>
          <cell r="H4241">
            <v>8.4600000000000009</v>
          </cell>
          <cell r="I4241">
            <v>9.06</v>
          </cell>
        </row>
        <row r="4242">
          <cell r="A4242">
            <v>123340</v>
          </cell>
          <cell r="B4242">
            <v>0</v>
          </cell>
          <cell r="C4242">
            <v>7.5</v>
          </cell>
          <cell r="D4242">
            <v>0</v>
          </cell>
          <cell r="E4242">
            <v>7.5</v>
          </cell>
          <cell r="F4242">
            <v>7.65</v>
          </cell>
          <cell r="G4242">
            <v>7.86</v>
          </cell>
          <cell r="H4242">
            <v>8.4600000000000009</v>
          </cell>
          <cell r="I4242">
            <v>9.06</v>
          </cell>
        </row>
        <row r="4243">
          <cell r="A4243">
            <v>123350</v>
          </cell>
          <cell r="B4243">
            <v>0</v>
          </cell>
          <cell r="C4243">
            <v>7.5</v>
          </cell>
          <cell r="D4243">
            <v>0</v>
          </cell>
          <cell r="E4243">
            <v>7.5</v>
          </cell>
          <cell r="F4243">
            <v>7.65</v>
          </cell>
          <cell r="G4243">
            <v>7.86</v>
          </cell>
          <cell r="H4243">
            <v>8.4600000000000009</v>
          </cell>
          <cell r="I4243">
            <v>9.06</v>
          </cell>
        </row>
        <row r="4244">
          <cell r="A4244">
            <v>123360</v>
          </cell>
          <cell r="B4244">
            <v>0</v>
          </cell>
          <cell r="C4244">
            <v>7.5</v>
          </cell>
          <cell r="D4244">
            <v>0</v>
          </cell>
          <cell r="E4244">
            <v>7.5</v>
          </cell>
          <cell r="F4244">
            <v>7.65</v>
          </cell>
          <cell r="G4244">
            <v>7.86</v>
          </cell>
          <cell r="H4244">
            <v>8.4600000000000009</v>
          </cell>
          <cell r="I4244">
            <v>9.06</v>
          </cell>
        </row>
        <row r="4245">
          <cell r="A4245">
            <v>123370</v>
          </cell>
          <cell r="B4245">
            <v>0</v>
          </cell>
          <cell r="C4245">
            <v>7.5</v>
          </cell>
          <cell r="D4245">
            <v>0</v>
          </cell>
          <cell r="E4245">
            <v>7.5</v>
          </cell>
          <cell r="F4245">
            <v>7.65</v>
          </cell>
          <cell r="G4245">
            <v>7.86</v>
          </cell>
          <cell r="H4245">
            <v>8.4600000000000009</v>
          </cell>
          <cell r="I4245">
            <v>9.06</v>
          </cell>
        </row>
        <row r="4246">
          <cell r="A4246">
            <v>123380</v>
          </cell>
          <cell r="B4246">
            <v>0</v>
          </cell>
          <cell r="C4246">
            <v>7.5</v>
          </cell>
          <cell r="D4246">
            <v>0</v>
          </cell>
          <cell r="E4246">
            <v>7.5</v>
          </cell>
          <cell r="F4246">
            <v>7.65</v>
          </cell>
          <cell r="G4246">
            <v>7.86</v>
          </cell>
          <cell r="H4246">
            <v>8.4600000000000009</v>
          </cell>
          <cell r="I4246">
            <v>9.06</v>
          </cell>
        </row>
        <row r="4247">
          <cell r="A4247">
            <v>123390</v>
          </cell>
          <cell r="B4247">
            <v>0</v>
          </cell>
          <cell r="C4247">
            <v>7.5</v>
          </cell>
          <cell r="D4247">
            <v>0</v>
          </cell>
          <cell r="E4247">
            <v>7.5</v>
          </cell>
          <cell r="F4247">
            <v>7.65</v>
          </cell>
          <cell r="G4247">
            <v>7.86</v>
          </cell>
          <cell r="H4247">
            <v>8.4600000000000009</v>
          </cell>
          <cell r="I4247">
            <v>9.06</v>
          </cell>
        </row>
        <row r="4248">
          <cell r="A4248">
            <v>123400</v>
          </cell>
          <cell r="B4248">
            <v>0</v>
          </cell>
          <cell r="C4248">
            <v>7.5</v>
          </cell>
          <cell r="D4248">
            <v>0</v>
          </cell>
          <cell r="E4248">
            <v>7.5</v>
          </cell>
          <cell r="F4248">
            <v>7.65</v>
          </cell>
          <cell r="G4248">
            <v>7.86</v>
          </cell>
          <cell r="H4248">
            <v>8.4600000000000009</v>
          </cell>
          <cell r="I4248">
            <v>9.06</v>
          </cell>
        </row>
        <row r="4249">
          <cell r="A4249">
            <v>123410</v>
          </cell>
          <cell r="B4249">
            <v>0</v>
          </cell>
          <cell r="C4249">
            <v>7.5</v>
          </cell>
          <cell r="D4249">
            <v>0</v>
          </cell>
          <cell r="E4249">
            <v>7.5</v>
          </cell>
          <cell r="F4249">
            <v>7.65</v>
          </cell>
          <cell r="G4249">
            <v>7.86</v>
          </cell>
          <cell r="H4249">
            <v>8.4600000000000009</v>
          </cell>
          <cell r="I4249">
            <v>9.06</v>
          </cell>
        </row>
        <row r="4250">
          <cell r="A4250">
            <v>123420</v>
          </cell>
          <cell r="B4250">
            <v>0</v>
          </cell>
          <cell r="C4250">
            <v>7.5</v>
          </cell>
          <cell r="D4250">
            <v>0</v>
          </cell>
          <cell r="E4250">
            <v>7.5</v>
          </cell>
          <cell r="F4250">
            <v>7.65</v>
          </cell>
          <cell r="G4250">
            <v>7.86</v>
          </cell>
          <cell r="H4250">
            <v>8.4600000000000009</v>
          </cell>
          <cell r="I4250">
            <v>9.06</v>
          </cell>
        </row>
        <row r="4251">
          <cell r="A4251">
            <v>123430</v>
          </cell>
          <cell r="B4251">
            <v>0</v>
          </cell>
          <cell r="C4251">
            <v>7.5</v>
          </cell>
          <cell r="D4251">
            <v>0</v>
          </cell>
          <cell r="E4251">
            <v>7.5</v>
          </cell>
          <cell r="F4251">
            <v>7.65</v>
          </cell>
          <cell r="G4251">
            <v>7.86</v>
          </cell>
          <cell r="H4251">
            <v>8.4600000000000009</v>
          </cell>
          <cell r="I4251">
            <v>9.06</v>
          </cell>
        </row>
        <row r="4252">
          <cell r="A4252">
            <v>123433.08</v>
          </cell>
          <cell r="B4252" t="str">
            <v>BS</v>
          </cell>
          <cell r="C4252">
            <v>7.5</v>
          </cell>
          <cell r="D4252">
            <v>0</v>
          </cell>
          <cell r="E4252">
            <v>7.5</v>
          </cell>
          <cell r="F4252">
            <v>7.65</v>
          </cell>
          <cell r="G4252">
            <v>7.86</v>
          </cell>
          <cell r="H4252">
            <v>8.4600000000000009</v>
          </cell>
          <cell r="I4252">
            <v>9.06</v>
          </cell>
        </row>
        <row r="4253">
          <cell r="A4253">
            <v>123440</v>
          </cell>
          <cell r="B4253">
            <v>0</v>
          </cell>
          <cell r="C4253">
            <v>7.5</v>
          </cell>
          <cell r="D4253">
            <v>0</v>
          </cell>
          <cell r="E4253">
            <v>7.5</v>
          </cell>
          <cell r="F4253">
            <v>7.65</v>
          </cell>
          <cell r="G4253">
            <v>7.86</v>
          </cell>
          <cell r="H4253">
            <v>8.4600000000000009</v>
          </cell>
          <cell r="I4253">
            <v>9.06</v>
          </cell>
        </row>
        <row r="4254">
          <cell r="A4254">
            <v>123450</v>
          </cell>
          <cell r="B4254">
            <v>0</v>
          </cell>
          <cell r="C4254">
            <v>7.5</v>
          </cell>
          <cell r="D4254">
            <v>0</v>
          </cell>
          <cell r="E4254">
            <v>7.5</v>
          </cell>
          <cell r="F4254">
            <v>7.65</v>
          </cell>
          <cell r="G4254">
            <v>7.86</v>
          </cell>
          <cell r="H4254">
            <v>8.4600000000000009</v>
          </cell>
          <cell r="I4254">
            <v>9.06</v>
          </cell>
        </row>
        <row r="4255">
          <cell r="A4255">
            <v>123460</v>
          </cell>
          <cell r="B4255">
            <v>0</v>
          </cell>
          <cell r="C4255">
            <v>7.5</v>
          </cell>
          <cell r="D4255">
            <v>0</v>
          </cell>
          <cell r="E4255">
            <v>7.5</v>
          </cell>
          <cell r="F4255">
            <v>7.65</v>
          </cell>
          <cell r="G4255">
            <v>7.86</v>
          </cell>
          <cell r="H4255">
            <v>8.4600000000000009</v>
          </cell>
          <cell r="I4255">
            <v>9.06</v>
          </cell>
        </row>
        <row r="4256">
          <cell r="A4256">
            <v>123463.08</v>
          </cell>
          <cell r="B4256" t="str">
            <v>PX</v>
          </cell>
          <cell r="C4256">
            <v>7.5</v>
          </cell>
          <cell r="D4256">
            <v>0</v>
          </cell>
          <cell r="E4256">
            <v>7.5</v>
          </cell>
          <cell r="F4256">
            <v>7.65</v>
          </cell>
          <cell r="G4256">
            <v>7.86</v>
          </cell>
          <cell r="H4256">
            <v>8.4600000000000009</v>
          </cell>
          <cell r="I4256">
            <v>9.06</v>
          </cell>
        </row>
        <row r="4257">
          <cell r="A4257">
            <v>123470</v>
          </cell>
          <cell r="B4257">
            <v>0</v>
          </cell>
          <cell r="C4257">
            <v>7.5</v>
          </cell>
          <cell r="D4257">
            <v>0.14000000000000001</v>
          </cell>
          <cell r="E4257">
            <v>7.64</v>
          </cell>
          <cell r="F4257">
            <v>7.79</v>
          </cell>
          <cell r="G4257">
            <v>8</v>
          </cell>
          <cell r="H4257">
            <v>8.6</v>
          </cell>
          <cell r="I4257">
            <v>9.1999999999999993</v>
          </cell>
        </row>
        <row r="4258">
          <cell r="A4258">
            <v>123478.08</v>
          </cell>
          <cell r="B4258" t="str">
            <v>PC</v>
          </cell>
          <cell r="C4258">
            <v>7.5</v>
          </cell>
          <cell r="D4258">
            <v>0.3</v>
          </cell>
          <cell r="E4258">
            <v>7.8</v>
          </cell>
          <cell r="F4258">
            <v>7.95</v>
          </cell>
          <cell r="G4258">
            <v>8.16</v>
          </cell>
          <cell r="H4258">
            <v>8.76</v>
          </cell>
          <cell r="I4258">
            <v>9.36</v>
          </cell>
        </row>
        <row r="4259">
          <cell r="A4259">
            <v>123480</v>
          </cell>
          <cell r="B4259">
            <v>0</v>
          </cell>
          <cell r="C4259">
            <v>7.5</v>
          </cell>
          <cell r="D4259">
            <v>0.34</v>
          </cell>
          <cell r="E4259">
            <v>7.84</v>
          </cell>
          <cell r="F4259">
            <v>7.99</v>
          </cell>
          <cell r="G4259">
            <v>8.2000000000000011</v>
          </cell>
          <cell r="H4259">
            <v>8.8000000000000007</v>
          </cell>
          <cell r="I4259">
            <v>9.4</v>
          </cell>
        </row>
        <row r="4260">
          <cell r="A4260">
            <v>123490</v>
          </cell>
          <cell r="B4260">
            <v>0</v>
          </cell>
          <cell r="C4260">
            <v>7.5</v>
          </cell>
          <cell r="D4260">
            <v>0.54</v>
          </cell>
          <cell r="E4260">
            <v>8.0399999999999991</v>
          </cell>
          <cell r="F4260">
            <v>8.19</v>
          </cell>
          <cell r="G4260">
            <v>8.4</v>
          </cell>
          <cell r="H4260">
            <v>9</v>
          </cell>
          <cell r="I4260">
            <v>9.6</v>
          </cell>
        </row>
        <row r="4261">
          <cell r="A4261">
            <v>123493.08</v>
          </cell>
          <cell r="B4261" t="str">
            <v>PY - MSE</v>
          </cell>
          <cell r="C4261">
            <v>7.5</v>
          </cell>
          <cell r="D4261">
            <v>0.6</v>
          </cell>
          <cell r="E4261">
            <v>8.1</v>
          </cell>
          <cell r="F4261">
            <v>8.25</v>
          </cell>
          <cell r="G4261">
            <v>8.4600000000000009</v>
          </cell>
          <cell r="H4261">
            <v>9.06</v>
          </cell>
          <cell r="I4261">
            <v>9.66</v>
          </cell>
        </row>
        <row r="4262">
          <cell r="A4262">
            <v>123500</v>
          </cell>
          <cell r="B4262">
            <v>0</v>
          </cell>
          <cell r="C4262">
            <v>7.5</v>
          </cell>
          <cell r="D4262">
            <v>0.6</v>
          </cell>
          <cell r="E4262">
            <v>8.1</v>
          </cell>
          <cell r="F4262">
            <v>8.25</v>
          </cell>
          <cell r="G4262">
            <v>8.4600000000000009</v>
          </cell>
          <cell r="H4262">
            <v>9.06</v>
          </cell>
          <cell r="I4262">
            <v>9.66</v>
          </cell>
        </row>
        <row r="4263">
          <cell r="A4263">
            <v>123510</v>
          </cell>
          <cell r="B4263">
            <v>0</v>
          </cell>
          <cell r="C4263">
            <v>7.5</v>
          </cell>
          <cell r="D4263">
            <v>0.6</v>
          </cell>
          <cell r="E4263">
            <v>8.1</v>
          </cell>
          <cell r="F4263">
            <v>8.25</v>
          </cell>
          <cell r="G4263">
            <v>8.4600000000000009</v>
          </cell>
          <cell r="H4263">
            <v>9.06</v>
          </cell>
          <cell r="I4263">
            <v>9.66</v>
          </cell>
        </row>
        <row r="4264">
          <cell r="A4264">
            <v>123520</v>
          </cell>
          <cell r="B4264">
            <v>0</v>
          </cell>
          <cell r="C4264">
            <v>7.5</v>
          </cell>
          <cell r="D4264">
            <v>0.6</v>
          </cell>
          <cell r="E4264">
            <v>8.1</v>
          </cell>
          <cell r="F4264">
            <v>8.25</v>
          </cell>
          <cell r="G4264">
            <v>8.4600000000000009</v>
          </cell>
          <cell r="H4264">
            <v>9.06</v>
          </cell>
          <cell r="I4264">
            <v>9.66</v>
          </cell>
        </row>
        <row r="4265">
          <cell r="A4265">
            <v>123530</v>
          </cell>
          <cell r="B4265">
            <v>0</v>
          </cell>
          <cell r="C4265">
            <v>7.5</v>
          </cell>
          <cell r="D4265">
            <v>0.6</v>
          </cell>
          <cell r="E4265">
            <v>8.1</v>
          </cell>
          <cell r="F4265">
            <v>8.25</v>
          </cell>
          <cell r="G4265">
            <v>8.4600000000000009</v>
          </cell>
          <cell r="H4265">
            <v>9.06</v>
          </cell>
          <cell r="I4265">
            <v>9.66</v>
          </cell>
        </row>
        <row r="4266">
          <cell r="A4266">
            <v>123540</v>
          </cell>
          <cell r="B4266">
            <v>0</v>
          </cell>
          <cell r="C4266">
            <v>7.5</v>
          </cell>
          <cell r="D4266">
            <v>0.6</v>
          </cell>
          <cell r="E4266">
            <v>8.1</v>
          </cell>
          <cell r="F4266">
            <v>8.25</v>
          </cell>
          <cell r="G4266">
            <v>8.4600000000000009</v>
          </cell>
          <cell r="H4266">
            <v>9.06</v>
          </cell>
          <cell r="I4266">
            <v>9.66</v>
          </cell>
        </row>
        <row r="4267">
          <cell r="A4267">
            <v>123550</v>
          </cell>
          <cell r="B4267">
            <v>0</v>
          </cell>
          <cell r="C4267">
            <v>7.5</v>
          </cell>
          <cell r="D4267">
            <v>0.6</v>
          </cell>
          <cell r="E4267">
            <v>8.1</v>
          </cell>
          <cell r="F4267">
            <v>8.25</v>
          </cell>
          <cell r="G4267">
            <v>8.4600000000000009</v>
          </cell>
          <cell r="H4267">
            <v>9.06</v>
          </cell>
          <cell r="I4267">
            <v>9.66</v>
          </cell>
        </row>
        <row r="4268">
          <cell r="A4268">
            <v>123560</v>
          </cell>
          <cell r="B4268">
            <v>0</v>
          </cell>
          <cell r="C4268">
            <v>7.5</v>
          </cell>
          <cell r="D4268">
            <v>0.6</v>
          </cell>
          <cell r="E4268">
            <v>8.1</v>
          </cell>
          <cell r="F4268">
            <v>8.25</v>
          </cell>
          <cell r="G4268">
            <v>8.4600000000000009</v>
          </cell>
          <cell r="H4268">
            <v>9.06</v>
          </cell>
          <cell r="I4268">
            <v>9.66</v>
          </cell>
        </row>
        <row r="4269">
          <cell r="A4269">
            <v>123570</v>
          </cell>
          <cell r="B4269">
            <v>0</v>
          </cell>
          <cell r="C4269">
            <v>7.5</v>
          </cell>
          <cell r="D4269">
            <v>0.6</v>
          </cell>
          <cell r="E4269">
            <v>8.1</v>
          </cell>
          <cell r="F4269">
            <v>8.25</v>
          </cell>
          <cell r="G4269">
            <v>8.4600000000000009</v>
          </cell>
          <cell r="H4269">
            <v>9.06</v>
          </cell>
          <cell r="I4269">
            <v>9.66</v>
          </cell>
        </row>
        <row r="4270">
          <cell r="A4270">
            <v>123580</v>
          </cell>
          <cell r="B4270">
            <v>0</v>
          </cell>
          <cell r="C4270">
            <v>7.5</v>
          </cell>
          <cell r="D4270">
            <v>0.6</v>
          </cell>
          <cell r="E4270">
            <v>8.1</v>
          </cell>
          <cell r="F4270">
            <v>8.25</v>
          </cell>
          <cell r="G4270">
            <v>8.4600000000000009</v>
          </cell>
          <cell r="H4270">
            <v>9.06</v>
          </cell>
          <cell r="I4270">
            <v>9.66</v>
          </cell>
        </row>
        <row r="4271">
          <cell r="A4271">
            <v>123590</v>
          </cell>
          <cell r="B4271">
            <v>0</v>
          </cell>
          <cell r="C4271">
            <v>7.5</v>
          </cell>
          <cell r="D4271">
            <v>0.6</v>
          </cell>
          <cell r="E4271">
            <v>8.1</v>
          </cell>
          <cell r="F4271">
            <v>8.25</v>
          </cell>
          <cell r="G4271">
            <v>8.4600000000000009</v>
          </cell>
          <cell r="H4271">
            <v>9.06</v>
          </cell>
          <cell r="I4271">
            <v>9.66</v>
          </cell>
        </row>
        <row r="4272">
          <cell r="A4272">
            <v>123600</v>
          </cell>
          <cell r="B4272">
            <v>0</v>
          </cell>
          <cell r="C4272">
            <v>7.5</v>
          </cell>
          <cell r="D4272">
            <v>0.6</v>
          </cell>
          <cell r="E4272">
            <v>8.1</v>
          </cell>
          <cell r="F4272">
            <v>8.25</v>
          </cell>
          <cell r="G4272">
            <v>8.4600000000000009</v>
          </cell>
          <cell r="H4272">
            <v>9.06</v>
          </cell>
          <cell r="I4272">
            <v>9.66</v>
          </cell>
        </row>
        <row r="4273">
          <cell r="A4273">
            <v>123610</v>
          </cell>
          <cell r="B4273">
            <v>0</v>
          </cell>
          <cell r="C4273">
            <v>7.5</v>
          </cell>
          <cell r="D4273">
            <v>0.6</v>
          </cell>
          <cell r="E4273">
            <v>8.1</v>
          </cell>
          <cell r="F4273">
            <v>8.25</v>
          </cell>
          <cell r="G4273">
            <v>8.4600000000000009</v>
          </cell>
          <cell r="H4273">
            <v>9.06</v>
          </cell>
          <cell r="I4273">
            <v>9.66</v>
          </cell>
        </row>
        <row r="4274">
          <cell r="A4274">
            <v>123620</v>
          </cell>
          <cell r="B4274">
            <v>0</v>
          </cell>
          <cell r="C4274">
            <v>7.5</v>
          </cell>
          <cell r="D4274">
            <v>0.6</v>
          </cell>
          <cell r="E4274">
            <v>8.1</v>
          </cell>
          <cell r="F4274">
            <v>8.25</v>
          </cell>
          <cell r="G4274">
            <v>8.4600000000000009</v>
          </cell>
          <cell r="H4274">
            <v>9.06</v>
          </cell>
          <cell r="I4274">
            <v>9.66</v>
          </cell>
        </row>
        <row r="4275">
          <cell r="A4275">
            <v>123630</v>
          </cell>
          <cell r="B4275">
            <v>0</v>
          </cell>
          <cell r="C4275">
            <v>7.5</v>
          </cell>
          <cell r="D4275">
            <v>0.6</v>
          </cell>
          <cell r="E4275">
            <v>8.1</v>
          </cell>
          <cell r="F4275">
            <v>8.25</v>
          </cell>
          <cell r="G4275">
            <v>8.4600000000000009</v>
          </cell>
          <cell r="H4275">
            <v>9.06</v>
          </cell>
          <cell r="I4275">
            <v>9.66</v>
          </cell>
        </row>
        <row r="4276">
          <cell r="A4276">
            <v>123640</v>
          </cell>
          <cell r="B4276">
            <v>0</v>
          </cell>
          <cell r="C4276">
            <v>7.5</v>
          </cell>
          <cell r="D4276">
            <v>0.6</v>
          </cell>
          <cell r="E4276">
            <v>8.1</v>
          </cell>
          <cell r="F4276">
            <v>8.25</v>
          </cell>
          <cell r="G4276">
            <v>8.4600000000000009</v>
          </cell>
          <cell r="H4276">
            <v>9.06</v>
          </cell>
          <cell r="I4276">
            <v>9.66</v>
          </cell>
        </row>
        <row r="4277">
          <cell r="A4277">
            <v>123650</v>
          </cell>
          <cell r="B4277">
            <v>0</v>
          </cell>
          <cell r="C4277">
            <v>7.5</v>
          </cell>
          <cell r="D4277">
            <v>0.6</v>
          </cell>
          <cell r="E4277">
            <v>8.1</v>
          </cell>
          <cell r="F4277">
            <v>8.25</v>
          </cell>
          <cell r="G4277">
            <v>8.4600000000000009</v>
          </cell>
          <cell r="H4277">
            <v>9.06</v>
          </cell>
          <cell r="I4277">
            <v>9.66</v>
          </cell>
        </row>
        <row r="4278">
          <cell r="A4278">
            <v>123660</v>
          </cell>
          <cell r="B4278">
            <v>0</v>
          </cell>
          <cell r="C4278">
            <v>7.5</v>
          </cell>
          <cell r="D4278">
            <v>0.6</v>
          </cell>
          <cell r="E4278">
            <v>8.1</v>
          </cell>
          <cell r="F4278">
            <v>8.25</v>
          </cell>
          <cell r="G4278">
            <v>8.4600000000000009</v>
          </cell>
          <cell r="H4278">
            <v>9.06</v>
          </cell>
          <cell r="I4278">
            <v>9.66</v>
          </cell>
        </row>
        <row r="4279">
          <cell r="A4279">
            <v>123670</v>
          </cell>
          <cell r="B4279">
            <v>0</v>
          </cell>
          <cell r="C4279">
            <v>7.5</v>
          </cell>
          <cell r="D4279">
            <v>0.6</v>
          </cell>
          <cell r="E4279">
            <v>8.1</v>
          </cell>
          <cell r="F4279">
            <v>8.25</v>
          </cell>
          <cell r="G4279">
            <v>8.4600000000000009</v>
          </cell>
          <cell r="H4279">
            <v>9.06</v>
          </cell>
          <cell r="I4279">
            <v>9.66</v>
          </cell>
        </row>
        <row r="4280">
          <cell r="A4280">
            <v>123680</v>
          </cell>
          <cell r="B4280">
            <v>0</v>
          </cell>
          <cell r="C4280">
            <v>7.5</v>
          </cell>
          <cell r="D4280">
            <v>0.6</v>
          </cell>
          <cell r="E4280">
            <v>8.1</v>
          </cell>
          <cell r="F4280">
            <v>8.25</v>
          </cell>
          <cell r="G4280">
            <v>8.4600000000000009</v>
          </cell>
          <cell r="H4280">
            <v>9.06</v>
          </cell>
          <cell r="I4280">
            <v>9.66</v>
          </cell>
        </row>
        <row r="4281">
          <cell r="A4281">
            <v>123690</v>
          </cell>
          <cell r="B4281">
            <v>0</v>
          </cell>
          <cell r="C4281">
            <v>7.5</v>
          </cell>
          <cell r="D4281">
            <v>0.6</v>
          </cell>
          <cell r="E4281">
            <v>8.1</v>
          </cell>
          <cell r="F4281">
            <v>8.25</v>
          </cell>
          <cell r="G4281">
            <v>8.4600000000000009</v>
          </cell>
          <cell r="H4281">
            <v>9.06</v>
          </cell>
          <cell r="I4281">
            <v>9.66</v>
          </cell>
        </row>
        <row r="4282">
          <cell r="A4282">
            <v>123700</v>
          </cell>
          <cell r="B4282">
            <v>0</v>
          </cell>
          <cell r="C4282">
            <v>7.5</v>
          </cell>
          <cell r="D4282">
            <v>0.6</v>
          </cell>
          <cell r="E4282">
            <v>8.1</v>
          </cell>
          <cell r="F4282">
            <v>8.25</v>
          </cell>
          <cell r="G4282">
            <v>8.4600000000000009</v>
          </cell>
          <cell r="H4282">
            <v>9.06</v>
          </cell>
          <cell r="I4282">
            <v>9.66</v>
          </cell>
        </row>
        <row r="4283">
          <cell r="A4283">
            <v>123710</v>
          </cell>
          <cell r="B4283">
            <v>0</v>
          </cell>
          <cell r="C4283">
            <v>7.5</v>
          </cell>
          <cell r="D4283">
            <v>0.6</v>
          </cell>
          <cell r="E4283">
            <v>8.1</v>
          </cell>
          <cell r="F4283">
            <v>8.25</v>
          </cell>
          <cell r="G4283">
            <v>8.4600000000000009</v>
          </cell>
          <cell r="H4283">
            <v>9.06</v>
          </cell>
          <cell r="I4283">
            <v>9.66</v>
          </cell>
        </row>
        <row r="4284">
          <cell r="A4284">
            <v>123720</v>
          </cell>
          <cell r="B4284">
            <v>0</v>
          </cell>
          <cell r="C4284">
            <v>7.5</v>
          </cell>
          <cell r="D4284">
            <v>0.6</v>
          </cell>
          <cell r="E4284">
            <v>8.1</v>
          </cell>
          <cell r="F4284">
            <v>8.25</v>
          </cell>
          <cell r="G4284">
            <v>8.4600000000000009</v>
          </cell>
          <cell r="H4284">
            <v>9.06</v>
          </cell>
          <cell r="I4284">
            <v>9.66</v>
          </cell>
        </row>
        <row r="4285">
          <cell r="A4285">
            <v>123730</v>
          </cell>
          <cell r="B4285">
            <v>0</v>
          </cell>
          <cell r="C4285">
            <v>7.5</v>
          </cell>
          <cell r="D4285">
            <v>0.6</v>
          </cell>
          <cell r="E4285">
            <v>8.1</v>
          </cell>
          <cell r="F4285">
            <v>8.25</v>
          </cell>
          <cell r="G4285">
            <v>8.4600000000000009</v>
          </cell>
          <cell r="H4285">
            <v>9.06</v>
          </cell>
          <cell r="I4285">
            <v>9.66</v>
          </cell>
        </row>
        <row r="4286">
          <cell r="A4286">
            <v>123740</v>
          </cell>
          <cell r="B4286">
            <v>0</v>
          </cell>
          <cell r="C4286">
            <v>7.5</v>
          </cell>
          <cell r="D4286">
            <v>0.6</v>
          </cell>
          <cell r="E4286">
            <v>8.1</v>
          </cell>
          <cell r="F4286">
            <v>8.25</v>
          </cell>
          <cell r="G4286">
            <v>8.4600000000000009</v>
          </cell>
          <cell r="H4286">
            <v>9.06</v>
          </cell>
          <cell r="I4286">
            <v>9.66</v>
          </cell>
        </row>
        <row r="4287">
          <cell r="A4287">
            <v>123750</v>
          </cell>
          <cell r="B4287">
            <v>0</v>
          </cell>
          <cell r="C4287">
            <v>7.5</v>
          </cell>
          <cell r="D4287">
            <v>0.6</v>
          </cell>
          <cell r="E4287">
            <v>8.1</v>
          </cell>
          <cell r="F4287">
            <v>8.25</v>
          </cell>
          <cell r="G4287">
            <v>8.4600000000000009</v>
          </cell>
          <cell r="H4287">
            <v>9.06</v>
          </cell>
          <cell r="I4287">
            <v>9.66</v>
          </cell>
        </row>
        <row r="4288">
          <cell r="A4288">
            <v>123760</v>
          </cell>
          <cell r="B4288">
            <v>0</v>
          </cell>
          <cell r="C4288">
            <v>7.5</v>
          </cell>
          <cell r="D4288">
            <v>0.6</v>
          </cell>
          <cell r="E4288">
            <v>8.1</v>
          </cell>
          <cell r="F4288">
            <v>8.25</v>
          </cell>
          <cell r="G4288">
            <v>8.4600000000000009</v>
          </cell>
          <cell r="H4288">
            <v>9.06</v>
          </cell>
          <cell r="I4288">
            <v>9.66</v>
          </cell>
        </row>
        <row r="4289">
          <cell r="A4289">
            <v>123770</v>
          </cell>
          <cell r="B4289">
            <v>0</v>
          </cell>
          <cell r="C4289">
            <v>7.5</v>
          </cell>
          <cell r="D4289">
            <v>0.6</v>
          </cell>
          <cell r="E4289">
            <v>8.1</v>
          </cell>
          <cell r="F4289">
            <v>8.25</v>
          </cell>
          <cell r="G4289">
            <v>8.4600000000000009</v>
          </cell>
          <cell r="H4289">
            <v>9.06</v>
          </cell>
          <cell r="I4289">
            <v>9.66</v>
          </cell>
        </row>
        <row r="4290">
          <cell r="A4290">
            <v>123780</v>
          </cell>
          <cell r="B4290">
            <v>0</v>
          </cell>
          <cell r="C4290">
            <v>7.5</v>
          </cell>
          <cell r="D4290">
            <v>0.6</v>
          </cell>
          <cell r="E4290">
            <v>8.1</v>
          </cell>
          <cell r="F4290">
            <v>8.25</v>
          </cell>
          <cell r="G4290">
            <v>8.4600000000000009</v>
          </cell>
          <cell r="H4290">
            <v>9.06</v>
          </cell>
          <cell r="I4290">
            <v>9.66</v>
          </cell>
        </row>
        <row r="4291">
          <cell r="A4291">
            <v>123790</v>
          </cell>
          <cell r="B4291">
            <v>0</v>
          </cell>
          <cell r="C4291">
            <v>7.5</v>
          </cell>
          <cell r="D4291">
            <v>0.6</v>
          </cell>
          <cell r="E4291">
            <v>8.1</v>
          </cell>
          <cell r="F4291">
            <v>8.25</v>
          </cell>
          <cell r="G4291">
            <v>8.4600000000000009</v>
          </cell>
          <cell r="H4291">
            <v>9.06</v>
          </cell>
          <cell r="I4291">
            <v>9.66</v>
          </cell>
        </row>
        <row r="4292">
          <cell r="A4292">
            <v>123800</v>
          </cell>
          <cell r="B4292">
            <v>0</v>
          </cell>
          <cell r="C4292">
            <v>7.5</v>
          </cell>
          <cell r="D4292">
            <v>0.6</v>
          </cell>
          <cell r="E4292">
            <v>8.1</v>
          </cell>
          <cell r="F4292">
            <v>8.25</v>
          </cell>
          <cell r="G4292">
            <v>8.4600000000000009</v>
          </cell>
          <cell r="H4292">
            <v>9.06</v>
          </cell>
          <cell r="I4292">
            <v>9.66</v>
          </cell>
        </row>
        <row r="4293">
          <cell r="A4293">
            <v>123810</v>
          </cell>
          <cell r="B4293">
            <v>0</v>
          </cell>
          <cell r="C4293">
            <v>7.5</v>
          </cell>
          <cell r="D4293">
            <v>0.6</v>
          </cell>
          <cell r="E4293">
            <v>8.1</v>
          </cell>
          <cell r="F4293">
            <v>8.25</v>
          </cell>
          <cell r="G4293">
            <v>8.4600000000000009</v>
          </cell>
          <cell r="H4293">
            <v>9.06</v>
          </cell>
          <cell r="I4293">
            <v>9.66</v>
          </cell>
        </row>
        <row r="4294">
          <cell r="A4294">
            <v>123820</v>
          </cell>
          <cell r="B4294">
            <v>0</v>
          </cell>
          <cell r="C4294">
            <v>7.5</v>
          </cell>
          <cell r="D4294">
            <v>0.6</v>
          </cell>
          <cell r="E4294">
            <v>8.1</v>
          </cell>
          <cell r="F4294">
            <v>8.25</v>
          </cell>
          <cell r="G4294">
            <v>8.4600000000000009</v>
          </cell>
          <cell r="H4294">
            <v>9.06</v>
          </cell>
          <cell r="I4294">
            <v>9.66</v>
          </cell>
        </row>
        <row r="4295">
          <cell r="A4295">
            <v>123830</v>
          </cell>
          <cell r="B4295">
            <v>0</v>
          </cell>
          <cell r="C4295">
            <v>7.5</v>
          </cell>
          <cell r="D4295">
            <v>0.6</v>
          </cell>
          <cell r="E4295">
            <v>8.1</v>
          </cell>
          <cell r="F4295">
            <v>8.25</v>
          </cell>
          <cell r="G4295">
            <v>8.4600000000000009</v>
          </cell>
          <cell r="H4295">
            <v>9.06</v>
          </cell>
          <cell r="I4295">
            <v>9.66</v>
          </cell>
        </row>
        <row r="4296">
          <cell r="A4296">
            <v>123840</v>
          </cell>
          <cell r="B4296">
            <v>0</v>
          </cell>
          <cell r="C4296">
            <v>7.5</v>
          </cell>
          <cell r="D4296">
            <v>0.6</v>
          </cell>
          <cell r="E4296">
            <v>8.1</v>
          </cell>
          <cell r="F4296">
            <v>8.25</v>
          </cell>
          <cell r="G4296">
            <v>8.4600000000000009</v>
          </cell>
          <cell r="H4296">
            <v>9.06</v>
          </cell>
          <cell r="I4296">
            <v>9.66</v>
          </cell>
        </row>
        <row r="4297">
          <cell r="A4297">
            <v>123850</v>
          </cell>
          <cell r="B4297">
            <v>0</v>
          </cell>
          <cell r="C4297">
            <v>7.5</v>
          </cell>
          <cell r="D4297">
            <v>0.6</v>
          </cell>
          <cell r="E4297">
            <v>8.1</v>
          </cell>
          <cell r="F4297">
            <v>8.25</v>
          </cell>
          <cell r="G4297">
            <v>8.4600000000000009</v>
          </cell>
          <cell r="H4297">
            <v>9.06</v>
          </cell>
          <cell r="I4297">
            <v>9.66</v>
          </cell>
        </row>
        <row r="4298">
          <cell r="A4298">
            <v>123860</v>
          </cell>
          <cell r="B4298">
            <v>0</v>
          </cell>
          <cell r="C4298">
            <v>7.5</v>
          </cell>
          <cell r="D4298">
            <v>0.6</v>
          </cell>
          <cell r="E4298">
            <v>8.1</v>
          </cell>
          <cell r="F4298">
            <v>8.25</v>
          </cell>
          <cell r="G4298">
            <v>8.4600000000000009</v>
          </cell>
          <cell r="H4298">
            <v>9.06</v>
          </cell>
          <cell r="I4298">
            <v>9.66</v>
          </cell>
        </row>
        <row r="4299">
          <cell r="A4299">
            <v>123870</v>
          </cell>
          <cell r="B4299">
            <v>0</v>
          </cell>
          <cell r="C4299">
            <v>7.5</v>
          </cell>
          <cell r="D4299">
            <v>0.6</v>
          </cell>
          <cell r="E4299">
            <v>8.1</v>
          </cell>
          <cell r="F4299">
            <v>8.25</v>
          </cell>
          <cell r="G4299">
            <v>8.4600000000000009</v>
          </cell>
          <cell r="H4299">
            <v>9.06</v>
          </cell>
          <cell r="I4299">
            <v>9.66</v>
          </cell>
        </row>
        <row r="4300">
          <cell r="A4300">
            <v>123880</v>
          </cell>
          <cell r="B4300">
            <v>0</v>
          </cell>
          <cell r="C4300">
            <v>7.5</v>
          </cell>
          <cell r="D4300">
            <v>0.6</v>
          </cell>
          <cell r="E4300">
            <v>8.1</v>
          </cell>
          <cell r="F4300">
            <v>8.25</v>
          </cell>
          <cell r="G4300">
            <v>8.4600000000000009</v>
          </cell>
          <cell r="H4300">
            <v>9.06</v>
          </cell>
          <cell r="I4300">
            <v>9.66</v>
          </cell>
        </row>
        <row r="4301">
          <cell r="A4301">
            <v>123886.93</v>
          </cell>
          <cell r="B4301" t="str">
            <v>PY - MSE</v>
          </cell>
          <cell r="C4301">
            <v>7.5</v>
          </cell>
          <cell r="D4301">
            <v>0.6</v>
          </cell>
          <cell r="E4301">
            <v>8.1</v>
          </cell>
          <cell r="F4301">
            <v>8.25</v>
          </cell>
          <cell r="G4301">
            <v>8.4600000000000009</v>
          </cell>
          <cell r="H4301">
            <v>9.06</v>
          </cell>
          <cell r="I4301">
            <v>9.66</v>
          </cell>
        </row>
        <row r="4302">
          <cell r="A4302">
            <v>123890</v>
          </cell>
          <cell r="B4302">
            <v>0</v>
          </cell>
          <cell r="C4302">
            <v>7.5</v>
          </cell>
          <cell r="D4302">
            <v>0.54</v>
          </cell>
          <cell r="E4302">
            <v>8.0399999999999991</v>
          </cell>
          <cell r="F4302">
            <v>8.19</v>
          </cell>
          <cell r="G4302">
            <v>8.4</v>
          </cell>
          <cell r="H4302">
            <v>9</v>
          </cell>
          <cell r="I4302">
            <v>9.6</v>
          </cell>
        </row>
        <row r="4303">
          <cell r="A4303">
            <v>123900</v>
          </cell>
          <cell r="B4303">
            <v>0</v>
          </cell>
          <cell r="C4303">
            <v>7.5</v>
          </cell>
          <cell r="D4303">
            <v>0.34</v>
          </cell>
          <cell r="E4303">
            <v>7.84</v>
          </cell>
          <cell r="F4303">
            <v>7.99</v>
          </cell>
          <cell r="G4303">
            <v>8.2000000000000011</v>
          </cell>
          <cell r="H4303">
            <v>8.8000000000000007</v>
          </cell>
          <cell r="I4303">
            <v>9.4</v>
          </cell>
        </row>
        <row r="4304">
          <cell r="A4304">
            <v>123901.93</v>
          </cell>
          <cell r="B4304" t="str">
            <v>PT</v>
          </cell>
          <cell r="C4304">
            <v>7.5</v>
          </cell>
          <cell r="D4304">
            <v>0.3</v>
          </cell>
          <cell r="E4304">
            <v>7.8</v>
          </cell>
          <cell r="F4304">
            <v>7.95</v>
          </cell>
          <cell r="G4304">
            <v>8.16</v>
          </cell>
          <cell r="H4304">
            <v>8.76</v>
          </cell>
          <cell r="I4304">
            <v>9.36</v>
          </cell>
        </row>
        <row r="4305">
          <cell r="A4305">
            <v>123910</v>
          </cell>
          <cell r="B4305">
            <v>0</v>
          </cell>
          <cell r="C4305">
            <v>7.5</v>
          </cell>
          <cell r="D4305">
            <v>0.14000000000000001</v>
          </cell>
          <cell r="E4305">
            <v>7.64</v>
          </cell>
          <cell r="F4305">
            <v>7.79</v>
          </cell>
          <cell r="G4305">
            <v>8</v>
          </cell>
          <cell r="H4305">
            <v>8.6</v>
          </cell>
          <cell r="I4305">
            <v>9.1999999999999993</v>
          </cell>
        </row>
        <row r="4306">
          <cell r="A4306">
            <v>123916.93</v>
          </cell>
          <cell r="B4306" t="str">
            <v>PX</v>
          </cell>
          <cell r="C4306">
            <v>7.5</v>
          </cell>
          <cell r="D4306">
            <v>0</v>
          </cell>
          <cell r="E4306">
            <v>7.5</v>
          </cell>
          <cell r="F4306">
            <v>7.65</v>
          </cell>
          <cell r="G4306">
            <v>7.86</v>
          </cell>
          <cell r="H4306">
            <v>8.4600000000000009</v>
          </cell>
          <cell r="I4306">
            <v>9.06</v>
          </cell>
        </row>
        <row r="4307">
          <cell r="A4307">
            <v>123920</v>
          </cell>
          <cell r="B4307">
            <v>0</v>
          </cell>
          <cell r="C4307">
            <v>7.5</v>
          </cell>
          <cell r="D4307">
            <v>0</v>
          </cell>
          <cell r="E4307">
            <v>7.5</v>
          </cell>
          <cell r="F4307">
            <v>7.65</v>
          </cell>
          <cell r="G4307">
            <v>7.86</v>
          </cell>
          <cell r="H4307">
            <v>8.4600000000000009</v>
          </cell>
          <cell r="I4307">
            <v>9.06</v>
          </cell>
        </row>
        <row r="4308">
          <cell r="A4308">
            <v>123930</v>
          </cell>
          <cell r="B4308">
            <v>0</v>
          </cell>
          <cell r="C4308">
            <v>7.5</v>
          </cell>
          <cell r="D4308">
            <v>0</v>
          </cell>
          <cell r="E4308">
            <v>7.5</v>
          </cell>
          <cell r="F4308">
            <v>7.65</v>
          </cell>
          <cell r="G4308">
            <v>7.86</v>
          </cell>
          <cell r="H4308">
            <v>8.4600000000000009</v>
          </cell>
          <cell r="I4308">
            <v>9.06</v>
          </cell>
        </row>
        <row r="4309">
          <cell r="A4309">
            <v>123940</v>
          </cell>
          <cell r="B4309">
            <v>0</v>
          </cell>
          <cell r="C4309">
            <v>7.5</v>
          </cell>
          <cell r="D4309">
            <v>0</v>
          </cell>
          <cell r="E4309">
            <v>7.5</v>
          </cell>
          <cell r="F4309">
            <v>7.65</v>
          </cell>
          <cell r="G4309">
            <v>7.86</v>
          </cell>
          <cell r="H4309">
            <v>8.4600000000000009</v>
          </cell>
          <cell r="I4309">
            <v>9.06</v>
          </cell>
        </row>
        <row r="4310">
          <cell r="A4310">
            <v>123946.93</v>
          </cell>
          <cell r="B4310" t="str">
            <v>BS</v>
          </cell>
          <cell r="C4310">
            <v>7.5</v>
          </cell>
          <cell r="D4310">
            <v>0</v>
          </cell>
          <cell r="E4310">
            <v>7.5</v>
          </cell>
          <cell r="F4310">
            <v>7.65</v>
          </cell>
          <cell r="G4310">
            <v>7.86</v>
          </cell>
          <cell r="H4310">
            <v>8.4600000000000009</v>
          </cell>
          <cell r="I4310">
            <v>9.06</v>
          </cell>
        </row>
        <row r="4311">
          <cell r="A4311">
            <v>123950</v>
          </cell>
          <cell r="B4311">
            <v>0</v>
          </cell>
          <cell r="C4311">
            <v>7.5</v>
          </cell>
          <cell r="D4311">
            <v>0</v>
          </cell>
          <cell r="E4311">
            <v>7.5</v>
          </cell>
          <cell r="F4311">
            <v>7.65</v>
          </cell>
          <cell r="G4311">
            <v>7.86</v>
          </cell>
          <cell r="H4311">
            <v>8.4600000000000009</v>
          </cell>
          <cell r="I4311">
            <v>9.06</v>
          </cell>
        </row>
        <row r="4312">
          <cell r="A4312">
            <v>123960</v>
          </cell>
          <cell r="B4312">
            <v>0</v>
          </cell>
          <cell r="C4312">
            <v>7.5</v>
          </cell>
          <cell r="D4312">
            <v>0</v>
          </cell>
          <cell r="E4312">
            <v>7.5</v>
          </cell>
          <cell r="F4312">
            <v>7.65</v>
          </cell>
          <cell r="G4312">
            <v>7.86</v>
          </cell>
          <cell r="H4312">
            <v>8.4600000000000009</v>
          </cell>
          <cell r="I4312">
            <v>9.06</v>
          </cell>
        </row>
        <row r="4313">
          <cell r="A4313">
            <v>123967</v>
          </cell>
          <cell r="B4313">
            <v>0</v>
          </cell>
          <cell r="C4313">
            <v>7.5</v>
          </cell>
          <cell r="D4313">
            <v>0</v>
          </cell>
          <cell r="E4313">
            <v>7.5</v>
          </cell>
          <cell r="F4313">
            <v>7.65</v>
          </cell>
          <cell r="G4313">
            <v>7.86</v>
          </cell>
          <cell r="H4313">
            <v>8.4600000000000009</v>
          </cell>
          <cell r="I4313">
            <v>9.06</v>
          </cell>
        </row>
        <row r="4314">
          <cell r="A4314">
            <v>123970</v>
          </cell>
          <cell r="B4314">
            <v>0</v>
          </cell>
          <cell r="C4314">
            <v>7.5</v>
          </cell>
          <cell r="D4314">
            <v>0</v>
          </cell>
          <cell r="E4314">
            <v>7.5</v>
          </cell>
          <cell r="F4314">
            <v>7.65</v>
          </cell>
          <cell r="G4314">
            <v>7.86</v>
          </cell>
          <cell r="H4314">
            <v>8.4600000000000009</v>
          </cell>
          <cell r="I4314">
            <v>9.06</v>
          </cell>
        </row>
        <row r="4315">
          <cell r="A4315">
            <v>123980</v>
          </cell>
          <cell r="B4315">
            <v>0</v>
          </cell>
          <cell r="C4315">
            <v>7.5</v>
          </cell>
          <cell r="D4315">
            <v>0</v>
          </cell>
          <cell r="E4315">
            <v>7.5</v>
          </cell>
          <cell r="F4315">
            <v>7.65</v>
          </cell>
          <cell r="G4315">
            <v>7.86</v>
          </cell>
          <cell r="H4315">
            <v>8.4600000000000009</v>
          </cell>
          <cell r="I4315">
            <v>9.06</v>
          </cell>
        </row>
        <row r="4316">
          <cell r="A4316">
            <v>123990</v>
          </cell>
          <cell r="B4316">
            <v>0</v>
          </cell>
          <cell r="C4316">
            <v>7.5</v>
          </cell>
          <cell r="D4316">
            <v>0</v>
          </cell>
          <cell r="E4316">
            <v>7.5</v>
          </cell>
          <cell r="F4316">
            <v>7.65</v>
          </cell>
          <cell r="G4316">
            <v>7.86</v>
          </cell>
          <cell r="H4316">
            <v>8.4600000000000009</v>
          </cell>
          <cell r="I4316">
            <v>9.06</v>
          </cell>
        </row>
        <row r="4317">
          <cell r="A4317">
            <v>124000</v>
          </cell>
          <cell r="B4317">
            <v>0</v>
          </cell>
          <cell r="C4317">
            <v>7.5</v>
          </cell>
          <cell r="D4317">
            <v>0</v>
          </cell>
          <cell r="E4317">
            <v>7.5</v>
          </cell>
          <cell r="F4317">
            <v>7.65</v>
          </cell>
          <cell r="G4317">
            <v>7.86</v>
          </cell>
          <cell r="H4317">
            <v>8.4600000000000009</v>
          </cell>
          <cell r="I4317">
            <v>9.06</v>
          </cell>
        </row>
        <row r="4336">
          <cell r="A4336">
            <v>124000</v>
          </cell>
          <cell r="B4336">
            <v>0</v>
          </cell>
          <cell r="C4336">
            <v>7.5</v>
          </cell>
          <cell r="D4336">
            <v>0</v>
          </cell>
          <cell r="E4336">
            <v>7.5</v>
          </cell>
          <cell r="F4336">
            <v>7.65</v>
          </cell>
          <cell r="G4336">
            <v>7.86</v>
          </cell>
          <cell r="H4336">
            <v>8.4600000000000009</v>
          </cell>
          <cell r="I4336">
            <v>9.06</v>
          </cell>
        </row>
        <row r="4337">
          <cell r="A4337">
            <v>124010</v>
          </cell>
          <cell r="B4337">
            <v>0</v>
          </cell>
          <cell r="C4337">
            <v>7.5</v>
          </cell>
          <cell r="D4337">
            <v>0</v>
          </cell>
          <cell r="E4337">
            <v>7.5</v>
          </cell>
          <cell r="F4337">
            <v>7.65</v>
          </cell>
          <cell r="G4337">
            <v>7.86</v>
          </cell>
          <cell r="H4337">
            <v>8.4600000000000009</v>
          </cell>
          <cell r="I4337">
            <v>9.06</v>
          </cell>
        </row>
        <row r="4338">
          <cell r="A4338">
            <v>124020</v>
          </cell>
          <cell r="B4338">
            <v>0</v>
          </cell>
          <cell r="C4338">
            <v>7.5</v>
          </cell>
          <cell r="D4338">
            <v>0</v>
          </cell>
          <cell r="E4338">
            <v>7.5</v>
          </cell>
          <cell r="F4338">
            <v>7.65</v>
          </cell>
          <cell r="G4338">
            <v>7.86</v>
          </cell>
          <cell r="H4338">
            <v>8.4600000000000009</v>
          </cell>
          <cell r="I4338">
            <v>9.06</v>
          </cell>
        </row>
        <row r="4339">
          <cell r="A4339">
            <v>124030</v>
          </cell>
          <cell r="B4339">
            <v>0</v>
          </cell>
          <cell r="C4339">
            <v>7.5</v>
          </cell>
          <cell r="D4339">
            <v>0</v>
          </cell>
          <cell r="E4339">
            <v>7.5</v>
          </cell>
          <cell r="F4339">
            <v>7.65</v>
          </cell>
          <cell r="G4339">
            <v>7.86</v>
          </cell>
          <cell r="H4339">
            <v>8.4600000000000009</v>
          </cell>
          <cell r="I4339">
            <v>9.06</v>
          </cell>
        </row>
        <row r="4340">
          <cell r="A4340">
            <v>124040</v>
          </cell>
          <cell r="B4340">
            <v>0</v>
          </cell>
          <cell r="C4340">
            <v>7.5</v>
          </cell>
          <cell r="D4340">
            <v>0</v>
          </cell>
          <cell r="E4340">
            <v>7.5</v>
          </cell>
          <cell r="F4340">
            <v>7.65</v>
          </cell>
          <cell r="G4340">
            <v>7.86</v>
          </cell>
          <cell r="H4340">
            <v>8.4600000000000009</v>
          </cell>
          <cell r="I4340">
            <v>9.06</v>
          </cell>
        </row>
        <row r="4341">
          <cell r="A4341">
            <v>124050</v>
          </cell>
          <cell r="B4341">
            <v>0</v>
          </cell>
          <cell r="C4341">
            <v>7.5</v>
          </cell>
          <cell r="D4341">
            <v>0</v>
          </cell>
          <cell r="E4341">
            <v>7.5</v>
          </cell>
          <cell r="F4341">
            <v>7.65</v>
          </cell>
          <cell r="G4341">
            <v>7.86</v>
          </cell>
          <cell r="H4341">
            <v>8.4600000000000009</v>
          </cell>
          <cell r="I4341">
            <v>9.06</v>
          </cell>
        </row>
        <row r="4342">
          <cell r="A4342">
            <v>124060</v>
          </cell>
          <cell r="B4342">
            <v>0</v>
          </cell>
          <cell r="C4342">
            <v>7.5</v>
          </cell>
          <cell r="D4342">
            <v>0</v>
          </cell>
          <cell r="E4342">
            <v>7.5</v>
          </cell>
          <cell r="F4342">
            <v>7.65</v>
          </cell>
          <cell r="G4342">
            <v>7.86</v>
          </cell>
          <cell r="H4342">
            <v>8.4600000000000009</v>
          </cell>
          <cell r="I4342">
            <v>9.06</v>
          </cell>
        </row>
        <row r="4343">
          <cell r="A4343">
            <v>124070</v>
          </cell>
          <cell r="B4343">
            <v>0</v>
          </cell>
          <cell r="C4343">
            <v>7.5</v>
          </cell>
          <cell r="D4343">
            <v>0</v>
          </cell>
          <cell r="E4343">
            <v>7.5</v>
          </cell>
          <cell r="F4343">
            <v>7.65</v>
          </cell>
          <cell r="G4343">
            <v>7.86</v>
          </cell>
          <cell r="H4343">
            <v>8.4600000000000009</v>
          </cell>
          <cell r="I4343">
            <v>9.06</v>
          </cell>
        </row>
        <row r="4344">
          <cell r="A4344">
            <v>124080</v>
          </cell>
          <cell r="B4344">
            <v>0</v>
          </cell>
          <cell r="C4344">
            <v>7.5</v>
          </cell>
          <cell r="D4344">
            <v>0</v>
          </cell>
          <cell r="E4344">
            <v>7.5</v>
          </cell>
          <cell r="F4344">
            <v>7.65</v>
          </cell>
          <cell r="G4344">
            <v>7.86</v>
          </cell>
          <cell r="H4344">
            <v>8.4600000000000009</v>
          </cell>
          <cell r="I4344">
            <v>9.06</v>
          </cell>
        </row>
        <row r="4345">
          <cell r="A4345">
            <v>124090</v>
          </cell>
          <cell r="B4345">
            <v>0</v>
          </cell>
          <cell r="C4345">
            <v>7.5</v>
          </cell>
          <cell r="D4345">
            <v>0</v>
          </cell>
          <cell r="E4345">
            <v>7.5</v>
          </cell>
          <cell r="F4345">
            <v>7.65</v>
          </cell>
          <cell r="G4345">
            <v>7.86</v>
          </cell>
          <cell r="H4345">
            <v>8.4600000000000009</v>
          </cell>
          <cell r="I4345">
            <v>9.06</v>
          </cell>
        </row>
        <row r="4346">
          <cell r="A4346">
            <v>124100</v>
          </cell>
          <cell r="B4346">
            <v>0</v>
          </cell>
          <cell r="C4346">
            <v>7.5</v>
          </cell>
          <cell r="D4346">
            <v>0</v>
          </cell>
          <cell r="E4346">
            <v>7.5</v>
          </cell>
          <cell r="F4346">
            <v>7.65</v>
          </cell>
          <cell r="G4346">
            <v>7.86</v>
          </cell>
          <cell r="H4346">
            <v>8.4600000000000009</v>
          </cell>
          <cell r="I4346">
            <v>9.06</v>
          </cell>
        </row>
        <row r="4347">
          <cell r="A4347">
            <v>124110</v>
          </cell>
          <cell r="B4347">
            <v>0</v>
          </cell>
          <cell r="C4347">
            <v>7.5</v>
          </cell>
          <cell r="D4347">
            <v>0</v>
          </cell>
          <cell r="E4347">
            <v>7.5</v>
          </cell>
          <cell r="F4347">
            <v>7.65</v>
          </cell>
          <cell r="G4347">
            <v>7.86</v>
          </cell>
          <cell r="H4347">
            <v>8.4600000000000009</v>
          </cell>
          <cell r="I4347">
            <v>9.06</v>
          </cell>
        </row>
        <row r="4348">
          <cell r="A4348">
            <v>124120</v>
          </cell>
          <cell r="B4348">
            <v>0</v>
          </cell>
          <cell r="C4348">
            <v>7.5</v>
          </cell>
          <cell r="D4348">
            <v>0</v>
          </cell>
          <cell r="E4348">
            <v>7.5</v>
          </cell>
          <cell r="F4348">
            <v>7.65</v>
          </cell>
          <cell r="G4348">
            <v>7.86</v>
          </cell>
          <cell r="H4348">
            <v>8.4600000000000009</v>
          </cell>
          <cell r="I4348">
            <v>9.06</v>
          </cell>
        </row>
        <row r="4349">
          <cell r="A4349">
            <v>124130</v>
          </cell>
          <cell r="B4349">
            <v>0</v>
          </cell>
          <cell r="C4349">
            <v>7.5</v>
          </cell>
          <cell r="D4349">
            <v>0</v>
          </cell>
          <cell r="E4349">
            <v>7.5</v>
          </cell>
          <cell r="F4349">
            <v>7.65</v>
          </cell>
          <cell r="G4349">
            <v>7.86</v>
          </cell>
          <cell r="H4349">
            <v>8.4600000000000009</v>
          </cell>
          <cell r="I4349">
            <v>9.06</v>
          </cell>
        </row>
        <row r="4350">
          <cell r="A4350">
            <v>124140</v>
          </cell>
          <cell r="B4350">
            <v>0</v>
          </cell>
          <cell r="C4350">
            <v>7.5</v>
          </cell>
          <cell r="D4350">
            <v>0</v>
          </cell>
          <cell r="E4350">
            <v>7.5</v>
          </cell>
          <cell r="F4350">
            <v>7.65</v>
          </cell>
          <cell r="G4350">
            <v>7.86</v>
          </cell>
          <cell r="H4350">
            <v>8.4600000000000009</v>
          </cell>
          <cell r="I4350">
            <v>9.06</v>
          </cell>
        </row>
        <row r="4351">
          <cell r="A4351">
            <v>124150</v>
          </cell>
          <cell r="B4351">
            <v>0</v>
          </cell>
          <cell r="C4351">
            <v>7.5</v>
          </cell>
          <cell r="D4351">
            <v>0</v>
          </cell>
          <cell r="E4351">
            <v>7.5</v>
          </cell>
          <cell r="F4351">
            <v>7.65</v>
          </cell>
          <cell r="G4351">
            <v>7.86</v>
          </cell>
          <cell r="H4351">
            <v>8.4600000000000009</v>
          </cell>
          <cell r="I4351">
            <v>9.06</v>
          </cell>
        </row>
        <row r="4352">
          <cell r="A4352">
            <v>124160</v>
          </cell>
          <cell r="B4352">
            <v>0</v>
          </cell>
          <cell r="C4352">
            <v>7.5</v>
          </cell>
          <cell r="D4352">
            <v>0</v>
          </cell>
          <cell r="E4352">
            <v>7.5</v>
          </cell>
          <cell r="F4352">
            <v>7.65</v>
          </cell>
          <cell r="G4352">
            <v>7.86</v>
          </cell>
          <cell r="H4352">
            <v>8.4600000000000009</v>
          </cell>
          <cell r="I4352">
            <v>9.06</v>
          </cell>
        </row>
        <row r="4353">
          <cell r="A4353">
            <v>124170</v>
          </cell>
          <cell r="B4353">
            <v>0</v>
          </cell>
          <cell r="C4353">
            <v>7.5</v>
          </cell>
          <cell r="D4353">
            <v>0</v>
          </cell>
          <cell r="E4353">
            <v>7.5</v>
          </cell>
          <cell r="F4353">
            <v>7.65</v>
          </cell>
          <cell r="G4353">
            <v>7.86</v>
          </cell>
          <cell r="H4353">
            <v>8.4600000000000009</v>
          </cell>
          <cell r="I4353">
            <v>9.06</v>
          </cell>
        </row>
        <row r="4354">
          <cell r="A4354">
            <v>124180</v>
          </cell>
          <cell r="B4354">
            <v>0</v>
          </cell>
          <cell r="C4354">
            <v>7.5</v>
          </cell>
          <cell r="D4354">
            <v>0</v>
          </cell>
          <cell r="E4354">
            <v>7.5</v>
          </cell>
          <cell r="F4354">
            <v>7.65</v>
          </cell>
          <cell r="G4354">
            <v>7.86</v>
          </cell>
          <cell r="H4354">
            <v>8.4600000000000009</v>
          </cell>
          <cell r="I4354">
            <v>9.06</v>
          </cell>
        </row>
        <row r="4355">
          <cell r="A4355">
            <v>124190</v>
          </cell>
          <cell r="B4355">
            <v>0</v>
          </cell>
          <cell r="C4355">
            <v>7.5</v>
          </cell>
          <cell r="D4355">
            <v>0</v>
          </cell>
          <cell r="E4355">
            <v>7.5</v>
          </cell>
          <cell r="F4355">
            <v>7.65</v>
          </cell>
          <cell r="G4355">
            <v>7.86</v>
          </cell>
          <cell r="H4355">
            <v>8.4600000000000009</v>
          </cell>
          <cell r="I4355">
            <v>9.06</v>
          </cell>
        </row>
        <row r="4356">
          <cell r="A4356">
            <v>124200</v>
          </cell>
          <cell r="B4356">
            <v>0</v>
          </cell>
          <cell r="C4356">
            <v>7.5</v>
          </cell>
          <cell r="D4356">
            <v>0</v>
          </cell>
          <cell r="E4356">
            <v>7.5</v>
          </cell>
          <cell r="F4356">
            <v>7.65</v>
          </cell>
          <cell r="G4356">
            <v>7.86</v>
          </cell>
          <cell r="H4356">
            <v>8.4600000000000009</v>
          </cell>
          <cell r="I4356">
            <v>9.06</v>
          </cell>
        </row>
        <row r="4357">
          <cell r="A4357">
            <v>124210</v>
          </cell>
          <cell r="B4357">
            <v>0</v>
          </cell>
          <cell r="C4357">
            <v>7.5</v>
          </cell>
          <cell r="D4357">
            <v>0</v>
          </cell>
          <cell r="E4357">
            <v>7.5</v>
          </cell>
          <cell r="F4357">
            <v>7.65</v>
          </cell>
          <cell r="G4357">
            <v>7.86</v>
          </cell>
          <cell r="H4357">
            <v>8.4600000000000009</v>
          </cell>
          <cell r="I4357">
            <v>9.06</v>
          </cell>
        </row>
        <row r="4358">
          <cell r="A4358">
            <v>124220</v>
          </cell>
          <cell r="B4358">
            <v>0</v>
          </cell>
          <cell r="C4358">
            <v>7.5</v>
          </cell>
          <cell r="D4358">
            <v>0</v>
          </cell>
          <cell r="E4358">
            <v>7.5</v>
          </cell>
          <cell r="F4358">
            <v>7.65</v>
          </cell>
          <cell r="G4358">
            <v>7.86</v>
          </cell>
          <cell r="H4358">
            <v>8.4600000000000009</v>
          </cell>
          <cell r="I4358">
            <v>9.06</v>
          </cell>
        </row>
        <row r="4359">
          <cell r="A4359">
            <v>124230</v>
          </cell>
          <cell r="B4359">
            <v>0</v>
          </cell>
          <cell r="C4359">
            <v>7.5</v>
          </cell>
          <cell r="D4359">
            <v>0</v>
          </cell>
          <cell r="E4359">
            <v>7.5</v>
          </cell>
          <cell r="F4359">
            <v>7.65</v>
          </cell>
          <cell r="G4359">
            <v>7.86</v>
          </cell>
          <cell r="H4359">
            <v>8.4600000000000009</v>
          </cell>
          <cell r="I4359">
            <v>9.06</v>
          </cell>
        </row>
        <row r="4360">
          <cell r="A4360">
            <v>124240</v>
          </cell>
          <cell r="B4360">
            <v>0</v>
          </cell>
          <cell r="C4360">
            <v>7.5</v>
          </cell>
          <cell r="D4360">
            <v>0</v>
          </cell>
          <cell r="E4360">
            <v>7.5</v>
          </cell>
          <cell r="F4360">
            <v>7.65</v>
          </cell>
          <cell r="G4360">
            <v>7.86</v>
          </cell>
          <cell r="H4360">
            <v>8.4600000000000009</v>
          </cell>
          <cell r="I4360">
            <v>9.06</v>
          </cell>
        </row>
        <row r="4361">
          <cell r="A4361">
            <v>124250</v>
          </cell>
          <cell r="B4361">
            <v>0</v>
          </cell>
          <cell r="C4361">
            <v>7.5</v>
          </cell>
          <cell r="D4361">
            <v>0</v>
          </cell>
          <cell r="E4361">
            <v>7.5</v>
          </cell>
          <cell r="F4361">
            <v>7.65</v>
          </cell>
          <cell r="G4361">
            <v>7.86</v>
          </cell>
          <cell r="H4361">
            <v>8.4600000000000009</v>
          </cell>
          <cell r="I4361">
            <v>9.06</v>
          </cell>
        </row>
        <row r="4362">
          <cell r="A4362">
            <v>124260</v>
          </cell>
          <cell r="B4362">
            <v>0</v>
          </cell>
          <cell r="C4362">
            <v>7.5</v>
          </cell>
          <cell r="D4362">
            <v>0</v>
          </cell>
          <cell r="E4362">
            <v>7.5</v>
          </cell>
          <cell r="F4362">
            <v>7.65</v>
          </cell>
          <cell r="G4362">
            <v>7.86</v>
          </cell>
          <cell r="H4362">
            <v>8.4600000000000009</v>
          </cell>
          <cell r="I4362">
            <v>9.06</v>
          </cell>
        </row>
        <row r="4363">
          <cell r="A4363">
            <v>124270</v>
          </cell>
          <cell r="B4363">
            <v>0</v>
          </cell>
          <cell r="C4363">
            <v>7.5</v>
          </cell>
          <cell r="D4363">
            <v>0</v>
          </cell>
          <cell r="E4363">
            <v>7.5</v>
          </cell>
          <cell r="F4363">
            <v>7.65</v>
          </cell>
          <cell r="G4363">
            <v>7.86</v>
          </cell>
          <cell r="H4363">
            <v>8.4600000000000009</v>
          </cell>
          <cell r="I4363">
            <v>9.06</v>
          </cell>
        </row>
        <row r="4364">
          <cell r="A4364">
            <v>124280</v>
          </cell>
          <cell r="B4364">
            <v>0</v>
          </cell>
          <cell r="C4364">
            <v>7.5</v>
          </cell>
          <cell r="D4364">
            <v>0</v>
          </cell>
          <cell r="E4364">
            <v>7.5</v>
          </cell>
          <cell r="F4364">
            <v>7.65</v>
          </cell>
          <cell r="G4364">
            <v>7.86</v>
          </cell>
          <cell r="H4364">
            <v>8.4600000000000009</v>
          </cell>
          <cell r="I4364">
            <v>9.06</v>
          </cell>
        </row>
        <row r="4365">
          <cell r="A4365">
            <v>124290</v>
          </cell>
          <cell r="B4365">
            <v>0</v>
          </cell>
          <cell r="C4365">
            <v>7.5</v>
          </cell>
          <cell r="D4365">
            <v>0</v>
          </cell>
          <cell r="E4365">
            <v>7.5</v>
          </cell>
          <cell r="F4365">
            <v>7.65</v>
          </cell>
          <cell r="G4365">
            <v>7.86</v>
          </cell>
          <cell r="H4365">
            <v>8.4600000000000009</v>
          </cell>
          <cell r="I4365">
            <v>9.06</v>
          </cell>
        </row>
        <row r="4366">
          <cell r="A4366">
            <v>124300</v>
          </cell>
          <cell r="B4366">
            <v>0</v>
          </cell>
          <cell r="C4366">
            <v>7.5</v>
          </cell>
          <cell r="D4366">
            <v>0</v>
          </cell>
          <cell r="E4366">
            <v>7.5</v>
          </cell>
          <cell r="F4366">
            <v>7.65</v>
          </cell>
          <cell r="G4366">
            <v>7.86</v>
          </cell>
          <cell r="H4366">
            <v>8.4600000000000009</v>
          </cell>
          <cell r="I4366">
            <v>9.06</v>
          </cell>
        </row>
        <row r="4367">
          <cell r="A4367">
            <v>124310</v>
          </cell>
          <cell r="B4367">
            <v>0</v>
          </cell>
          <cell r="C4367">
            <v>7.5</v>
          </cell>
          <cell r="D4367">
            <v>0</v>
          </cell>
          <cell r="E4367">
            <v>7.5</v>
          </cell>
          <cell r="F4367">
            <v>7.65</v>
          </cell>
          <cell r="G4367">
            <v>7.86</v>
          </cell>
          <cell r="H4367">
            <v>8.4600000000000009</v>
          </cell>
          <cell r="I4367">
            <v>9.06</v>
          </cell>
        </row>
        <row r="4368">
          <cell r="A4368">
            <v>124320</v>
          </cell>
          <cell r="B4368">
            <v>0</v>
          </cell>
          <cell r="C4368">
            <v>7.5</v>
          </cell>
          <cell r="D4368">
            <v>0</v>
          </cell>
          <cell r="E4368">
            <v>7.5</v>
          </cell>
          <cell r="F4368">
            <v>7.65</v>
          </cell>
          <cell r="G4368">
            <v>7.86</v>
          </cell>
          <cell r="H4368">
            <v>8.4600000000000009</v>
          </cell>
          <cell r="I4368">
            <v>9.06</v>
          </cell>
        </row>
        <row r="4369">
          <cell r="A4369">
            <v>124330</v>
          </cell>
          <cell r="B4369">
            <v>0</v>
          </cell>
          <cell r="C4369">
            <v>7.5</v>
          </cell>
          <cell r="D4369">
            <v>0</v>
          </cell>
          <cell r="E4369">
            <v>7.5</v>
          </cell>
          <cell r="F4369">
            <v>7.65</v>
          </cell>
          <cell r="G4369">
            <v>7.86</v>
          </cell>
          <cell r="H4369">
            <v>8.4600000000000009</v>
          </cell>
          <cell r="I4369">
            <v>9.06</v>
          </cell>
        </row>
        <row r="4370">
          <cell r="A4370">
            <v>124340</v>
          </cell>
          <cell r="B4370">
            <v>0</v>
          </cell>
          <cell r="C4370">
            <v>7.5</v>
          </cell>
          <cell r="D4370">
            <v>0</v>
          </cell>
          <cell r="E4370">
            <v>7.5</v>
          </cell>
          <cell r="F4370">
            <v>7.65</v>
          </cell>
          <cell r="G4370">
            <v>7.86</v>
          </cell>
          <cell r="H4370">
            <v>8.4600000000000009</v>
          </cell>
          <cell r="I4370">
            <v>9.06</v>
          </cell>
        </row>
        <row r="4371">
          <cell r="A4371">
            <v>124350</v>
          </cell>
          <cell r="B4371">
            <v>0</v>
          </cell>
          <cell r="C4371">
            <v>7.5</v>
          </cell>
          <cell r="D4371">
            <v>0</v>
          </cell>
          <cell r="E4371">
            <v>7.5</v>
          </cell>
          <cell r="F4371">
            <v>7.65</v>
          </cell>
          <cell r="G4371">
            <v>7.86</v>
          </cell>
          <cell r="H4371">
            <v>8.4600000000000009</v>
          </cell>
          <cell r="I4371">
            <v>9.06</v>
          </cell>
        </row>
        <row r="4372">
          <cell r="A4372">
            <v>124360</v>
          </cell>
          <cell r="B4372">
            <v>0</v>
          </cell>
          <cell r="C4372">
            <v>7.5</v>
          </cell>
          <cell r="D4372">
            <v>0</v>
          </cell>
          <cell r="E4372">
            <v>7.5</v>
          </cell>
          <cell r="F4372">
            <v>7.65</v>
          </cell>
          <cell r="G4372">
            <v>7.86</v>
          </cell>
          <cell r="H4372">
            <v>8.4600000000000009</v>
          </cell>
          <cell r="I4372">
            <v>9.06</v>
          </cell>
        </row>
        <row r="4373">
          <cell r="A4373">
            <v>124370</v>
          </cell>
          <cell r="B4373">
            <v>0</v>
          </cell>
          <cell r="C4373">
            <v>7.5</v>
          </cell>
          <cell r="D4373">
            <v>0</v>
          </cell>
          <cell r="E4373">
            <v>7.5</v>
          </cell>
          <cell r="F4373">
            <v>7.65</v>
          </cell>
          <cell r="G4373">
            <v>7.86</v>
          </cell>
          <cell r="H4373">
            <v>8.4600000000000009</v>
          </cell>
          <cell r="I4373">
            <v>9.06</v>
          </cell>
        </row>
        <row r="4374">
          <cell r="A4374">
            <v>124380</v>
          </cell>
          <cell r="B4374">
            <v>0</v>
          </cell>
          <cell r="C4374">
            <v>7.5</v>
          </cell>
          <cell r="D4374">
            <v>0</v>
          </cell>
          <cell r="E4374">
            <v>7.5</v>
          </cell>
          <cell r="F4374">
            <v>7.65</v>
          </cell>
          <cell r="G4374">
            <v>7.86</v>
          </cell>
          <cell r="H4374">
            <v>8.4600000000000009</v>
          </cell>
          <cell r="I4374">
            <v>9.06</v>
          </cell>
        </row>
        <row r="4375">
          <cell r="A4375">
            <v>124390</v>
          </cell>
          <cell r="B4375">
            <v>0</v>
          </cell>
          <cell r="C4375">
            <v>7.5</v>
          </cell>
          <cell r="D4375">
            <v>0</v>
          </cell>
          <cell r="E4375">
            <v>7.5</v>
          </cell>
          <cell r="F4375">
            <v>7.65</v>
          </cell>
          <cell r="G4375">
            <v>7.86</v>
          </cell>
          <cell r="H4375">
            <v>8.4600000000000009</v>
          </cell>
          <cell r="I4375">
            <v>9.06</v>
          </cell>
        </row>
        <row r="4376">
          <cell r="A4376">
            <v>124400</v>
          </cell>
          <cell r="B4376">
            <v>0</v>
          </cell>
          <cell r="C4376">
            <v>7.5</v>
          </cell>
          <cell r="D4376">
            <v>0</v>
          </cell>
          <cell r="E4376">
            <v>7.5</v>
          </cell>
          <cell r="F4376">
            <v>7.65</v>
          </cell>
          <cell r="G4376">
            <v>7.86</v>
          </cell>
          <cell r="H4376">
            <v>8.4600000000000009</v>
          </cell>
          <cell r="I4376">
            <v>9.06</v>
          </cell>
        </row>
        <row r="4377">
          <cell r="A4377">
            <v>124410</v>
          </cell>
          <cell r="B4377">
            <v>0</v>
          </cell>
          <cell r="C4377">
            <v>7.5</v>
          </cell>
          <cell r="D4377">
            <v>0</v>
          </cell>
          <cell r="E4377">
            <v>7.5</v>
          </cell>
          <cell r="F4377">
            <v>7.65</v>
          </cell>
          <cell r="G4377">
            <v>7.86</v>
          </cell>
          <cell r="H4377">
            <v>8.4600000000000009</v>
          </cell>
          <cell r="I4377">
            <v>9.06</v>
          </cell>
        </row>
        <row r="4378">
          <cell r="A4378">
            <v>124420</v>
          </cell>
          <cell r="B4378">
            <v>0</v>
          </cell>
          <cell r="C4378">
            <v>7.5</v>
          </cell>
          <cell r="D4378">
            <v>0</v>
          </cell>
          <cell r="E4378">
            <v>7.5</v>
          </cell>
          <cell r="F4378">
            <v>7.65</v>
          </cell>
          <cell r="G4378">
            <v>7.86</v>
          </cell>
          <cell r="H4378">
            <v>8.4600000000000009</v>
          </cell>
          <cell r="I4378">
            <v>9.06</v>
          </cell>
        </row>
        <row r="4379">
          <cell r="A4379">
            <v>124430</v>
          </cell>
          <cell r="B4379">
            <v>0</v>
          </cell>
          <cell r="C4379">
            <v>7.5</v>
          </cell>
          <cell r="D4379">
            <v>0</v>
          </cell>
          <cell r="E4379">
            <v>7.5</v>
          </cell>
          <cell r="F4379">
            <v>7.65</v>
          </cell>
          <cell r="G4379">
            <v>7.86</v>
          </cell>
          <cell r="H4379">
            <v>8.4600000000000009</v>
          </cell>
          <cell r="I4379">
            <v>9.06</v>
          </cell>
        </row>
        <row r="4380">
          <cell r="A4380">
            <v>124440</v>
          </cell>
          <cell r="B4380">
            <v>0</v>
          </cell>
          <cell r="C4380">
            <v>7.5</v>
          </cell>
          <cell r="D4380">
            <v>0</v>
          </cell>
          <cell r="E4380">
            <v>7.5</v>
          </cell>
          <cell r="F4380">
            <v>7.65</v>
          </cell>
          <cell r="G4380">
            <v>7.86</v>
          </cell>
          <cell r="H4380">
            <v>8.4600000000000009</v>
          </cell>
          <cell r="I4380">
            <v>9.06</v>
          </cell>
        </row>
        <row r="4381">
          <cell r="A4381">
            <v>124450</v>
          </cell>
          <cell r="B4381">
            <v>0</v>
          </cell>
          <cell r="C4381">
            <v>7.5</v>
          </cell>
          <cell r="D4381">
            <v>0</v>
          </cell>
          <cell r="E4381">
            <v>7.5</v>
          </cell>
          <cell r="F4381">
            <v>7.65</v>
          </cell>
          <cell r="G4381">
            <v>7.86</v>
          </cell>
          <cell r="H4381">
            <v>8.4600000000000009</v>
          </cell>
          <cell r="I4381">
            <v>9.06</v>
          </cell>
        </row>
        <row r="4382">
          <cell r="A4382">
            <v>124460</v>
          </cell>
          <cell r="B4382">
            <v>0</v>
          </cell>
          <cell r="C4382">
            <v>7.5</v>
          </cell>
          <cell r="D4382">
            <v>0</v>
          </cell>
          <cell r="E4382">
            <v>7.5</v>
          </cell>
          <cell r="F4382">
            <v>7.65</v>
          </cell>
          <cell r="G4382">
            <v>7.86</v>
          </cell>
          <cell r="H4382">
            <v>8.4600000000000009</v>
          </cell>
          <cell r="I4382">
            <v>9.06</v>
          </cell>
        </row>
        <row r="4383">
          <cell r="A4383">
            <v>124470</v>
          </cell>
          <cell r="B4383">
            <v>0</v>
          </cell>
          <cell r="C4383">
            <v>7.5</v>
          </cell>
          <cell r="D4383">
            <v>0</v>
          </cell>
          <cell r="E4383">
            <v>7.5</v>
          </cell>
          <cell r="F4383">
            <v>7.65</v>
          </cell>
          <cell r="G4383">
            <v>7.86</v>
          </cell>
          <cell r="H4383">
            <v>8.4600000000000009</v>
          </cell>
          <cell r="I4383">
            <v>9.06</v>
          </cell>
        </row>
        <row r="4384">
          <cell r="A4384">
            <v>124480</v>
          </cell>
          <cell r="B4384">
            <v>0</v>
          </cell>
          <cell r="C4384">
            <v>7.5</v>
          </cell>
          <cell r="D4384">
            <v>0</v>
          </cell>
          <cell r="E4384">
            <v>7.5</v>
          </cell>
          <cell r="F4384">
            <v>7.65</v>
          </cell>
          <cell r="G4384">
            <v>7.86</v>
          </cell>
          <cell r="H4384">
            <v>8.4600000000000009</v>
          </cell>
          <cell r="I4384">
            <v>9.06</v>
          </cell>
        </row>
        <row r="4385">
          <cell r="A4385">
            <v>124490</v>
          </cell>
          <cell r="B4385">
            <v>0</v>
          </cell>
          <cell r="C4385">
            <v>7.5</v>
          </cell>
          <cell r="D4385">
            <v>0</v>
          </cell>
          <cell r="E4385">
            <v>7.5</v>
          </cell>
          <cell r="F4385">
            <v>7.65</v>
          </cell>
          <cell r="G4385">
            <v>7.86</v>
          </cell>
          <cell r="H4385">
            <v>8.4600000000000009</v>
          </cell>
          <cell r="I4385">
            <v>9.06</v>
          </cell>
        </row>
        <row r="4386">
          <cell r="A4386">
            <v>124500</v>
          </cell>
          <cell r="B4386">
            <v>0</v>
          </cell>
          <cell r="C4386">
            <v>7.5</v>
          </cell>
          <cell r="D4386">
            <v>0</v>
          </cell>
          <cell r="E4386">
            <v>7.5</v>
          </cell>
          <cell r="F4386">
            <v>7.65</v>
          </cell>
          <cell r="G4386">
            <v>7.86</v>
          </cell>
          <cell r="H4386">
            <v>8.4600000000000009</v>
          </cell>
          <cell r="I4386">
            <v>9.06</v>
          </cell>
        </row>
        <row r="4387">
          <cell r="A4387">
            <v>124510</v>
          </cell>
          <cell r="B4387">
            <v>0</v>
          </cell>
          <cell r="C4387">
            <v>7.5</v>
          </cell>
          <cell r="D4387">
            <v>0</v>
          </cell>
          <cell r="E4387">
            <v>7.5</v>
          </cell>
          <cell r="F4387">
            <v>7.65</v>
          </cell>
          <cell r="G4387">
            <v>7.86</v>
          </cell>
          <cell r="H4387">
            <v>8.4600000000000009</v>
          </cell>
          <cell r="I4387">
            <v>9.06</v>
          </cell>
        </row>
        <row r="4388">
          <cell r="A4388">
            <v>124520</v>
          </cell>
          <cell r="B4388">
            <v>0</v>
          </cell>
          <cell r="C4388">
            <v>7.5</v>
          </cell>
          <cell r="D4388">
            <v>0</v>
          </cell>
          <cell r="E4388">
            <v>7.5</v>
          </cell>
          <cell r="F4388">
            <v>7.65</v>
          </cell>
          <cell r="G4388">
            <v>7.86</v>
          </cell>
          <cell r="H4388">
            <v>8.4600000000000009</v>
          </cell>
          <cell r="I4388">
            <v>9.06</v>
          </cell>
        </row>
        <row r="4389">
          <cell r="A4389">
            <v>124530</v>
          </cell>
          <cell r="B4389">
            <v>0</v>
          </cell>
          <cell r="C4389">
            <v>7.5</v>
          </cell>
          <cell r="D4389">
            <v>0</v>
          </cell>
          <cell r="E4389">
            <v>7.5</v>
          </cell>
          <cell r="F4389">
            <v>7.65</v>
          </cell>
          <cell r="G4389">
            <v>7.86</v>
          </cell>
          <cell r="H4389">
            <v>8.4600000000000009</v>
          </cell>
          <cell r="I4389">
            <v>9.06</v>
          </cell>
        </row>
        <row r="4390">
          <cell r="A4390">
            <v>124540</v>
          </cell>
          <cell r="B4390">
            <v>0</v>
          </cell>
          <cell r="C4390">
            <v>7.5</v>
          </cell>
          <cell r="D4390">
            <v>0</v>
          </cell>
          <cell r="E4390">
            <v>7.5</v>
          </cell>
          <cell r="F4390">
            <v>7.65</v>
          </cell>
          <cell r="G4390">
            <v>7.86</v>
          </cell>
          <cell r="H4390">
            <v>8.4600000000000009</v>
          </cell>
          <cell r="I4390">
            <v>9.06</v>
          </cell>
        </row>
        <row r="4391">
          <cell r="A4391">
            <v>124550</v>
          </cell>
          <cell r="B4391">
            <v>0</v>
          </cell>
          <cell r="C4391">
            <v>7.5</v>
          </cell>
          <cell r="D4391">
            <v>0</v>
          </cell>
          <cell r="E4391">
            <v>7.5</v>
          </cell>
          <cell r="F4391">
            <v>7.65</v>
          </cell>
          <cell r="G4391">
            <v>7.86</v>
          </cell>
          <cell r="H4391">
            <v>8.4600000000000009</v>
          </cell>
          <cell r="I4391">
            <v>9.06</v>
          </cell>
        </row>
        <row r="4392">
          <cell r="A4392">
            <v>124560</v>
          </cell>
          <cell r="B4392">
            <v>0</v>
          </cell>
          <cell r="C4392">
            <v>7.5</v>
          </cell>
          <cell r="D4392">
            <v>0</v>
          </cell>
          <cell r="E4392">
            <v>7.5</v>
          </cell>
          <cell r="F4392">
            <v>7.65</v>
          </cell>
          <cell r="G4392">
            <v>7.86</v>
          </cell>
          <cell r="H4392">
            <v>8.4600000000000009</v>
          </cell>
          <cell r="I4392">
            <v>9.06</v>
          </cell>
        </row>
        <row r="4393">
          <cell r="A4393">
            <v>124570</v>
          </cell>
          <cell r="B4393">
            <v>0</v>
          </cell>
          <cell r="C4393">
            <v>7.5</v>
          </cell>
          <cell r="D4393">
            <v>0</v>
          </cell>
          <cell r="E4393">
            <v>7.5</v>
          </cell>
          <cell r="F4393">
            <v>7.65</v>
          </cell>
          <cell r="G4393">
            <v>7.86</v>
          </cell>
          <cell r="H4393">
            <v>8.4600000000000009</v>
          </cell>
          <cell r="I4393">
            <v>9.06</v>
          </cell>
        </row>
        <row r="4394">
          <cell r="A4394">
            <v>124580</v>
          </cell>
          <cell r="B4394">
            <v>0</v>
          </cell>
          <cell r="C4394">
            <v>7.5</v>
          </cell>
          <cell r="D4394">
            <v>0</v>
          </cell>
          <cell r="E4394">
            <v>7.5</v>
          </cell>
          <cell r="F4394">
            <v>7.65</v>
          </cell>
          <cell r="G4394">
            <v>7.86</v>
          </cell>
          <cell r="H4394">
            <v>8.4600000000000009</v>
          </cell>
          <cell r="I4394">
            <v>9.06</v>
          </cell>
        </row>
        <row r="4395">
          <cell r="A4395">
            <v>124590</v>
          </cell>
          <cell r="B4395">
            <v>0</v>
          </cell>
          <cell r="C4395">
            <v>7.5</v>
          </cell>
          <cell r="D4395">
            <v>0</v>
          </cell>
          <cell r="E4395">
            <v>7.5</v>
          </cell>
          <cell r="F4395">
            <v>7.65</v>
          </cell>
          <cell r="G4395">
            <v>7.86</v>
          </cell>
          <cell r="H4395">
            <v>8.4600000000000009</v>
          </cell>
          <cell r="I4395">
            <v>9.06</v>
          </cell>
        </row>
        <row r="4396">
          <cell r="A4396">
            <v>124600</v>
          </cell>
          <cell r="B4396">
            <v>0</v>
          </cell>
          <cell r="C4396">
            <v>7.5</v>
          </cell>
          <cell r="D4396">
            <v>0</v>
          </cell>
          <cell r="E4396">
            <v>7.5</v>
          </cell>
          <cell r="F4396">
            <v>7.65</v>
          </cell>
          <cell r="G4396">
            <v>7.86</v>
          </cell>
          <cell r="H4396">
            <v>8.4600000000000009</v>
          </cell>
          <cell r="I4396">
            <v>9.06</v>
          </cell>
        </row>
        <row r="4397">
          <cell r="A4397">
            <v>124610</v>
          </cell>
          <cell r="B4397">
            <v>0</v>
          </cell>
          <cell r="C4397">
            <v>7.5</v>
          </cell>
          <cell r="D4397">
            <v>0</v>
          </cell>
          <cell r="E4397">
            <v>7.5</v>
          </cell>
          <cell r="F4397">
            <v>7.65</v>
          </cell>
          <cell r="G4397">
            <v>7.86</v>
          </cell>
          <cell r="H4397">
            <v>8.4600000000000009</v>
          </cell>
          <cell r="I4397">
            <v>9.06</v>
          </cell>
        </row>
        <row r="4398">
          <cell r="A4398">
            <v>124620</v>
          </cell>
          <cell r="B4398">
            <v>0</v>
          </cell>
          <cell r="C4398">
            <v>7.5</v>
          </cell>
          <cell r="D4398">
            <v>0</v>
          </cell>
          <cell r="E4398">
            <v>7.5</v>
          </cell>
          <cell r="F4398">
            <v>7.65</v>
          </cell>
          <cell r="G4398">
            <v>7.86</v>
          </cell>
          <cell r="H4398">
            <v>8.4600000000000009</v>
          </cell>
          <cell r="I4398">
            <v>9.06</v>
          </cell>
        </row>
        <row r="4399">
          <cell r="A4399">
            <v>124630</v>
          </cell>
          <cell r="B4399">
            <v>0</v>
          </cell>
          <cell r="C4399">
            <v>7.5</v>
          </cell>
          <cell r="D4399">
            <v>0</v>
          </cell>
          <cell r="E4399">
            <v>7.5</v>
          </cell>
          <cell r="F4399">
            <v>7.65</v>
          </cell>
          <cell r="G4399">
            <v>7.86</v>
          </cell>
          <cell r="H4399">
            <v>8.4600000000000009</v>
          </cell>
          <cell r="I4399">
            <v>9.06</v>
          </cell>
        </row>
        <row r="4400">
          <cell r="A4400">
            <v>124640</v>
          </cell>
          <cell r="B4400">
            <v>0</v>
          </cell>
          <cell r="C4400">
            <v>7.5</v>
          </cell>
          <cell r="D4400">
            <v>0</v>
          </cell>
          <cell r="E4400">
            <v>7.5</v>
          </cell>
          <cell r="F4400">
            <v>7.65</v>
          </cell>
          <cell r="G4400">
            <v>7.86</v>
          </cell>
          <cell r="H4400">
            <v>8.4600000000000009</v>
          </cell>
          <cell r="I4400">
            <v>9.06</v>
          </cell>
        </row>
        <row r="4401">
          <cell r="A4401">
            <v>124650</v>
          </cell>
          <cell r="B4401">
            <v>0</v>
          </cell>
          <cell r="C4401">
            <v>7.5</v>
          </cell>
          <cell r="D4401">
            <v>0</v>
          </cell>
          <cell r="E4401">
            <v>7.5</v>
          </cell>
          <cell r="F4401">
            <v>7.65</v>
          </cell>
          <cell r="G4401">
            <v>7.86</v>
          </cell>
          <cell r="H4401">
            <v>8.4600000000000009</v>
          </cell>
          <cell r="I4401">
            <v>9.06</v>
          </cell>
        </row>
        <row r="4402">
          <cell r="A4402">
            <v>124660</v>
          </cell>
          <cell r="B4402">
            <v>0</v>
          </cell>
          <cell r="C4402">
            <v>7.5</v>
          </cell>
          <cell r="D4402">
            <v>0</v>
          </cell>
          <cell r="E4402">
            <v>7.5</v>
          </cell>
          <cell r="F4402">
            <v>7.65</v>
          </cell>
          <cell r="G4402">
            <v>7.86</v>
          </cell>
          <cell r="H4402">
            <v>8.4600000000000009</v>
          </cell>
          <cell r="I4402">
            <v>9.06</v>
          </cell>
        </row>
        <row r="4403">
          <cell r="A4403">
            <v>124670</v>
          </cell>
          <cell r="B4403">
            <v>0</v>
          </cell>
          <cell r="C4403">
            <v>7.5</v>
          </cell>
          <cell r="D4403">
            <v>0</v>
          </cell>
          <cell r="E4403">
            <v>7.5</v>
          </cell>
          <cell r="F4403">
            <v>7.65</v>
          </cell>
          <cell r="G4403">
            <v>7.86</v>
          </cell>
          <cell r="H4403">
            <v>8.4600000000000009</v>
          </cell>
          <cell r="I4403">
            <v>9.06</v>
          </cell>
        </row>
        <row r="4404">
          <cell r="A4404">
            <v>124680</v>
          </cell>
          <cell r="B4404">
            <v>0</v>
          </cell>
          <cell r="C4404">
            <v>7.5</v>
          </cell>
          <cell r="D4404">
            <v>0</v>
          </cell>
          <cell r="E4404">
            <v>7.5</v>
          </cell>
          <cell r="F4404">
            <v>7.65</v>
          </cell>
          <cell r="G4404">
            <v>7.86</v>
          </cell>
          <cell r="H4404">
            <v>8.4600000000000009</v>
          </cell>
          <cell r="I4404">
            <v>9.06</v>
          </cell>
        </row>
        <row r="4405">
          <cell r="A4405">
            <v>124690</v>
          </cell>
          <cell r="B4405">
            <v>0</v>
          </cell>
          <cell r="C4405">
            <v>7.5</v>
          </cell>
          <cell r="D4405">
            <v>0</v>
          </cell>
          <cell r="E4405">
            <v>7.5</v>
          </cell>
          <cell r="F4405">
            <v>7.65</v>
          </cell>
          <cell r="G4405">
            <v>7.86</v>
          </cell>
          <cell r="H4405">
            <v>8.4600000000000009</v>
          </cell>
          <cell r="I4405">
            <v>9.06</v>
          </cell>
        </row>
        <row r="4406">
          <cell r="A4406">
            <v>124700</v>
          </cell>
          <cell r="B4406">
            <v>0</v>
          </cell>
          <cell r="C4406">
            <v>7.5</v>
          </cell>
          <cell r="D4406">
            <v>0</v>
          </cell>
          <cell r="E4406">
            <v>7.5</v>
          </cell>
          <cell r="F4406">
            <v>7.65</v>
          </cell>
          <cell r="G4406">
            <v>7.86</v>
          </cell>
          <cell r="H4406">
            <v>8.4600000000000009</v>
          </cell>
          <cell r="I4406">
            <v>9.06</v>
          </cell>
        </row>
        <row r="4407">
          <cell r="A4407">
            <v>124710</v>
          </cell>
          <cell r="B4407">
            <v>0</v>
          </cell>
          <cell r="C4407">
            <v>7.5</v>
          </cell>
          <cell r="D4407">
            <v>0</v>
          </cell>
          <cell r="E4407">
            <v>7.5</v>
          </cell>
          <cell r="F4407">
            <v>7.65</v>
          </cell>
          <cell r="G4407">
            <v>7.86</v>
          </cell>
          <cell r="H4407">
            <v>8.4600000000000009</v>
          </cell>
          <cell r="I4407">
            <v>9.06</v>
          </cell>
        </row>
        <row r="4408">
          <cell r="A4408">
            <v>124720</v>
          </cell>
          <cell r="B4408">
            <v>0</v>
          </cell>
          <cell r="C4408">
            <v>7.5</v>
          </cell>
          <cell r="D4408">
            <v>0</v>
          </cell>
          <cell r="E4408">
            <v>7.5</v>
          </cell>
          <cell r="F4408">
            <v>7.65</v>
          </cell>
          <cell r="G4408">
            <v>7.86</v>
          </cell>
          <cell r="H4408">
            <v>8.4600000000000009</v>
          </cell>
          <cell r="I4408">
            <v>9.06</v>
          </cell>
        </row>
        <row r="4409">
          <cell r="A4409">
            <v>124730</v>
          </cell>
          <cell r="B4409">
            <v>0</v>
          </cell>
          <cell r="C4409">
            <v>7.5</v>
          </cell>
          <cell r="D4409">
            <v>0</v>
          </cell>
          <cell r="E4409">
            <v>7.5</v>
          </cell>
          <cell r="F4409">
            <v>7.65</v>
          </cell>
          <cell r="G4409">
            <v>7.86</v>
          </cell>
          <cell r="H4409">
            <v>8.4600000000000009</v>
          </cell>
          <cell r="I4409">
            <v>9.06</v>
          </cell>
        </row>
        <row r="4410">
          <cell r="A4410">
            <v>124740</v>
          </cell>
          <cell r="B4410">
            <v>0</v>
          </cell>
          <cell r="C4410">
            <v>7.5</v>
          </cell>
          <cell r="D4410">
            <v>0</v>
          </cell>
          <cell r="E4410">
            <v>7.5</v>
          </cell>
          <cell r="F4410">
            <v>7.65</v>
          </cell>
          <cell r="G4410">
            <v>7.86</v>
          </cell>
          <cell r="H4410">
            <v>8.4600000000000009</v>
          </cell>
          <cell r="I4410">
            <v>9.06</v>
          </cell>
        </row>
        <row r="4411">
          <cell r="A4411">
            <v>124750</v>
          </cell>
          <cell r="B4411">
            <v>0</v>
          </cell>
          <cell r="C4411">
            <v>7.5</v>
          </cell>
          <cell r="D4411">
            <v>0</v>
          </cell>
          <cell r="E4411">
            <v>7.5</v>
          </cell>
          <cell r="F4411">
            <v>7.65</v>
          </cell>
          <cell r="G4411">
            <v>7.86</v>
          </cell>
          <cell r="H4411">
            <v>8.4600000000000009</v>
          </cell>
          <cell r="I4411">
            <v>9.06</v>
          </cell>
        </row>
        <row r="4412">
          <cell r="A4412">
            <v>124760</v>
          </cell>
          <cell r="B4412">
            <v>0</v>
          </cell>
          <cell r="C4412">
            <v>7.5</v>
          </cell>
          <cell r="D4412">
            <v>0</v>
          </cell>
          <cell r="E4412">
            <v>7.5</v>
          </cell>
          <cell r="F4412">
            <v>7.65</v>
          </cell>
          <cell r="G4412">
            <v>7.86</v>
          </cell>
          <cell r="H4412">
            <v>8.4600000000000009</v>
          </cell>
          <cell r="I4412">
            <v>9.06</v>
          </cell>
        </row>
        <row r="4413">
          <cell r="A4413">
            <v>124770</v>
          </cell>
          <cell r="B4413">
            <v>0</v>
          </cell>
          <cell r="C4413">
            <v>7.5</v>
          </cell>
          <cell r="D4413">
            <v>0</v>
          </cell>
          <cell r="E4413">
            <v>7.5</v>
          </cell>
          <cell r="F4413">
            <v>7.65</v>
          </cell>
          <cell r="G4413">
            <v>7.86</v>
          </cell>
          <cell r="H4413">
            <v>8.4600000000000009</v>
          </cell>
          <cell r="I4413">
            <v>9.06</v>
          </cell>
        </row>
        <row r="4414">
          <cell r="A4414">
            <v>124780</v>
          </cell>
          <cell r="B4414">
            <v>0</v>
          </cell>
          <cell r="C4414">
            <v>7.5</v>
          </cell>
          <cell r="D4414">
            <v>0</v>
          </cell>
          <cell r="E4414">
            <v>7.5</v>
          </cell>
          <cell r="F4414">
            <v>7.65</v>
          </cell>
          <cell r="G4414">
            <v>7.86</v>
          </cell>
          <cell r="H4414">
            <v>8.4600000000000009</v>
          </cell>
          <cell r="I4414">
            <v>9.06</v>
          </cell>
        </row>
        <row r="4415">
          <cell r="A4415">
            <v>124790</v>
          </cell>
          <cell r="B4415">
            <v>0</v>
          </cell>
          <cell r="C4415">
            <v>7.5</v>
          </cell>
          <cell r="D4415">
            <v>0</v>
          </cell>
          <cell r="E4415">
            <v>7.5</v>
          </cell>
          <cell r="F4415">
            <v>7.65</v>
          </cell>
          <cell r="G4415">
            <v>7.86</v>
          </cell>
          <cell r="H4415">
            <v>8.4600000000000009</v>
          </cell>
          <cell r="I4415">
            <v>9.06</v>
          </cell>
        </row>
        <row r="4416">
          <cell r="A4416">
            <v>124800</v>
          </cell>
          <cell r="B4416">
            <v>0</v>
          </cell>
          <cell r="C4416">
            <v>7.5</v>
          </cell>
          <cell r="D4416">
            <v>0</v>
          </cell>
          <cell r="E4416">
            <v>7.5</v>
          </cell>
          <cell r="F4416">
            <v>7.65</v>
          </cell>
          <cell r="G4416">
            <v>7.86</v>
          </cell>
          <cell r="H4416">
            <v>8.4600000000000009</v>
          </cell>
          <cell r="I4416">
            <v>9.06</v>
          </cell>
        </row>
        <row r="4417">
          <cell r="A4417">
            <v>124810</v>
          </cell>
          <cell r="B4417">
            <v>0</v>
          </cell>
          <cell r="C4417">
            <v>7.5</v>
          </cell>
          <cell r="D4417">
            <v>0</v>
          </cell>
          <cell r="E4417">
            <v>7.5</v>
          </cell>
          <cell r="F4417">
            <v>7.65</v>
          </cell>
          <cell r="G4417">
            <v>7.86</v>
          </cell>
          <cell r="H4417">
            <v>8.4600000000000009</v>
          </cell>
          <cell r="I4417">
            <v>9.06</v>
          </cell>
        </row>
        <row r="4418">
          <cell r="A4418">
            <v>124820</v>
          </cell>
          <cell r="B4418">
            <v>0</v>
          </cell>
          <cell r="C4418">
            <v>7.5</v>
          </cell>
          <cell r="D4418">
            <v>0</v>
          </cell>
          <cell r="E4418">
            <v>7.5</v>
          </cell>
          <cell r="F4418">
            <v>7.65</v>
          </cell>
          <cell r="G4418">
            <v>7.86</v>
          </cell>
          <cell r="H4418">
            <v>8.4600000000000009</v>
          </cell>
          <cell r="I4418">
            <v>9.06</v>
          </cell>
        </row>
        <row r="4419">
          <cell r="A4419">
            <v>124830</v>
          </cell>
          <cell r="B4419">
            <v>0</v>
          </cell>
          <cell r="C4419">
            <v>7.5</v>
          </cell>
          <cell r="D4419">
            <v>0</v>
          </cell>
          <cell r="E4419">
            <v>7.5</v>
          </cell>
          <cell r="F4419">
            <v>7.65</v>
          </cell>
          <cell r="G4419">
            <v>7.86</v>
          </cell>
          <cell r="H4419">
            <v>8.4600000000000009</v>
          </cell>
          <cell r="I4419">
            <v>9.06</v>
          </cell>
        </row>
        <row r="4420">
          <cell r="A4420">
            <v>124840</v>
          </cell>
          <cell r="B4420">
            <v>0</v>
          </cell>
          <cell r="C4420">
            <v>7.5</v>
          </cell>
          <cell r="D4420">
            <v>0</v>
          </cell>
          <cell r="E4420">
            <v>7.5</v>
          </cell>
          <cell r="F4420">
            <v>7.65</v>
          </cell>
          <cell r="G4420">
            <v>7.86</v>
          </cell>
          <cell r="H4420">
            <v>8.4600000000000009</v>
          </cell>
          <cell r="I4420">
            <v>9.06</v>
          </cell>
        </row>
        <row r="4421">
          <cell r="A4421">
            <v>124850</v>
          </cell>
          <cell r="B4421">
            <v>0</v>
          </cell>
          <cell r="C4421">
            <v>7.5</v>
          </cell>
          <cell r="D4421">
            <v>0</v>
          </cell>
          <cell r="E4421">
            <v>7.5</v>
          </cell>
          <cell r="F4421">
            <v>7.65</v>
          </cell>
          <cell r="G4421">
            <v>7.86</v>
          </cell>
          <cell r="H4421">
            <v>8.4600000000000009</v>
          </cell>
          <cell r="I4421">
            <v>9.06</v>
          </cell>
        </row>
        <row r="4422">
          <cell r="A4422">
            <v>124860</v>
          </cell>
          <cell r="B4422">
            <v>0</v>
          </cell>
          <cell r="C4422">
            <v>7.5</v>
          </cell>
          <cell r="D4422">
            <v>0</v>
          </cell>
          <cell r="E4422">
            <v>7.5</v>
          </cell>
          <cell r="F4422">
            <v>7.65</v>
          </cell>
          <cell r="G4422">
            <v>7.86</v>
          </cell>
          <cell r="H4422">
            <v>8.4600000000000009</v>
          </cell>
          <cell r="I4422">
            <v>9.06</v>
          </cell>
        </row>
        <row r="4423">
          <cell r="A4423">
            <v>124870</v>
          </cell>
          <cell r="B4423">
            <v>0</v>
          </cell>
          <cell r="C4423">
            <v>7.5</v>
          </cell>
          <cell r="D4423">
            <v>0</v>
          </cell>
          <cell r="E4423">
            <v>7.5</v>
          </cell>
          <cell r="F4423">
            <v>7.65</v>
          </cell>
          <cell r="G4423">
            <v>7.86</v>
          </cell>
          <cell r="H4423">
            <v>8.4600000000000009</v>
          </cell>
          <cell r="I4423">
            <v>9.06</v>
          </cell>
        </row>
        <row r="4424">
          <cell r="A4424">
            <v>124880</v>
          </cell>
          <cell r="B4424">
            <v>0</v>
          </cell>
          <cell r="C4424">
            <v>7.5</v>
          </cell>
          <cell r="D4424">
            <v>0</v>
          </cell>
          <cell r="E4424">
            <v>7.5</v>
          </cell>
          <cell r="F4424">
            <v>7.65</v>
          </cell>
          <cell r="G4424">
            <v>7.86</v>
          </cell>
          <cell r="H4424">
            <v>8.4600000000000009</v>
          </cell>
          <cell r="I4424">
            <v>9.06</v>
          </cell>
        </row>
        <row r="4425">
          <cell r="A4425">
            <v>124890</v>
          </cell>
          <cell r="B4425">
            <v>0</v>
          </cell>
          <cell r="C4425">
            <v>7.5</v>
          </cell>
          <cell r="D4425">
            <v>0</v>
          </cell>
          <cell r="E4425">
            <v>7.5</v>
          </cell>
          <cell r="F4425">
            <v>7.65</v>
          </cell>
          <cell r="G4425">
            <v>7.86</v>
          </cell>
          <cell r="H4425">
            <v>8.4600000000000009</v>
          </cell>
          <cell r="I4425">
            <v>9.06</v>
          </cell>
        </row>
        <row r="4426">
          <cell r="A4426">
            <v>124900</v>
          </cell>
          <cell r="B4426">
            <v>0</v>
          </cell>
          <cell r="C4426">
            <v>7.5</v>
          </cell>
          <cell r="D4426">
            <v>0</v>
          </cell>
          <cell r="E4426">
            <v>7.5</v>
          </cell>
          <cell r="F4426">
            <v>7.65</v>
          </cell>
          <cell r="G4426">
            <v>7.86</v>
          </cell>
          <cell r="H4426">
            <v>8.4600000000000009</v>
          </cell>
          <cell r="I4426">
            <v>9.06</v>
          </cell>
        </row>
        <row r="4427">
          <cell r="A4427">
            <v>124910</v>
          </cell>
          <cell r="B4427">
            <v>0</v>
          </cell>
          <cell r="C4427">
            <v>7.5</v>
          </cell>
          <cell r="D4427">
            <v>0</v>
          </cell>
          <cell r="E4427">
            <v>7.5</v>
          </cell>
          <cell r="F4427">
            <v>7.65</v>
          </cell>
          <cell r="G4427">
            <v>7.86</v>
          </cell>
          <cell r="H4427">
            <v>8.4600000000000009</v>
          </cell>
          <cell r="I4427">
            <v>9.06</v>
          </cell>
        </row>
        <row r="4428">
          <cell r="A4428">
            <v>124920</v>
          </cell>
          <cell r="B4428">
            <v>0</v>
          </cell>
          <cell r="C4428">
            <v>7.5</v>
          </cell>
          <cell r="D4428">
            <v>0</v>
          </cell>
          <cell r="E4428">
            <v>7.5</v>
          </cell>
          <cell r="F4428">
            <v>7.65</v>
          </cell>
          <cell r="G4428">
            <v>7.86</v>
          </cell>
          <cell r="H4428">
            <v>8.4600000000000009</v>
          </cell>
          <cell r="I4428">
            <v>9.06</v>
          </cell>
        </row>
        <row r="4429">
          <cell r="A4429">
            <v>124930</v>
          </cell>
          <cell r="B4429">
            <v>0</v>
          </cell>
          <cell r="C4429">
            <v>7.5</v>
          </cell>
          <cell r="D4429">
            <v>0</v>
          </cell>
          <cell r="E4429">
            <v>7.5</v>
          </cell>
          <cell r="F4429">
            <v>7.65</v>
          </cell>
          <cell r="G4429">
            <v>7.86</v>
          </cell>
          <cell r="H4429">
            <v>8.4600000000000009</v>
          </cell>
          <cell r="I4429">
            <v>9.06</v>
          </cell>
        </row>
        <row r="4430">
          <cell r="A4430">
            <v>124940</v>
          </cell>
          <cell r="B4430">
            <v>0</v>
          </cell>
          <cell r="C4430">
            <v>7.5</v>
          </cell>
          <cell r="D4430">
            <v>0</v>
          </cell>
          <cell r="E4430">
            <v>7.5</v>
          </cell>
          <cell r="F4430">
            <v>7.65</v>
          </cell>
          <cell r="G4430">
            <v>7.86</v>
          </cell>
          <cell r="H4430">
            <v>8.4600000000000009</v>
          </cell>
          <cell r="I4430">
            <v>9.06</v>
          </cell>
        </row>
        <row r="4431">
          <cell r="A4431">
            <v>124950</v>
          </cell>
          <cell r="B4431">
            <v>0</v>
          </cell>
          <cell r="C4431">
            <v>7.5</v>
          </cell>
          <cell r="D4431">
            <v>0</v>
          </cell>
          <cell r="E4431">
            <v>7.5</v>
          </cell>
          <cell r="F4431">
            <v>7.65</v>
          </cell>
          <cell r="G4431">
            <v>7.86</v>
          </cell>
          <cell r="H4431">
            <v>8.4600000000000009</v>
          </cell>
          <cell r="I4431">
            <v>9.06</v>
          </cell>
        </row>
        <row r="4432">
          <cell r="A4432">
            <v>124960</v>
          </cell>
          <cell r="B4432">
            <v>0</v>
          </cell>
          <cell r="C4432">
            <v>7.5</v>
          </cell>
          <cell r="D4432">
            <v>0</v>
          </cell>
          <cell r="E4432">
            <v>7.5</v>
          </cell>
          <cell r="F4432">
            <v>7.65</v>
          </cell>
          <cell r="G4432">
            <v>7.86</v>
          </cell>
          <cell r="H4432">
            <v>8.4600000000000009</v>
          </cell>
          <cell r="I4432">
            <v>9.06</v>
          </cell>
        </row>
        <row r="4433">
          <cell r="A4433">
            <v>124970</v>
          </cell>
          <cell r="B4433">
            <v>0</v>
          </cell>
          <cell r="C4433">
            <v>7.5</v>
          </cell>
          <cell r="D4433">
            <v>0</v>
          </cell>
          <cell r="E4433">
            <v>7.5</v>
          </cell>
          <cell r="F4433">
            <v>7.65</v>
          </cell>
          <cell r="G4433">
            <v>7.86</v>
          </cell>
          <cell r="H4433">
            <v>8.4600000000000009</v>
          </cell>
          <cell r="I4433">
            <v>9.06</v>
          </cell>
        </row>
        <row r="4434">
          <cell r="A4434">
            <v>124980</v>
          </cell>
          <cell r="B4434">
            <v>0</v>
          </cell>
          <cell r="C4434">
            <v>7.5</v>
          </cell>
          <cell r="D4434">
            <v>0</v>
          </cell>
          <cell r="E4434">
            <v>7.5</v>
          </cell>
          <cell r="F4434">
            <v>7.65</v>
          </cell>
          <cell r="G4434">
            <v>7.86</v>
          </cell>
          <cell r="H4434">
            <v>8.4600000000000009</v>
          </cell>
          <cell r="I4434">
            <v>9.06</v>
          </cell>
        </row>
        <row r="4435">
          <cell r="A4435">
            <v>124990</v>
          </cell>
          <cell r="B4435">
            <v>0</v>
          </cell>
          <cell r="C4435">
            <v>7.5</v>
          </cell>
          <cell r="D4435">
            <v>0</v>
          </cell>
          <cell r="E4435">
            <v>7.5</v>
          </cell>
          <cell r="F4435">
            <v>7.65</v>
          </cell>
          <cell r="G4435">
            <v>7.86</v>
          </cell>
          <cell r="H4435">
            <v>8.4600000000000009</v>
          </cell>
          <cell r="I4435">
            <v>9.06</v>
          </cell>
        </row>
        <row r="4436">
          <cell r="A4436">
            <v>125000</v>
          </cell>
          <cell r="B4436">
            <v>0</v>
          </cell>
          <cell r="C4436">
            <v>7.5</v>
          </cell>
          <cell r="D4436">
            <v>0</v>
          </cell>
          <cell r="E4436">
            <v>7.5</v>
          </cell>
          <cell r="F4436">
            <v>7.65</v>
          </cell>
          <cell r="G4436">
            <v>7.86</v>
          </cell>
          <cell r="H4436">
            <v>8.4600000000000009</v>
          </cell>
          <cell r="I4436">
            <v>9.06</v>
          </cell>
        </row>
        <row r="4455">
          <cell r="A4455">
            <v>125000</v>
          </cell>
          <cell r="B4455">
            <v>0</v>
          </cell>
          <cell r="C4455">
            <v>7.5</v>
          </cell>
          <cell r="D4455">
            <v>0</v>
          </cell>
          <cell r="E4455">
            <v>7.5</v>
          </cell>
          <cell r="F4455">
            <v>7.65</v>
          </cell>
          <cell r="G4455">
            <v>7.86</v>
          </cell>
          <cell r="H4455">
            <v>8.4600000000000009</v>
          </cell>
          <cell r="I4455">
            <v>9.06</v>
          </cell>
        </row>
        <row r="4456">
          <cell r="A4456">
            <v>125010</v>
          </cell>
          <cell r="B4456">
            <v>0</v>
          </cell>
          <cell r="C4456">
            <v>7.5</v>
          </cell>
          <cell r="D4456">
            <v>0</v>
          </cell>
          <cell r="E4456">
            <v>7.5</v>
          </cell>
          <cell r="F4456">
            <v>7.65</v>
          </cell>
          <cell r="G4456">
            <v>7.86</v>
          </cell>
          <cell r="H4456">
            <v>8.4600000000000009</v>
          </cell>
          <cell r="I4456">
            <v>9.06</v>
          </cell>
        </row>
        <row r="4457">
          <cell r="A4457">
            <v>125020</v>
          </cell>
          <cell r="B4457">
            <v>0</v>
          </cell>
          <cell r="C4457">
            <v>7.5</v>
          </cell>
          <cell r="D4457">
            <v>0</v>
          </cell>
          <cell r="E4457">
            <v>7.5</v>
          </cell>
          <cell r="F4457">
            <v>7.65</v>
          </cell>
          <cell r="G4457">
            <v>7.86</v>
          </cell>
          <cell r="H4457">
            <v>8.4600000000000009</v>
          </cell>
          <cell r="I4457">
            <v>9.06</v>
          </cell>
        </row>
        <row r="4458">
          <cell r="A4458">
            <v>125030</v>
          </cell>
          <cell r="B4458">
            <v>0</v>
          </cell>
          <cell r="C4458">
            <v>7.5</v>
          </cell>
          <cell r="D4458">
            <v>0</v>
          </cell>
          <cell r="E4458">
            <v>7.5</v>
          </cell>
          <cell r="F4458">
            <v>7.65</v>
          </cell>
          <cell r="G4458">
            <v>7.86</v>
          </cell>
          <cell r="H4458">
            <v>8.4600000000000009</v>
          </cell>
          <cell r="I4458">
            <v>9.06</v>
          </cell>
        </row>
        <row r="4459">
          <cell r="A4459">
            <v>125040</v>
          </cell>
          <cell r="B4459">
            <v>0</v>
          </cell>
          <cell r="C4459">
            <v>7.5</v>
          </cell>
          <cell r="D4459">
            <v>0</v>
          </cell>
          <cell r="E4459">
            <v>7.5</v>
          </cell>
          <cell r="F4459">
            <v>7.65</v>
          </cell>
          <cell r="G4459">
            <v>7.86</v>
          </cell>
          <cell r="H4459">
            <v>8.4600000000000009</v>
          </cell>
          <cell r="I4459">
            <v>9.06</v>
          </cell>
        </row>
        <row r="4460">
          <cell r="A4460">
            <v>125050</v>
          </cell>
          <cell r="B4460">
            <v>0</v>
          </cell>
          <cell r="C4460">
            <v>7.5</v>
          </cell>
          <cell r="D4460">
            <v>0</v>
          </cell>
          <cell r="E4460">
            <v>7.5</v>
          </cell>
          <cell r="F4460">
            <v>7.65</v>
          </cell>
          <cell r="G4460">
            <v>7.86</v>
          </cell>
          <cell r="H4460">
            <v>8.4600000000000009</v>
          </cell>
          <cell r="I4460">
            <v>9.06</v>
          </cell>
        </row>
        <row r="4461">
          <cell r="A4461">
            <v>125060</v>
          </cell>
          <cell r="B4461">
            <v>0</v>
          </cell>
          <cell r="C4461">
            <v>7.5</v>
          </cell>
          <cell r="D4461">
            <v>0</v>
          </cell>
          <cell r="E4461">
            <v>7.5</v>
          </cell>
          <cell r="F4461">
            <v>7.65</v>
          </cell>
          <cell r="G4461">
            <v>7.86</v>
          </cell>
          <cell r="H4461">
            <v>8.4600000000000009</v>
          </cell>
          <cell r="I4461">
            <v>9.06</v>
          </cell>
        </row>
        <row r="4462">
          <cell r="A4462">
            <v>125070</v>
          </cell>
          <cell r="B4462">
            <v>0</v>
          </cell>
          <cell r="C4462">
            <v>7.5</v>
          </cell>
          <cell r="D4462">
            <v>0</v>
          </cell>
          <cell r="E4462">
            <v>7.5</v>
          </cell>
          <cell r="F4462">
            <v>7.65</v>
          </cell>
          <cell r="G4462">
            <v>7.86</v>
          </cell>
          <cell r="H4462">
            <v>8.4600000000000009</v>
          </cell>
          <cell r="I4462">
            <v>9.06</v>
          </cell>
        </row>
        <row r="4463">
          <cell r="A4463">
            <v>125080</v>
          </cell>
          <cell r="B4463">
            <v>0</v>
          </cell>
          <cell r="C4463">
            <v>7.5</v>
          </cell>
          <cell r="D4463">
            <v>0</v>
          </cell>
          <cell r="E4463">
            <v>7.5</v>
          </cell>
          <cell r="F4463">
            <v>7.65</v>
          </cell>
          <cell r="G4463">
            <v>7.86</v>
          </cell>
          <cell r="H4463">
            <v>8.4600000000000009</v>
          </cell>
          <cell r="I4463">
            <v>9.06</v>
          </cell>
        </row>
        <row r="4464">
          <cell r="A4464">
            <v>125090</v>
          </cell>
          <cell r="B4464">
            <v>0</v>
          </cell>
          <cell r="C4464">
            <v>7.5</v>
          </cell>
          <cell r="D4464">
            <v>0</v>
          </cell>
          <cell r="E4464">
            <v>7.5</v>
          </cell>
          <cell r="F4464">
            <v>7.65</v>
          </cell>
          <cell r="G4464">
            <v>7.86</v>
          </cell>
          <cell r="H4464">
            <v>8.4600000000000009</v>
          </cell>
          <cell r="I4464">
            <v>9.06</v>
          </cell>
        </row>
        <row r="4465">
          <cell r="A4465">
            <v>125100</v>
          </cell>
          <cell r="B4465">
            <v>0</v>
          </cell>
          <cell r="C4465">
            <v>7.5</v>
          </cell>
          <cell r="D4465">
            <v>0</v>
          </cell>
          <cell r="E4465">
            <v>7.5</v>
          </cell>
          <cell r="F4465">
            <v>7.65</v>
          </cell>
          <cell r="G4465">
            <v>7.86</v>
          </cell>
          <cell r="H4465">
            <v>8.4600000000000009</v>
          </cell>
          <cell r="I4465">
            <v>9.06</v>
          </cell>
        </row>
        <row r="4466">
          <cell r="A4466">
            <v>125110</v>
          </cell>
          <cell r="B4466">
            <v>0</v>
          </cell>
          <cell r="C4466">
            <v>7.5</v>
          </cell>
          <cell r="D4466">
            <v>0</v>
          </cell>
          <cell r="E4466">
            <v>7.5</v>
          </cell>
          <cell r="F4466">
            <v>7.65</v>
          </cell>
          <cell r="G4466">
            <v>7.86</v>
          </cell>
          <cell r="H4466">
            <v>8.4600000000000009</v>
          </cell>
          <cell r="I4466">
            <v>9.06</v>
          </cell>
        </row>
        <row r="4467">
          <cell r="A4467">
            <v>125120</v>
          </cell>
          <cell r="B4467">
            <v>0</v>
          </cell>
          <cell r="C4467">
            <v>7.5</v>
          </cell>
          <cell r="D4467">
            <v>0</v>
          </cell>
          <cell r="E4467">
            <v>7.5</v>
          </cell>
          <cell r="F4467">
            <v>7.65</v>
          </cell>
          <cell r="G4467">
            <v>7.86</v>
          </cell>
          <cell r="H4467">
            <v>8.4600000000000009</v>
          </cell>
          <cell r="I4467">
            <v>9.06</v>
          </cell>
        </row>
        <row r="4468">
          <cell r="A4468">
            <v>125130</v>
          </cell>
          <cell r="B4468">
            <v>0</v>
          </cell>
          <cell r="C4468">
            <v>7.5</v>
          </cell>
          <cell r="D4468">
            <v>0</v>
          </cell>
          <cell r="E4468">
            <v>7.5</v>
          </cell>
          <cell r="F4468">
            <v>7.65</v>
          </cell>
          <cell r="G4468">
            <v>7.86</v>
          </cell>
          <cell r="H4468">
            <v>8.4600000000000009</v>
          </cell>
          <cell r="I4468">
            <v>9.06</v>
          </cell>
        </row>
        <row r="4469">
          <cell r="A4469">
            <v>125140</v>
          </cell>
          <cell r="B4469">
            <v>0</v>
          </cell>
          <cell r="C4469">
            <v>7.5</v>
          </cell>
          <cell r="D4469">
            <v>0</v>
          </cell>
          <cell r="E4469">
            <v>7.5</v>
          </cell>
          <cell r="F4469">
            <v>7.65</v>
          </cell>
          <cell r="G4469">
            <v>7.86</v>
          </cell>
          <cell r="H4469">
            <v>8.4600000000000009</v>
          </cell>
          <cell r="I4469">
            <v>9.06</v>
          </cell>
        </row>
        <row r="4470">
          <cell r="A4470">
            <v>125150</v>
          </cell>
          <cell r="B4470">
            <v>0</v>
          </cell>
          <cell r="C4470">
            <v>7.5</v>
          </cell>
          <cell r="D4470">
            <v>0</v>
          </cell>
          <cell r="E4470">
            <v>7.5</v>
          </cell>
          <cell r="F4470">
            <v>7.65</v>
          </cell>
          <cell r="G4470">
            <v>7.86</v>
          </cell>
          <cell r="H4470">
            <v>8.4600000000000009</v>
          </cell>
          <cell r="I4470">
            <v>9.06</v>
          </cell>
        </row>
        <row r="4471">
          <cell r="A4471">
            <v>125160</v>
          </cell>
          <cell r="B4471">
            <v>0</v>
          </cell>
          <cell r="C4471">
            <v>7.5</v>
          </cell>
          <cell r="D4471">
            <v>0</v>
          </cell>
          <cell r="E4471">
            <v>7.5</v>
          </cell>
          <cell r="F4471">
            <v>7.65</v>
          </cell>
          <cell r="G4471">
            <v>7.86</v>
          </cell>
          <cell r="H4471">
            <v>8.4600000000000009</v>
          </cell>
          <cell r="I4471">
            <v>9.06</v>
          </cell>
        </row>
        <row r="4472">
          <cell r="A4472">
            <v>125170</v>
          </cell>
          <cell r="B4472">
            <v>0</v>
          </cell>
          <cell r="C4472">
            <v>7.5</v>
          </cell>
          <cell r="D4472">
            <v>0</v>
          </cell>
          <cell r="E4472">
            <v>7.5</v>
          </cell>
          <cell r="F4472">
            <v>7.65</v>
          </cell>
          <cell r="G4472">
            <v>7.86</v>
          </cell>
          <cell r="H4472">
            <v>8.4600000000000009</v>
          </cell>
          <cell r="I4472">
            <v>9.06</v>
          </cell>
        </row>
        <row r="4473">
          <cell r="A4473">
            <v>125180</v>
          </cell>
          <cell r="B4473">
            <v>0</v>
          </cell>
          <cell r="C4473">
            <v>7.5</v>
          </cell>
          <cell r="D4473">
            <v>0</v>
          </cell>
          <cell r="E4473">
            <v>7.5</v>
          </cell>
          <cell r="F4473">
            <v>7.65</v>
          </cell>
          <cell r="G4473">
            <v>7.86</v>
          </cell>
          <cell r="H4473">
            <v>8.4600000000000009</v>
          </cell>
          <cell r="I4473">
            <v>9.06</v>
          </cell>
        </row>
        <row r="4474">
          <cell r="A4474">
            <v>125190</v>
          </cell>
          <cell r="B4474">
            <v>0</v>
          </cell>
          <cell r="C4474">
            <v>7.5</v>
          </cell>
          <cell r="D4474">
            <v>0</v>
          </cell>
          <cell r="E4474">
            <v>7.5</v>
          </cell>
          <cell r="F4474">
            <v>7.65</v>
          </cell>
          <cell r="G4474">
            <v>7.86</v>
          </cell>
          <cell r="H4474">
            <v>8.4600000000000009</v>
          </cell>
          <cell r="I4474">
            <v>9.06</v>
          </cell>
        </row>
        <row r="4475">
          <cell r="A4475">
            <v>125200</v>
          </cell>
          <cell r="B4475">
            <v>0</v>
          </cell>
          <cell r="C4475">
            <v>7.5</v>
          </cell>
          <cell r="D4475">
            <v>0</v>
          </cell>
          <cell r="E4475">
            <v>7.5</v>
          </cell>
          <cell r="F4475">
            <v>7.65</v>
          </cell>
          <cell r="G4475">
            <v>7.86</v>
          </cell>
          <cell r="H4475">
            <v>8.4600000000000009</v>
          </cell>
          <cell r="I4475">
            <v>9.06</v>
          </cell>
        </row>
        <row r="4476">
          <cell r="A4476">
            <v>125210</v>
          </cell>
          <cell r="B4476">
            <v>0</v>
          </cell>
          <cell r="C4476">
            <v>7.5</v>
          </cell>
          <cell r="D4476">
            <v>0</v>
          </cell>
          <cell r="E4476">
            <v>7.5</v>
          </cell>
          <cell r="F4476">
            <v>7.65</v>
          </cell>
          <cell r="G4476">
            <v>7.86</v>
          </cell>
          <cell r="H4476">
            <v>8.4600000000000009</v>
          </cell>
          <cell r="I4476">
            <v>9.06</v>
          </cell>
        </row>
        <row r="4477">
          <cell r="A4477">
            <v>125220</v>
          </cell>
          <cell r="B4477">
            <v>0</v>
          </cell>
          <cell r="C4477">
            <v>7.5</v>
          </cell>
          <cell r="D4477">
            <v>0</v>
          </cell>
          <cell r="E4477">
            <v>7.5</v>
          </cell>
          <cell r="F4477">
            <v>7.65</v>
          </cell>
          <cell r="G4477">
            <v>7.86</v>
          </cell>
          <cell r="H4477">
            <v>8.4600000000000009</v>
          </cell>
          <cell r="I4477">
            <v>9.06</v>
          </cell>
        </row>
        <row r="4478">
          <cell r="A4478">
            <v>125230</v>
          </cell>
          <cell r="B4478">
            <v>0</v>
          </cell>
          <cell r="C4478">
            <v>7.5</v>
          </cell>
          <cell r="D4478">
            <v>0</v>
          </cell>
          <cell r="E4478">
            <v>7.5</v>
          </cell>
          <cell r="F4478">
            <v>7.65</v>
          </cell>
          <cell r="G4478">
            <v>7.86</v>
          </cell>
          <cell r="H4478">
            <v>8.4600000000000009</v>
          </cell>
          <cell r="I4478">
            <v>9.06</v>
          </cell>
        </row>
        <row r="4479">
          <cell r="A4479">
            <v>125240</v>
          </cell>
          <cell r="B4479">
            <v>0</v>
          </cell>
          <cell r="C4479">
            <v>7.5</v>
          </cell>
          <cell r="D4479">
            <v>0</v>
          </cell>
          <cell r="E4479">
            <v>7.5</v>
          </cell>
          <cell r="F4479">
            <v>7.65</v>
          </cell>
          <cell r="G4479">
            <v>7.86</v>
          </cell>
          <cell r="H4479">
            <v>8.4600000000000009</v>
          </cell>
          <cell r="I4479">
            <v>9.06</v>
          </cell>
        </row>
        <row r="4480">
          <cell r="A4480">
            <v>125250</v>
          </cell>
          <cell r="B4480">
            <v>0</v>
          </cell>
          <cell r="C4480">
            <v>7.5</v>
          </cell>
          <cell r="D4480">
            <v>0</v>
          </cell>
          <cell r="E4480">
            <v>7.5</v>
          </cell>
          <cell r="F4480">
            <v>7.65</v>
          </cell>
          <cell r="G4480">
            <v>7.86</v>
          </cell>
          <cell r="H4480">
            <v>8.4600000000000009</v>
          </cell>
          <cell r="I4480">
            <v>9.06</v>
          </cell>
        </row>
        <row r="4481">
          <cell r="A4481">
            <v>125260</v>
          </cell>
          <cell r="B4481">
            <v>0</v>
          </cell>
          <cell r="C4481">
            <v>7.5</v>
          </cell>
          <cell r="D4481">
            <v>0</v>
          </cell>
          <cell r="E4481">
            <v>7.5</v>
          </cell>
          <cell r="F4481">
            <v>7.65</v>
          </cell>
          <cell r="G4481">
            <v>7.86</v>
          </cell>
          <cell r="H4481">
            <v>8.4600000000000009</v>
          </cell>
          <cell r="I4481">
            <v>9.06</v>
          </cell>
        </row>
        <row r="4482">
          <cell r="A4482">
            <v>125270</v>
          </cell>
          <cell r="B4482">
            <v>0</v>
          </cell>
          <cell r="C4482">
            <v>7.5</v>
          </cell>
          <cell r="D4482">
            <v>0</v>
          </cell>
          <cell r="E4482">
            <v>7.5</v>
          </cell>
          <cell r="F4482">
            <v>7.65</v>
          </cell>
          <cell r="G4482">
            <v>7.86</v>
          </cell>
          <cell r="H4482">
            <v>8.4600000000000009</v>
          </cell>
          <cell r="I4482">
            <v>9.06</v>
          </cell>
        </row>
        <row r="4483">
          <cell r="A4483">
            <v>125280</v>
          </cell>
          <cell r="B4483">
            <v>0</v>
          </cell>
          <cell r="C4483">
            <v>7.5</v>
          </cell>
          <cell r="D4483">
            <v>0</v>
          </cell>
          <cell r="E4483">
            <v>7.5</v>
          </cell>
          <cell r="F4483">
            <v>7.65</v>
          </cell>
          <cell r="G4483">
            <v>7.86</v>
          </cell>
          <cell r="H4483">
            <v>8.4600000000000009</v>
          </cell>
          <cell r="I4483">
            <v>9.06</v>
          </cell>
        </row>
        <row r="4484">
          <cell r="A4484">
            <v>125290</v>
          </cell>
          <cell r="B4484">
            <v>0</v>
          </cell>
          <cell r="C4484">
            <v>7.5</v>
          </cell>
          <cell r="D4484">
            <v>0</v>
          </cell>
          <cell r="E4484">
            <v>7.5</v>
          </cell>
          <cell r="F4484">
            <v>7.65</v>
          </cell>
          <cell r="G4484">
            <v>7.86</v>
          </cell>
          <cell r="H4484">
            <v>8.4600000000000009</v>
          </cell>
          <cell r="I4484">
            <v>9.06</v>
          </cell>
        </row>
        <row r="4485">
          <cell r="A4485">
            <v>125300</v>
          </cell>
          <cell r="B4485">
            <v>0</v>
          </cell>
          <cell r="C4485">
            <v>7.5</v>
          </cell>
          <cell r="D4485">
            <v>0</v>
          </cell>
          <cell r="E4485">
            <v>7.5</v>
          </cell>
          <cell r="F4485">
            <v>7.65</v>
          </cell>
          <cell r="G4485">
            <v>7.86</v>
          </cell>
          <cell r="H4485">
            <v>8.4600000000000009</v>
          </cell>
          <cell r="I4485">
            <v>9.06</v>
          </cell>
        </row>
        <row r="4486">
          <cell r="A4486">
            <v>125310</v>
          </cell>
          <cell r="B4486">
            <v>0</v>
          </cell>
          <cell r="C4486">
            <v>7.5</v>
          </cell>
          <cell r="D4486">
            <v>0</v>
          </cell>
          <cell r="E4486">
            <v>7.5</v>
          </cell>
          <cell r="F4486">
            <v>7.65</v>
          </cell>
          <cell r="G4486">
            <v>7.86</v>
          </cell>
          <cell r="H4486">
            <v>8.4600000000000009</v>
          </cell>
          <cell r="I4486">
            <v>9.06</v>
          </cell>
        </row>
        <row r="4487">
          <cell r="A4487">
            <v>125320</v>
          </cell>
          <cell r="B4487">
            <v>0</v>
          </cell>
          <cell r="C4487">
            <v>7.5</v>
          </cell>
          <cell r="D4487">
            <v>0</v>
          </cell>
          <cell r="E4487">
            <v>7.5</v>
          </cell>
          <cell r="F4487">
            <v>7.65</v>
          </cell>
          <cell r="G4487">
            <v>7.86</v>
          </cell>
          <cell r="H4487">
            <v>8.4600000000000009</v>
          </cell>
          <cell r="I4487">
            <v>9.06</v>
          </cell>
        </row>
        <row r="4488">
          <cell r="A4488">
            <v>125330</v>
          </cell>
          <cell r="B4488">
            <v>0</v>
          </cell>
          <cell r="C4488">
            <v>7.5</v>
          </cell>
          <cell r="D4488">
            <v>0</v>
          </cell>
          <cell r="E4488">
            <v>7.5</v>
          </cell>
          <cell r="F4488">
            <v>7.65</v>
          </cell>
          <cell r="G4488">
            <v>7.86</v>
          </cell>
          <cell r="H4488">
            <v>8.4600000000000009</v>
          </cell>
          <cell r="I4488">
            <v>9.06</v>
          </cell>
        </row>
        <row r="4489">
          <cell r="A4489">
            <v>125340</v>
          </cell>
          <cell r="B4489">
            <v>0</v>
          </cell>
          <cell r="C4489">
            <v>7.5</v>
          </cell>
          <cell r="D4489">
            <v>0</v>
          </cell>
          <cell r="E4489">
            <v>7.5</v>
          </cell>
          <cell r="F4489">
            <v>7.65</v>
          </cell>
          <cell r="G4489">
            <v>7.86</v>
          </cell>
          <cell r="H4489">
            <v>8.4600000000000009</v>
          </cell>
          <cell r="I4489">
            <v>9.06</v>
          </cell>
        </row>
        <row r="4490">
          <cell r="A4490">
            <v>125350</v>
          </cell>
          <cell r="B4490">
            <v>0</v>
          </cell>
          <cell r="C4490">
            <v>7.5</v>
          </cell>
          <cell r="D4490">
            <v>0</v>
          </cell>
          <cell r="E4490">
            <v>7.5</v>
          </cell>
          <cell r="F4490">
            <v>7.65</v>
          </cell>
          <cell r="G4490">
            <v>7.86</v>
          </cell>
          <cell r="H4490">
            <v>8.4600000000000009</v>
          </cell>
          <cell r="I4490">
            <v>9.06</v>
          </cell>
        </row>
        <row r="4491">
          <cell r="A4491">
            <v>125360</v>
          </cell>
          <cell r="B4491">
            <v>0</v>
          </cell>
          <cell r="C4491">
            <v>7.5</v>
          </cell>
          <cell r="D4491">
            <v>0</v>
          </cell>
          <cell r="E4491">
            <v>7.5</v>
          </cell>
          <cell r="F4491">
            <v>7.65</v>
          </cell>
          <cell r="G4491">
            <v>7.86</v>
          </cell>
          <cell r="H4491">
            <v>8.4600000000000009</v>
          </cell>
          <cell r="I4491">
            <v>9.06</v>
          </cell>
        </row>
        <row r="4492">
          <cell r="A4492">
            <v>125370</v>
          </cell>
          <cell r="B4492">
            <v>0</v>
          </cell>
          <cell r="C4492">
            <v>7.5</v>
          </cell>
          <cell r="D4492">
            <v>0</v>
          </cell>
          <cell r="E4492">
            <v>7.5</v>
          </cell>
          <cell r="F4492">
            <v>7.65</v>
          </cell>
          <cell r="G4492">
            <v>7.86</v>
          </cell>
          <cell r="H4492">
            <v>8.4600000000000009</v>
          </cell>
          <cell r="I4492">
            <v>9.06</v>
          </cell>
        </row>
        <row r="4493">
          <cell r="A4493">
            <v>125380</v>
          </cell>
          <cell r="B4493">
            <v>0</v>
          </cell>
          <cell r="C4493">
            <v>7.5</v>
          </cell>
          <cell r="D4493">
            <v>0</v>
          </cell>
          <cell r="E4493">
            <v>7.5</v>
          </cell>
          <cell r="F4493">
            <v>7.65</v>
          </cell>
          <cell r="G4493">
            <v>7.86</v>
          </cell>
          <cell r="H4493">
            <v>8.4600000000000009</v>
          </cell>
          <cell r="I4493">
            <v>9.06</v>
          </cell>
        </row>
        <row r="4494">
          <cell r="A4494">
            <v>125390</v>
          </cell>
          <cell r="B4494">
            <v>0</v>
          </cell>
          <cell r="C4494">
            <v>7.5</v>
          </cell>
          <cell r="D4494">
            <v>0</v>
          </cell>
          <cell r="E4494">
            <v>7.5</v>
          </cell>
          <cell r="F4494">
            <v>7.65</v>
          </cell>
          <cell r="G4494">
            <v>7.86</v>
          </cell>
          <cell r="H4494">
            <v>8.4600000000000009</v>
          </cell>
          <cell r="I4494">
            <v>9.06</v>
          </cell>
        </row>
        <row r="4495">
          <cell r="A4495">
            <v>125400</v>
          </cell>
          <cell r="B4495">
            <v>0</v>
          </cell>
          <cell r="C4495">
            <v>7.5</v>
          </cell>
          <cell r="D4495">
            <v>0</v>
          </cell>
          <cell r="E4495">
            <v>7.5</v>
          </cell>
          <cell r="F4495">
            <v>7.65</v>
          </cell>
          <cell r="G4495">
            <v>7.86</v>
          </cell>
          <cell r="H4495">
            <v>8.4600000000000009</v>
          </cell>
          <cell r="I4495">
            <v>9.06</v>
          </cell>
        </row>
        <row r="4496">
          <cell r="A4496">
            <v>125410</v>
          </cell>
          <cell r="B4496">
            <v>0</v>
          </cell>
          <cell r="C4496">
            <v>7.5</v>
          </cell>
          <cell r="D4496">
            <v>0</v>
          </cell>
          <cell r="E4496">
            <v>7.5</v>
          </cell>
          <cell r="F4496">
            <v>7.65</v>
          </cell>
          <cell r="G4496">
            <v>7.86</v>
          </cell>
          <cell r="H4496">
            <v>8.4600000000000009</v>
          </cell>
          <cell r="I4496">
            <v>9.06</v>
          </cell>
        </row>
        <row r="4497">
          <cell r="A4497">
            <v>125420</v>
          </cell>
          <cell r="B4497">
            <v>0</v>
          </cell>
          <cell r="C4497">
            <v>7.5</v>
          </cell>
          <cell r="D4497">
            <v>0</v>
          </cell>
          <cell r="E4497">
            <v>7.5</v>
          </cell>
          <cell r="F4497">
            <v>7.65</v>
          </cell>
          <cell r="G4497">
            <v>7.86</v>
          </cell>
          <cell r="H4497">
            <v>8.4600000000000009</v>
          </cell>
          <cell r="I4497">
            <v>9.06</v>
          </cell>
        </row>
        <row r="4498">
          <cell r="A4498">
            <v>125430</v>
          </cell>
          <cell r="B4498">
            <v>0</v>
          </cell>
          <cell r="C4498">
            <v>7.5</v>
          </cell>
          <cell r="D4498">
            <v>0</v>
          </cell>
          <cell r="E4498">
            <v>7.5</v>
          </cell>
          <cell r="F4498">
            <v>7.65</v>
          </cell>
          <cell r="G4498">
            <v>7.86</v>
          </cell>
          <cell r="H4498">
            <v>8.4600000000000009</v>
          </cell>
          <cell r="I4498">
            <v>9.06</v>
          </cell>
        </row>
        <row r="4499">
          <cell r="A4499">
            <v>125440</v>
          </cell>
          <cell r="B4499">
            <v>0</v>
          </cell>
          <cell r="C4499">
            <v>7.5</v>
          </cell>
          <cell r="D4499">
            <v>0</v>
          </cell>
          <cell r="E4499">
            <v>7.5</v>
          </cell>
          <cell r="F4499">
            <v>7.65</v>
          </cell>
          <cell r="G4499">
            <v>7.86</v>
          </cell>
          <cell r="H4499">
            <v>8.4600000000000009</v>
          </cell>
          <cell r="I4499">
            <v>9.06</v>
          </cell>
        </row>
        <row r="4500">
          <cell r="A4500">
            <v>125450</v>
          </cell>
          <cell r="B4500">
            <v>0</v>
          </cell>
          <cell r="C4500">
            <v>7.5</v>
          </cell>
          <cell r="D4500">
            <v>0</v>
          </cell>
          <cell r="E4500">
            <v>7.5</v>
          </cell>
          <cell r="F4500">
            <v>7.65</v>
          </cell>
          <cell r="G4500">
            <v>7.86</v>
          </cell>
          <cell r="H4500">
            <v>8.4600000000000009</v>
          </cell>
          <cell r="I4500">
            <v>9.06</v>
          </cell>
        </row>
        <row r="4501">
          <cell r="A4501">
            <v>125460</v>
          </cell>
          <cell r="B4501">
            <v>0</v>
          </cell>
          <cell r="C4501">
            <v>7.5</v>
          </cell>
          <cell r="D4501">
            <v>0</v>
          </cell>
          <cell r="E4501">
            <v>7.5</v>
          </cell>
          <cell r="F4501">
            <v>7.65</v>
          </cell>
          <cell r="G4501">
            <v>7.86</v>
          </cell>
          <cell r="H4501">
            <v>8.4600000000000009</v>
          </cell>
          <cell r="I4501">
            <v>9.06</v>
          </cell>
        </row>
        <row r="4502">
          <cell r="A4502">
            <v>125470</v>
          </cell>
          <cell r="B4502">
            <v>0</v>
          </cell>
          <cell r="C4502">
            <v>7.5</v>
          </cell>
          <cell r="D4502">
            <v>0</v>
          </cell>
          <cell r="E4502">
            <v>7.5</v>
          </cell>
          <cell r="F4502">
            <v>7.65</v>
          </cell>
          <cell r="G4502">
            <v>7.86</v>
          </cell>
          <cell r="H4502">
            <v>8.4600000000000009</v>
          </cell>
          <cell r="I4502">
            <v>9.06</v>
          </cell>
        </row>
        <row r="4503">
          <cell r="A4503">
            <v>125480</v>
          </cell>
          <cell r="B4503">
            <v>0</v>
          </cell>
          <cell r="C4503">
            <v>7.5</v>
          </cell>
          <cell r="D4503">
            <v>0</v>
          </cell>
          <cell r="E4503">
            <v>7.5</v>
          </cell>
          <cell r="F4503">
            <v>7.65</v>
          </cell>
          <cell r="G4503">
            <v>7.86</v>
          </cell>
          <cell r="H4503">
            <v>8.4600000000000009</v>
          </cell>
          <cell r="I4503">
            <v>9.06</v>
          </cell>
        </row>
        <row r="4504">
          <cell r="A4504">
            <v>125490</v>
          </cell>
          <cell r="B4504">
            <v>0</v>
          </cell>
          <cell r="C4504">
            <v>7.5</v>
          </cell>
          <cell r="D4504">
            <v>0</v>
          </cell>
          <cell r="E4504">
            <v>7.5</v>
          </cell>
          <cell r="F4504">
            <v>7.65</v>
          </cell>
          <cell r="G4504">
            <v>7.86</v>
          </cell>
          <cell r="H4504">
            <v>8.4600000000000009</v>
          </cell>
          <cell r="I4504">
            <v>9.06</v>
          </cell>
        </row>
        <row r="4505">
          <cell r="A4505">
            <v>125500</v>
          </cell>
          <cell r="B4505">
            <v>0</v>
          </cell>
          <cell r="C4505">
            <v>7.5</v>
          </cell>
          <cell r="D4505">
            <v>0</v>
          </cell>
          <cell r="E4505">
            <v>7.5</v>
          </cell>
          <cell r="F4505">
            <v>7.65</v>
          </cell>
          <cell r="G4505">
            <v>7.86</v>
          </cell>
          <cell r="H4505">
            <v>8.4600000000000009</v>
          </cell>
          <cell r="I4505">
            <v>9.06</v>
          </cell>
        </row>
        <row r="4506">
          <cell r="A4506">
            <v>125510</v>
          </cell>
          <cell r="B4506">
            <v>0</v>
          </cell>
          <cell r="C4506">
            <v>7.5</v>
          </cell>
          <cell r="D4506">
            <v>0</v>
          </cell>
          <cell r="E4506">
            <v>7.5</v>
          </cell>
          <cell r="F4506">
            <v>7.65</v>
          </cell>
          <cell r="G4506">
            <v>7.86</v>
          </cell>
          <cell r="H4506">
            <v>8.4600000000000009</v>
          </cell>
          <cell r="I4506">
            <v>9.06</v>
          </cell>
        </row>
        <row r="4507">
          <cell r="A4507">
            <v>125520</v>
          </cell>
          <cell r="B4507">
            <v>0</v>
          </cell>
          <cell r="C4507">
            <v>7.5</v>
          </cell>
          <cell r="D4507">
            <v>0</v>
          </cell>
          <cell r="E4507">
            <v>7.5</v>
          </cell>
          <cell r="F4507">
            <v>7.65</v>
          </cell>
          <cell r="G4507">
            <v>7.86</v>
          </cell>
          <cell r="H4507">
            <v>8.4600000000000009</v>
          </cell>
          <cell r="I4507">
            <v>9.06</v>
          </cell>
        </row>
        <row r="4508">
          <cell r="A4508">
            <v>125530</v>
          </cell>
          <cell r="B4508">
            <v>0</v>
          </cell>
          <cell r="C4508">
            <v>7.5</v>
          </cell>
          <cell r="D4508">
            <v>0</v>
          </cell>
          <cell r="E4508">
            <v>7.5</v>
          </cell>
          <cell r="F4508">
            <v>7.65</v>
          </cell>
          <cell r="G4508">
            <v>7.86</v>
          </cell>
          <cell r="H4508">
            <v>8.4600000000000009</v>
          </cell>
          <cell r="I4508">
            <v>9.06</v>
          </cell>
        </row>
        <row r="4509">
          <cell r="A4509">
            <v>125540</v>
          </cell>
          <cell r="B4509">
            <v>0</v>
          </cell>
          <cell r="C4509">
            <v>7.5</v>
          </cell>
          <cell r="D4509">
            <v>0</v>
          </cell>
          <cell r="E4509">
            <v>7.5</v>
          </cell>
          <cell r="F4509">
            <v>7.65</v>
          </cell>
          <cell r="G4509">
            <v>7.86</v>
          </cell>
          <cell r="H4509">
            <v>8.4600000000000009</v>
          </cell>
          <cell r="I4509">
            <v>9.06</v>
          </cell>
        </row>
        <row r="4510">
          <cell r="A4510">
            <v>125550</v>
          </cell>
          <cell r="B4510">
            <v>0</v>
          </cell>
          <cell r="C4510">
            <v>7.5</v>
          </cell>
          <cell r="D4510">
            <v>0</v>
          </cell>
          <cell r="E4510">
            <v>7.5</v>
          </cell>
          <cell r="F4510">
            <v>7.65</v>
          </cell>
          <cell r="G4510">
            <v>7.86</v>
          </cell>
          <cell r="H4510">
            <v>8.4600000000000009</v>
          </cell>
          <cell r="I4510">
            <v>9.06</v>
          </cell>
        </row>
        <row r="4511">
          <cell r="A4511">
            <v>125560</v>
          </cell>
          <cell r="B4511">
            <v>0</v>
          </cell>
          <cell r="C4511">
            <v>7.5</v>
          </cell>
          <cell r="D4511">
            <v>0</v>
          </cell>
          <cell r="E4511">
            <v>7.5</v>
          </cell>
          <cell r="F4511">
            <v>7.65</v>
          </cell>
          <cell r="G4511">
            <v>7.86</v>
          </cell>
          <cell r="H4511">
            <v>8.4600000000000009</v>
          </cell>
          <cell r="I4511">
            <v>9.06</v>
          </cell>
        </row>
        <row r="4512">
          <cell r="A4512">
            <v>125570</v>
          </cell>
          <cell r="B4512">
            <v>0</v>
          </cell>
          <cell r="C4512">
            <v>7.5</v>
          </cell>
          <cell r="D4512">
            <v>0</v>
          </cell>
          <cell r="E4512">
            <v>7.5</v>
          </cell>
          <cell r="F4512">
            <v>7.65</v>
          </cell>
          <cell r="G4512">
            <v>7.86</v>
          </cell>
          <cell r="H4512">
            <v>8.4600000000000009</v>
          </cell>
          <cell r="I4512">
            <v>9.06</v>
          </cell>
        </row>
        <row r="4513">
          <cell r="A4513">
            <v>125580</v>
          </cell>
          <cell r="B4513">
            <v>0</v>
          </cell>
          <cell r="C4513">
            <v>7.5</v>
          </cell>
          <cell r="D4513">
            <v>0</v>
          </cell>
          <cell r="E4513">
            <v>7.5</v>
          </cell>
          <cell r="F4513">
            <v>7.65</v>
          </cell>
          <cell r="G4513">
            <v>7.86</v>
          </cell>
          <cell r="H4513">
            <v>8.4600000000000009</v>
          </cell>
          <cell r="I4513">
            <v>9.06</v>
          </cell>
        </row>
        <row r="4514">
          <cell r="A4514">
            <v>125590</v>
          </cell>
          <cell r="B4514">
            <v>0</v>
          </cell>
          <cell r="C4514">
            <v>7.5</v>
          </cell>
          <cell r="D4514">
            <v>0</v>
          </cell>
          <cell r="E4514">
            <v>7.5</v>
          </cell>
          <cell r="F4514">
            <v>7.65</v>
          </cell>
          <cell r="G4514">
            <v>7.86</v>
          </cell>
          <cell r="H4514">
            <v>8.4600000000000009</v>
          </cell>
          <cell r="I4514">
            <v>9.06</v>
          </cell>
        </row>
        <row r="4515">
          <cell r="A4515">
            <v>125600</v>
          </cell>
          <cell r="B4515">
            <v>0</v>
          </cell>
          <cell r="C4515">
            <v>7.5</v>
          </cell>
          <cell r="D4515">
            <v>0</v>
          </cell>
          <cell r="E4515">
            <v>7.5</v>
          </cell>
          <cell r="F4515">
            <v>7.65</v>
          </cell>
          <cell r="G4515">
            <v>7.86</v>
          </cell>
          <cell r="H4515">
            <v>8.4600000000000009</v>
          </cell>
          <cell r="I4515">
            <v>9.06</v>
          </cell>
        </row>
        <row r="4516">
          <cell r="A4516">
            <v>125610</v>
          </cell>
          <cell r="B4516">
            <v>0</v>
          </cell>
          <cell r="C4516">
            <v>7.5</v>
          </cell>
          <cell r="D4516">
            <v>0</v>
          </cell>
          <cell r="E4516">
            <v>7.5</v>
          </cell>
          <cell r="F4516">
            <v>7.65</v>
          </cell>
          <cell r="G4516">
            <v>7.86</v>
          </cell>
          <cell r="H4516">
            <v>8.4600000000000009</v>
          </cell>
          <cell r="I4516">
            <v>9.06</v>
          </cell>
        </row>
        <row r="4517">
          <cell r="A4517">
            <v>125620</v>
          </cell>
          <cell r="B4517">
            <v>0</v>
          </cell>
          <cell r="C4517">
            <v>7.5</v>
          </cell>
          <cell r="D4517">
            <v>0</v>
          </cell>
          <cell r="E4517">
            <v>7.5</v>
          </cell>
          <cell r="F4517">
            <v>7.65</v>
          </cell>
          <cell r="G4517">
            <v>7.86</v>
          </cell>
          <cell r="H4517">
            <v>8.4600000000000009</v>
          </cell>
          <cell r="I4517">
            <v>9.06</v>
          </cell>
        </row>
        <row r="4518">
          <cell r="A4518">
            <v>125630</v>
          </cell>
          <cell r="B4518">
            <v>0</v>
          </cell>
          <cell r="C4518">
            <v>7.5</v>
          </cell>
          <cell r="D4518">
            <v>0</v>
          </cell>
          <cell r="E4518">
            <v>7.5</v>
          </cell>
          <cell r="F4518">
            <v>7.65</v>
          </cell>
          <cell r="G4518">
            <v>7.86</v>
          </cell>
          <cell r="H4518">
            <v>8.4600000000000009</v>
          </cell>
          <cell r="I4518">
            <v>9.06</v>
          </cell>
        </row>
        <row r="4519">
          <cell r="A4519">
            <v>125640</v>
          </cell>
          <cell r="B4519">
            <v>0</v>
          </cell>
          <cell r="C4519">
            <v>7.5</v>
          </cell>
          <cell r="D4519">
            <v>0</v>
          </cell>
          <cell r="E4519">
            <v>7.5</v>
          </cell>
          <cell r="F4519">
            <v>7.65</v>
          </cell>
          <cell r="G4519">
            <v>7.86</v>
          </cell>
          <cell r="H4519">
            <v>8.4600000000000009</v>
          </cell>
          <cell r="I4519">
            <v>9.06</v>
          </cell>
        </row>
        <row r="4520">
          <cell r="A4520">
            <v>125650</v>
          </cell>
          <cell r="B4520">
            <v>0</v>
          </cell>
          <cell r="C4520">
            <v>7.5</v>
          </cell>
          <cell r="D4520">
            <v>0</v>
          </cell>
          <cell r="E4520">
            <v>7.5</v>
          </cell>
          <cell r="F4520">
            <v>7.65</v>
          </cell>
          <cell r="G4520">
            <v>7.86</v>
          </cell>
          <cell r="H4520">
            <v>8.4600000000000009</v>
          </cell>
          <cell r="I4520">
            <v>9.06</v>
          </cell>
        </row>
        <row r="4521">
          <cell r="A4521">
            <v>125660</v>
          </cell>
          <cell r="B4521">
            <v>0</v>
          </cell>
          <cell r="C4521">
            <v>7.5</v>
          </cell>
          <cell r="D4521">
            <v>0</v>
          </cell>
          <cell r="E4521">
            <v>7.5</v>
          </cell>
          <cell r="F4521">
            <v>7.65</v>
          </cell>
          <cell r="G4521">
            <v>7.86</v>
          </cell>
          <cell r="H4521">
            <v>8.4600000000000009</v>
          </cell>
          <cell r="I4521">
            <v>9.06</v>
          </cell>
        </row>
        <row r="4522">
          <cell r="A4522">
            <v>125670</v>
          </cell>
          <cell r="B4522">
            <v>0</v>
          </cell>
          <cell r="C4522">
            <v>7.5</v>
          </cell>
          <cell r="D4522">
            <v>0</v>
          </cell>
          <cell r="E4522">
            <v>7.5</v>
          </cell>
          <cell r="F4522">
            <v>7.65</v>
          </cell>
          <cell r="G4522">
            <v>7.86</v>
          </cell>
          <cell r="H4522">
            <v>8.4600000000000009</v>
          </cell>
          <cell r="I4522">
            <v>9.06</v>
          </cell>
        </row>
        <row r="4523">
          <cell r="A4523">
            <v>125680</v>
          </cell>
          <cell r="B4523">
            <v>0</v>
          </cell>
          <cell r="C4523">
            <v>7.5</v>
          </cell>
          <cell r="D4523">
            <v>0</v>
          </cell>
          <cell r="E4523">
            <v>7.5</v>
          </cell>
          <cell r="F4523">
            <v>7.65</v>
          </cell>
          <cell r="G4523">
            <v>7.86</v>
          </cell>
          <cell r="H4523">
            <v>8.4600000000000009</v>
          </cell>
          <cell r="I4523">
            <v>9.06</v>
          </cell>
        </row>
        <row r="4524">
          <cell r="A4524">
            <v>125690</v>
          </cell>
          <cell r="B4524">
            <v>0</v>
          </cell>
          <cell r="C4524">
            <v>7.5</v>
          </cell>
          <cell r="D4524">
            <v>0</v>
          </cell>
          <cell r="E4524">
            <v>7.5</v>
          </cell>
          <cell r="F4524">
            <v>7.65</v>
          </cell>
          <cell r="G4524">
            <v>7.86</v>
          </cell>
          <cell r="H4524">
            <v>8.4600000000000009</v>
          </cell>
          <cell r="I4524">
            <v>9.06</v>
          </cell>
        </row>
        <row r="4525">
          <cell r="A4525">
            <v>125700</v>
          </cell>
          <cell r="B4525">
            <v>0</v>
          </cell>
          <cell r="C4525">
            <v>7.5</v>
          </cell>
          <cell r="D4525">
            <v>0</v>
          </cell>
          <cell r="E4525">
            <v>7.5</v>
          </cell>
          <cell r="F4525">
            <v>7.65</v>
          </cell>
          <cell r="G4525">
            <v>7.86</v>
          </cell>
          <cell r="H4525">
            <v>8.4600000000000009</v>
          </cell>
          <cell r="I4525">
            <v>9.06</v>
          </cell>
        </row>
        <row r="4526">
          <cell r="A4526">
            <v>125710</v>
          </cell>
          <cell r="B4526">
            <v>0</v>
          </cell>
          <cell r="C4526">
            <v>7.5</v>
          </cell>
          <cell r="D4526">
            <v>0</v>
          </cell>
          <cell r="E4526">
            <v>7.5</v>
          </cell>
          <cell r="F4526">
            <v>7.65</v>
          </cell>
          <cell r="G4526">
            <v>7.86</v>
          </cell>
          <cell r="H4526">
            <v>8.4600000000000009</v>
          </cell>
          <cell r="I4526">
            <v>9.06</v>
          </cell>
        </row>
        <row r="4527">
          <cell r="A4527">
            <v>125720</v>
          </cell>
          <cell r="B4527">
            <v>0</v>
          </cell>
          <cell r="C4527">
            <v>7.5</v>
          </cell>
          <cell r="D4527">
            <v>0</v>
          </cell>
          <cell r="E4527">
            <v>7.5</v>
          </cell>
          <cell r="F4527">
            <v>7.65</v>
          </cell>
          <cell r="G4527">
            <v>7.86</v>
          </cell>
          <cell r="H4527">
            <v>8.4600000000000009</v>
          </cell>
          <cell r="I4527">
            <v>9.06</v>
          </cell>
        </row>
        <row r="4528">
          <cell r="A4528">
            <v>125730</v>
          </cell>
          <cell r="B4528">
            <v>0</v>
          </cell>
          <cell r="C4528">
            <v>7.5</v>
          </cell>
          <cell r="D4528">
            <v>0</v>
          </cell>
          <cell r="E4528">
            <v>7.5</v>
          </cell>
          <cell r="F4528">
            <v>7.65</v>
          </cell>
          <cell r="G4528">
            <v>7.86</v>
          </cell>
          <cell r="H4528">
            <v>8.4600000000000009</v>
          </cell>
          <cell r="I4528">
            <v>9.06</v>
          </cell>
        </row>
        <row r="4529">
          <cell r="A4529">
            <v>125740</v>
          </cell>
          <cell r="B4529">
            <v>0</v>
          </cell>
          <cell r="C4529">
            <v>7.5</v>
          </cell>
          <cell r="D4529">
            <v>0</v>
          </cell>
          <cell r="E4529">
            <v>7.5</v>
          </cell>
          <cell r="F4529">
            <v>7.65</v>
          </cell>
          <cell r="G4529">
            <v>7.86</v>
          </cell>
          <cell r="H4529">
            <v>8.4600000000000009</v>
          </cell>
          <cell r="I4529">
            <v>9.06</v>
          </cell>
        </row>
        <row r="4530">
          <cell r="A4530">
            <v>125750</v>
          </cell>
          <cell r="B4530">
            <v>0</v>
          </cell>
          <cell r="C4530">
            <v>7.5</v>
          </cell>
          <cell r="D4530">
            <v>0</v>
          </cell>
          <cell r="E4530">
            <v>7.5</v>
          </cell>
          <cell r="F4530">
            <v>7.65</v>
          </cell>
          <cell r="G4530">
            <v>7.86</v>
          </cell>
          <cell r="H4530">
            <v>8.4600000000000009</v>
          </cell>
          <cell r="I4530">
            <v>9.06</v>
          </cell>
        </row>
        <row r="4531">
          <cell r="A4531">
            <v>125760</v>
          </cell>
          <cell r="B4531">
            <v>0</v>
          </cell>
          <cell r="C4531">
            <v>7.5</v>
          </cell>
          <cell r="D4531">
            <v>0</v>
          </cell>
          <cell r="E4531">
            <v>7.5</v>
          </cell>
          <cell r="F4531">
            <v>7.65</v>
          </cell>
          <cell r="G4531">
            <v>7.86</v>
          </cell>
          <cell r="H4531">
            <v>8.4600000000000009</v>
          </cell>
          <cell r="I4531">
            <v>9.06</v>
          </cell>
        </row>
        <row r="4532">
          <cell r="A4532">
            <v>125770</v>
          </cell>
          <cell r="B4532">
            <v>0</v>
          </cell>
          <cell r="C4532">
            <v>7.5</v>
          </cell>
          <cell r="D4532">
            <v>0</v>
          </cell>
          <cell r="E4532">
            <v>7.5</v>
          </cell>
          <cell r="F4532">
            <v>7.65</v>
          </cell>
          <cell r="G4532">
            <v>7.86</v>
          </cell>
          <cell r="H4532">
            <v>8.4600000000000009</v>
          </cell>
          <cell r="I4532">
            <v>9.06</v>
          </cell>
        </row>
        <row r="4533">
          <cell r="A4533">
            <v>125780</v>
          </cell>
          <cell r="B4533">
            <v>0</v>
          </cell>
          <cell r="C4533">
            <v>7.5</v>
          </cell>
          <cell r="D4533">
            <v>0</v>
          </cell>
          <cell r="E4533">
            <v>7.5</v>
          </cell>
          <cell r="F4533">
            <v>7.65</v>
          </cell>
          <cell r="G4533">
            <v>7.86</v>
          </cell>
          <cell r="H4533">
            <v>8.4600000000000009</v>
          </cell>
          <cell r="I4533">
            <v>9.06</v>
          </cell>
        </row>
        <row r="4534">
          <cell r="A4534">
            <v>125790</v>
          </cell>
          <cell r="B4534">
            <v>0</v>
          </cell>
          <cell r="C4534">
            <v>7.5</v>
          </cell>
          <cell r="D4534">
            <v>0</v>
          </cell>
          <cell r="E4534">
            <v>7.5</v>
          </cell>
          <cell r="F4534">
            <v>7.65</v>
          </cell>
          <cell r="G4534">
            <v>7.86</v>
          </cell>
          <cell r="H4534">
            <v>8.4600000000000009</v>
          </cell>
          <cell r="I4534">
            <v>9.06</v>
          </cell>
        </row>
        <row r="4535">
          <cell r="A4535">
            <v>125800</v>
          </cell>
          <cell r="B4535">
            <v>0</v>
          </cell>
          <cell r="C4535">
            <v>7.5</v>
          </cell>
          <cell r="D4535">
            <v>0</v>
          </cell>
          <cell r="E4535">
            <v>7.5</v>
          </cell>
          <cell r="F4535">
            <v>7.65</v>
          </cell>
          <cell r="G4535">
            <v>7.86</v>
          </cell>
          <cell r="H4535">
            <v>8.4600000000000009</v>
          </cell>
          <cell r="I4535">
            <v>9.06</v>
          </cell>
        </row>
        <row r="4536">
          <cell r="A4536">
            <v>125810</v>
          </cell>
          <cell r="B4536">
            <v>0</v>
          </cell>
          <cell r="C4536">
            <v>7.5</v>
          </cell>
          <cell r="D4536">
            <v>0</v>
          </cell>
          <cell r="E4536">
            <v>7.5</v>
          </cell>
          <cell r="F4536">
            <v>7.65</v>
          </cell>
          <cell r="G4536">
            <v>7.86</v>
          </cell>
          <cell r="H4536">
            <v>8.4600000000000009</v>
          </cell>
          <cell r="I4536">
            <v>9.06</v>
          </cell>
        </row>
        <row r="4537">
          <cell r="A4537">
            <v>125820</v>
          </cell>
          <cell r="B4537">
            <v>0</v>
          </cell>
          <cell r="C4537">
            <v>7.5</v>
          </cell>
          <cell r="D4537">
            <v>0</v>
          </cell>
          <cell r="E4537">
            <v>7.5</v>
          </cell>
          <cell r="F4537">
            <v>7.65</v>
          </cell>
          <cell r="G4537">
            <v>7.86</v>
          </cell>
          <cell r="H4537">
            <v>8.4600000000000009</v>
          </cell>
          <cell r="I4537">
            <v>9.06</v>
          </cell>
        </row>
        <row r="4538">
          <cell r="A4538">
            <v>125830</v>
          </cell>
          <cell r="B4538">
            <v>0</v>
          </cell>
          <cell r="C4538">
            <v>7.5</v>
          </cell>
          <cell r="D4538">
            <v>0</v>
          </cell>
          <cell r="E4538">
            <v>7.5</v>
          </cell>
          <cell r="F4538">
            <v>7.65</v>
          </cell>
          <cell r="G4538">
            <v>7.86</v>
          </cell>
          <cell r="H4538">
            <v>8.4600000000000009</v>
          </cell>
          <cell r="I4538">
            <v>9.06</v>
          </cell>
        </row>
        <row r="4539">
          <cell r="A4539">
            <v>125840</v>
          </cell>
          <cell r="B4539">
            <v>0</v>
          </cell>
          <cell r="C4539">
            <v>7.5</v>
          </cell>
          <cell r="D4539">
            <v>0</v>
          </cell>
          <cell r="E4539">
            <v>7.5</v>
          </cell>
          <cell r="F4539">
            <v>7.65</v>
          </cell>
          <cell r="G4539">
            <v>7.86</v>
          </cell>
          <cell r="H4539">
            <v>8.4600000000000009</v>
          </cell>
          <cell r="I4539">
            <v>9.06</v>
          </cell>
        </row>
        <row r="4540">
          <cell r="A4540">
            <v>125850</v>
          </cell>
          <cell r="B4540">
            <v>0</v>
          </cell>
          <cell r="C4540">
            <v>7.5</v>
          </cell>
          <cell r="D4540">
            <v>0</v>
          </cell>
          <cell r="E4540">
            <v>7.5</v>
          </cell>
          <cell r="F4540">
            <v>7.65</v>
          </cell>
          <cell r="G4540">
            <v>7.86</v>
          </cell>
          <cell r="H4540">
            <v>8.4600000000000009</v>
          </cell>
          <cell r="I4540">
            <v>9.06</v>
          </cell>
        </row>
        <row r="4541">
          <cell r="A4541">
            <v>125860</v>
          </cell>
          <cell r="B4541">
            <v>0</v>
          </cell>
          <cell r="C4541">
            <v>7.5</v>
          </cell>
          <cell r="D4541">
            <v>0</v>
          </cell>
          <cell r="E4541">
            <v>7.5</v>
          </cell>
          <cell r="F4541">
            <v>7.65</v>
          </cell>
          <cell r="G4541">
            <v>7.86</v>
          </cell>
          <cell r="H4541">
            <v>8.4600000000000009</v>
          </cell>
          <cell r="I4541">
            <v>9.06</v>
          </cell>
        </row>
        <row r="4542">
          <cell r="A4542">
            <v>125870</v>
          </cell>
          <cell r="B4542">
            <v>0</v>
          </cell>
          <cell r="C4542">
            <v>7.5</v>
          </cell>
          <cell r="D4542">
            <v>0</v>
          </cell>
          <cell r="E4542">
            <v>7.5</v>
          </cell>
          <cell r="F4542">
            <v>7.65</v>
          </cell>
          <cell r="G4542">
            <v>7.86</v>
          </cell>
          <cell r="H4542">
            <v>8.4600000000000009</v>
          </cell>
          <cell r="I4542">
            <v>9.06</v>
          </cell>
        </row>
        <row r="4543">
          <cell r="A4543">
            <v>125880</v>
          </cell>
          <cell r="B4543">
            <v>0</v>
          </cell>
          <cell r="C4543">
            <v>7.5</v>
          </cell>
          <cell r="D4543">
            <v>0</v>
          </cell>
          <cell r="E4543">
            <v>7.5</v>
          </cell>
          <cell r="F4543">
            <v>7.65</v>
          </cell>
          <cell r="G4543">
            <v>7.86</v>
          </cell>
          <cell r="H4543">
            <v>8.4600000000000009</v>
          </cell>
          <cell r="I4543">
            <v>9.06</v>
          </cell>
        </row>
        <row r="4544">
          <cell r="A4544">
            <v>125890</v>
          </cell>
          <cell r="B4544">
            <v>0</v>
          </cell>
          <cell r="C4544">
            <v>7.5</v>
          </cell>
          <cell r="D4544">
            <v>0</v>
          </cell>
          <cell r="E4544">
            <v>7.5</v>
          </cell>
          <cell r="F4544">
            <v>7.65</v>
          </cell>
          <cell r="G4544">
            <v>7.86</v>
          </cell>
          <cell r="H4544">
            <v>8.4600000000000009</v>
          </cell>
          <cell r="I4544">
            <v>9.06</v>
          </cell>
        </row>
        <row r="4545">
          <cell r="A4545">
            <v>125900</v>
          </cell>
          <cell r="B4545">
            <v>0</v>
          </cell>
          <cell r="C4545">
            <v>7.5</v>
          </cell>
          <cell r="D4545">
            <v>0</v>
          </cell>
          <cell r="E4545">
            <v>7.5</v>
          </cell>
          <cell r="F4545">
            <v>7.65</v>
          </cell>
          <cell r="G4545">
            <v>7.86</v>
          </cell>
          <cell r="H4545">
            <v>8.4600000000000009</v>
          </cell>
          <cell r="I4545">
            <v>9.06</v>
          </cell>
        </row>
        <row r="4546">
          <cell r="A4546">
            <v>125910</v>
          </cell>
          <cell r="B4546">
            <v>0</v>
          </cell>
          <cell r="C4546">
            <v>7.5</v>
          </cell>
          <cell r="D4546">
            <v>0</v>
          </cell>
          <cell r="E4546">
            <v>7.5</v>
          </cell>
          <cell r="F4546">
            <v>7.65</v>
          </cell>
          <cell r="G4546">
            <v>7.86</v>
          </cell>
          <cell r="H4546">
            <v>8.4600000000000009</v>
          </cell>
          <cell r="I4546">
            <v>9.06</v>
          </cell>
        </row>
        <row r="4547">
          <cell r="A4547">
            <v>125920</v>
          </cell>
          <cell r="B4547">
            <v>0</v>
          </cell>
          <cell r="C4547">
            <v>7.5</v>
          </cell>
          <cell r="D4547">
            <v>0</v>
          </cell>
          <cell r="E4547">
            <v>7.5</v>
          </cell>
          <cell r="F4547">
            <v>7.65</v>
          </cell>
          <cell r="G4547">
            <v>7.86</v>
          </cell>
          <cell r="H4547">
            <v>8.4600000000000009</v>
          </cell>
          <cell r="I4547">
            <v>9.06</v>
          </cell>
        </row>
        <row r="4548">
          <cell r="A4548">
            <v>125930</v>
          </cell>
          <cell r="B4548">
            <v>0</v>
          </cell>
          <cell r="C4548">
            <v>7.5</v>
          </cell>
          <cell r="D4548">
            <v>0</v>
          </cell>
          <cell r="E4548">
            <v>7.5</v>
          </cell>
          <cell r="F4548">
            <v>7.65</v>
          </cell>
          <cell r="G4548">
            <v>7.86</v>
          </cell>
          <cell r="H4548">
            <v>8.4600000000000009</v>
          </cell>
          <cell r="I4548">
            <v>9.06</v>
          </cell>
        </row>
        <row r="4549">
          <cell r="A4549">
            <v>125940</v>
          </cell>
          <cell r="B4549">
            <v>0</v>
          </cell>
          <cell r="C4549">
            <v>7.5</v>
          </cell>
          <cell r="D4549">
            <v>0</v>
          </cell>
          <cell r="E4549">
            <v>7.5</v>
          </cell>
          <cell r="F4549">
            <v>7.65</v>
          </cell>
          <cell r="G4549">
            <v>7.86</v>
          </cell>
          <cell r="H4549">
            <v>8.4600000000000009</v>
          </cell>
          <cell r="I4549">
            <v>9.06</v>
          </cell>
        </row>
        <row r="4550">
          <cell r="A4550">
            <v>125950</v>
          </cell>
          <cell r="B4550">
            <v>0</v>
          </cell>
          <cell r="C4550">
            <v>7.5</v>
          </cell>
          <cell r="D4550">
            <v>0</v>
          </cell>
          <cell r="E4550">
            <v>7.5</v>
          </cell>
          <cell r="F4550">
            <v>7.65</v>
          </cell>
          <cell r="G4550">
            <v>7.86</v>
          </cell>
          <cell r="H4550">
            <v>8.4600000000000009</v>
          </cell>
          <cell r="I4550">
            <v>9.06</v>
          </cell>
        </row>
        <row r="4551">
          <cell r="A4551">
            <v>125960</v>
          </cell>
          <cell r="B4551">
            <v>0</v>
          </cell>
          <cell r="C4551">
            <v>7.5</v>
          </cell>
          <cell r="D4551">
            <v>0</v>
          </cell>
          <cell r="E4551">
            <v>7.5</v>
          </cell>
          <cell r="F4551">
            <v>7.65</v>
          </cell>
          <cell r="G4551">
            <v>7.86</v>
          </cell>
          <cell r="H4551">
            <v>8.4600000000000009</v>
          </cell>
          <cell r="I4551">
            <v>9.06</v>
          </cell>
        </row>
        <row r="4552">
          <cell r="A4552">
            <v>125970</v>
          </cell>
          <cell r="B4552">
            <v>0</v>
          </cell>
          <cell r="C4552">
            <v>7.5</v>
          </cell>
          <cell r="D4552">
            <v>0</v>
          </cell>
          <cell r="E4552">
            <v>7.5</v>
          </cell>
          <cell r="F4552">
            <v>7.65</v>
          </cell>
          <cell r="G4552">
            <v>7.86</v>
          </cell>
          <cell r="H4552">
            <v>8.4600000000000009</v>
          </cell>
          <cell r="I4552">
            <v>9.06</v>
          </cell>
        </row>
        <row r="4553">
          <cell r="A4553">
            <v>125980</v>
          </cell>
          <cell r="B4553">
            <v>0</v>
          </cell>
          <cell r="C4553">
            <v>7.5</v>
          </cell>
          <cell r="D4553">
            <v>0</v>
          </cell>
          <cell r="E4553">
            <v>7.5</v>
          </cell>
          <cell r="F4553">
            <v>7.65</v>
          </cell>
          <cell r="G4553">
            <v>7.86</v>
          </cell>
          <cell r="H4553">
            <v>8.4600000000000009</v>
          </cell>
          <cell r="I4553">
            <v>9.06</v>
          </cell>
        </row>
        <row r="4554">
          <cell r="A4554">
            <v>125990</v>
          </cell>
          <cell r="B4554">
            <v>0</v>
          </cell>
          <cell r="C4554">
            <v>7.5</v>
          </cell>
          <cell r="D4554">
            <v>0</v>
          </cell>
          <cell r="E4554">
            <v>7.5</v>
          </cell>
          <cell r="F4554">
            <v>7.65</v>
          </cell>
          <cell r="G4554">
            <v>7.86</v>
          </cell>
          <cell r="H4554">
            <v>8.4600000000000009</v>
          </cell>
          <cell r="I4554">
            <v>9.06</v>
          </cell>
        </row>
        <row r="4555">
          <cell r="A4555">
            <v>126000</v>
          </cell>
          <cell r="B4555">
            <v>0</v>
          </cell>
          <cell r="C4555">
            <v>7.5</v>
          </cell>
          <cell r="D4555">
            <v>0</v>
          </cell>
          <cell r="E4555">
            <v>7.5</v>
          </cell>
          <cell r="F4555">
            <v>7.65</v>
          </cell>
          <cell r="G4555">
            <v>7.86</v>
          </cell>
          <cell r="H4555">
            <v>8.4600000000000009</v>
          </cell>
          <cell r="I4555">
            <v>9.06</v>
          </cell>
        </row>
        <row r="4574">
          <cell r="A4574">
            <v>126000</v>
          </cell>
          <cell r="B4574">
            <v>0</v>
          </cell>
          <cell r="C4574">
            <v>7.5</v>
          </cell>
          <cell r="D4574">
            <v>0</v>
          </cell>
          <cell r="E4574">
            <v>7.5</v>
          </cell>
          <cell r="F4574">
            <v>7.65</v>
          </cell>
          <cell r="G4574">
            <v>7.86</v>
          </cell>
          <cell r="H4574">
            <v>8.4600000000000009</v>
          </cell>
          <cell r="I4574">
            <v>9.06</v>
          </cell>
        </row>
        <row r="4575">
          <cell r="A4575">
            <v>126010</v>
          </cell>
          <cell r="B4575">
            <v>0</v>
          </cell>
          <cell r="C4575">
            <v>7.5</v>
          </cell>
          <cell r="D4575">
            <v>0</v>
          </cell>
          <cell r="E4575">
            <v>7.5</v>
          </cell>
          <cell r="F4575">
            <v>7.65</v>
          </cell>
          <cell r="G4575">
            <v>7.86</v>
          </cell>
          <cell r="H4575">
            <v>8.4600000000000009</v>
          </cell>
          <cell r="I4575">
            <v>9.06</v>
          </cell>
        </row>
        <row r="4576">
          <cell r="A4576">
            <v>126020</v>
          </cell>
          <cell r="B4576">
            <v>0</v>
          </cell>
          <cell r="C4576">
            <v>7.5</v>
          </cell>
          <cell r="D4576">
            <v>0</v>
          </cell>
          <cell r="E4576">
            <v>7.5</v>
          </cell>
          <cell r="F4576">
            <v>7.65</v>
          </cell>
          <cell r="G4576">
            <v>7.86</v>
          </cell>
          <cell r="H4576">
            <v>8.4600000000000009</v>
          </cell>
          <cell r="I4576">
            <v>9.06</v>
          </cell>
        </row>
        <row r="4577">
          <cell r="A4577">
            <v>126030</v>
          </cell>
          <cell r="B4577">
            <v>0</v>
          </cell>
          <cell r="C4577">
            <v>7.5</v>
          </cell>
          <cell r="D4577">
            <v>0</v>
          </cell>
          <cell r="E4577">
            <v>7.5</v>
          </cell>
          <cell r="F4577">
            <v>7.65</v>
          </cell>
          <cell r="G4577">
            <v>7.86</v>
          </cell>
          <cell r="H4577">
            <v>8.4600000000000009</v>
          </cell>
          <cell r="I4577">
            <v>9.06</v>
          </cell>
        </row>
        <row r="4578">
          <cell r="A4578">
            <v>126040</v>
          </cell>
          <cell r="B4578">
            <v>0</v>
          </cell>
          <cell r="C4578">
            <v>7.5</v>
          </cell>
          <cell r="D4578">
            <v>0</v>
          </cell>
          <cell r="E4578">
            <v>7.5</v>
          </cell>
          <cell r="F4578">
            <v>7.65</v>
          </cell>
          <cell r="G4578">
            <v>7.86</v>
          </cell>
          <cell r="H4578">
            <v>8.4600000000000009</v>
          </cell>
          <cell r="I4578">
            <v>9.06</v>
          </cell>
        </row>
        <row r="4579">
          <cell r="A4579">
            <v>126050</v>
          </cell>
          <cell r="B4579">
            <v>0</v>
          </cell>
          <cell r="C4579">
            <v>7.5</v>
          </cell>
          <cell r="D4579">
            <v>0</v>
          </cell>
          <cell r="E4579">
            <v>7.5</v>
          </cell>
          <cell r="F4579">
            <v>7.65</v>
          </cell>
          <cell r="G4579">
            <v>7.86</v>
          </cell>
          <cell r="H4579">
            <v>8.4600000000000009</v>
          </cell>
          <cell r="I4579">
            <v>9.06</v>
          </cell>
        </row>
        <row r="4580">
          <cell r="A4580">
            <v>126060</v>
          </cell>
          <cell r="B4580">
            <v>0</v>
          </cell>
          <cell r="C4580">
            <v>7.5</v>
          </cell>
          <cell r="D4580">
            <v>0</v>
          </cell>
          <cell r="E4580">
            <v>7.5</v>
          </cell>
          <cell r="F4580">
            <v>7.65</v>
          </cell>
          <cell r="G4580">
            <v>7.86</v>
          </cell>
          <cell r="H4580">
            <v>8.4600000000000009</v>
          </cell>
          <cell r="I4580">
            <v>9.06</v>
          </cell>
        </row>
        <row r="4581">
          <cell r="A4581">
            <v>126070</v>
          </cell>
          <cell r="B4581">
            <v>0</v>
          </cell>
          <cell r="C4581">
            <v>7.5</v>
          </cell>
          <cell r="D4581">
            <v>0</v>
          </cell>
          <cell r="E4581">
            <v>7.5</v>
          </cell>
          <cell r="F4581">
            <v>7.65</v>
          </cell>
          <cell r="G4581">
            <v>7.86</v>
          </cell>
          <cell r="H4581">
            <v>8.4600000000000009</v>
          </cell>
          <cell r="I4581">
            <v>9.06</v>
          </cell>
        </row>
        <row r="4582">
          <cell r="A4582">
            <v>126080</v>
          </cell>
          <cell r="B4582">
            <v>0</v>
          </cell>
          <cell r="C4582">
            <v>7.5</v>
          </cell>
          <cell r="D4582">
            <v>0</v>
          </cell>
          <cell r="E4582">
            <v>7.5</v>
          </cell>
          <cell r="F4582">
            <v>7.65</v>
          </cell>
          <cell r="G4582">
            <v>7.86</v>
          </cell>
          <cell r="H4582">
            <v>8.4600000000000009</v>
          </cell>
          <cell r="I4582">
            <v>9.06</v>
          </cell>
        </row>
        <row r="4583">
          <cell r="A4583">
            <v>126090</v>
          </cell>
          <cell r="B4583">
            <v>0</v>
          </cell>
          <cell r="C4583">
            <v>7.5</v>
          </cell>
          <cell r="D4583">
            <v>0</v>
          </cell>
          <cell r="E4583">
            <v>7.5</v>
          </cell>
          <cell r="F4583">
            <v>7.65</v>
          </cell>
          <cell r="G4583">
            <v>7.86</v>
          </cell>
          <cell r="H4583">
            <v>8.4600000000000009</v>
          </cell>
          <cell r="I4583">
            <v>9.06</v>
          </cell>
        </row>
        <row r="4584">
          <cell r="A4584">
            <v>126100</v>
          </cell>
          <cell r="B4584">
            <v>0</v>
          </cell>
          <cell r="C4584">
            <v>7.5</v>
          </cell>
          <cell r="D4584">
            <v>0</v>
          </cell>
          <cell r="E4584">
            <v>7.5</v>
          </cell>
          <cell r="F4584">
            <v>7.65</v>
          </cell>
          <cell r="G4584">
            <v>7.86</v>
          </cell>
          <cell r="H4584">
            <v>8.4600000000000009</v>
          </cell>
          <cell r="I4584">
            <v>9.06</v>
          </cell>
        </row>
        <row r="4585">
          <cell r="A4585">
            <v>126110</v>
          </cell>
          <cell r="B4585">
            <v>0</v>
          </cell>
          <cell r="C4585">
            <v>7.5</v>
          </cell>
          <cell r="D4585">
            <v>0</v>
          </cell>
          <cell r="E4585">
            <v>7.5</v>
          </cell>
          <cell r="F4585">
            <v>7.65</v>
          </cell>
          <cell r="G4585">
            <v>7.86</v>
          </cell>
          <cell r="H4585">
            <v>8.4600000000000009</v>
          </cell>
          <cell r="I4585">
            <v>9.06</v>
          </cell>
        </row>
        <row r="4586">
          <cell r="A4586">
            <v>126120</v>
          </cell>
          <cell r="B4586">
            <v>0</v>
          </cell>
          <cell r="C4586">
            <v>7.5</v>
          </cell>
          <cell r="D4586">
            <v>0</v>
          </cell>
          <cell r="E4586">
            <v>7.5</v>
          </cell>
          <cell r="F4586">
            <v>7.65</v>
          </cell>
          <cell r="G4586">
            <v>7.86</v>
          </cell>
          <cell r="H4586">
            <v>8.4600000000000009</v>
          </cell>
          <cell r="I4586">
            <v>9.06</v>
          </cell>
        </row>
        <row r="4587">
          <cell r="A4587">
            <v>126130</v>
          </cell>
          <cell r="B4587">
            <v>0</v>
          </cell>
          <cell r="C4587">
            <v>7.5</v>
          </cell>
          <cell r="D4587">
            <v>0</v>
          </cell>
          <cell r="E4587">
            <v>7.5</v>
          </cell>
          <cell r="F4587">
            <v>7.65</v>
          </cell>
          <cell r="G4587">
            <v>7.86</v>
          </cell>
          <cell r="H4587">
            <v>8.4600000000000009</v>
          </cell>
          <cell r="I4587">
            <v>9.06</v>
          </cell>
        </row>
        <row r="4588">
          <cell r="A4588">
            <v>126140</v>
          </cell>
          <cell r="B4588">
            <v>0</v>
          </cell>
          <cell r="C4588">
            <v>7.5</v>
          </cell>
          <cell r="D4588">
            <v>0</v>
          </cell>
          <cell r="E4588">
            <v>7.5</v>
          </cell>
          <cell r="F4588">
            <v>7.65</v>
          </cell>
          <cell r="G4588">
            <v>7.86</v>
          </cell>
          <cell r="H4588">
            <v>8.4600000000000009</v>
          </cell>
          <cell r="I4588">
            <v>9.06</v>
          </cell>
        </row>
        <row r="4589">
          <cell r="A4589">
            <v>126150</v>
          </cell>
          <cell r="B4589">
            <v>0</v>
          </cell>
          <cell r="C4589">
            <v>7.5</v>
          </cell>
          <cell r="D4589">
            <v>0</v>
          </cell>
          <cell r="E4589">
            <v>7.5</v>
          </cell>
          <cell r="F4589">
            <v>7.65</v>
          </cell>
          <cell r="G4589">
            <v>7.86</v>
          </cell>
          <cell r="H4589">
            <v>8.4600000000000009</v>
          </cell>
          <cell r="I4589">
            <v>9.06</v>
          </cell>
        </row>
        <row r="4590">
          <cell r="A4590">
            <v>126160</v>
          </cell>
          <cell r="B4590">
            <v>0</v>
          </cell>
          <cell r="C4590">
            <v>7.5</v>
          </cell>
          <cell r="D4590">
            <v>0</v>
          </cell>
          <cell r="E4590">
            <v>7.5</v>
          </cell>
          <cell r="F4590">
            <v>7.65</v>
          </cell>
          <cell r="G4590">
            <v>7.86</v>
          </cell>
          <cell r="H4590">
            <v>8.4600000000000009</v>
          </cell>
          <cell r="I4590">
            <v>9.06</v>
          </cell>
        </row>
        <row r="4591">
          <cell r="A4591">
            <v>126170</v>
          </cell>
          <cell r="B4591">
            <v>0</v>
          </cell>
          <cell r="C4591">
            <v>7.5</v>
          </cell>
          <cell r="D4591">
            <v>0</v>
          </cell>
          <cell r="E4591">
            <v>7.5</v>
          </cell>
          <cell r="F4591">
            <v>7.65</v>
          </cell>
          <cell r="G4591">
            <v>7.86</v>
          </cell>
          <cell r="H4591">
            <v>8.4600000000000009</v>
          </cell>
          <cell r="I4591">
            <v>9.06</v>
          </cell>
        </row>
        <row r="4592">
          <cell r="A4592">
            <v>126180</v>
          </cell>
          <cell r="B4592">
            <v>0</v>
          </cell>
          <cell r="C4592">
            <v>7.5</v>
          </cell>
          <cell r="D4592">
            <v>0</v>
          </cell>
          <cell r="E4592">
            <v>7.5</v>
          </cell>
          <cell r="F4592">
            <v>7.65</v>
          </cell>
          <cell r="G4592">
            <v>7.86</v>
          </cell>
          <cell r="H4592">
            <v>8.4600000000000009</v>
          </cell>
          <cell r="I4592">
            <v>9.06</v>
          </cell>
        </row>
        <row r="4593">
          <cell r="A4593">
            <v>126190</v>
          </cell>
          <cell r="B4593">
            <v>0</v>
          </cell>
          <cell r="C4593">
            <v>7.5</v>
          </cell>
          <cell r="D4593">
            <v>0</v>
          </cell>
          <cell r="E4593">
            <v>7.5</v>
          </cell>
          <cell r="F4593">
            <v>7.65</v>
          </cell>
          <cell r="G4593">
            <v>7.86</v>
          </cell>
          <cell r="H4593">
            <v>8.4600000000000009</v>
          </cell>
          <cell r="I4593">
            <v>9.06</v>
          </cell>
        </row>
        <row r="4594">
          <cell r="A4594">
            <v>126200</v>
          </cell>
          <cell r="B4594">
            <v>0</v>
          </cell>
          <cell r="C4594">
            <v>7.5</v>
          </cell>
          <cell r="D4594">
            <v>0</v>
          </cell>
          <cell r="E4594">
            <v>7.5</v>
          </cell>
          <cell r="F4594">
            <v>7.65</v>
          </cell>
          <cell r="G4594">
            <v>7.86</v>
          </cell>
          <cell r="H4594">
            <v>8.4600000000000009</v>
          </cell>
          <cell r="I4594">
            <v>9.06</v>
          </cell>
        </row>
        <row r="4595">
          <cell r="A4595">
            <v>126210</v>
          </cell>
          <cell r="B4595">
            <v>0</v>
          </cell>
          <cell r="C4595">
            <v>7.5</v>
          </cell>
          <cell r="D4595">
            <v>0</v>
          </cell>
          <cell r="E4595">
            <v>7.5</v>
          </cell>
          <cell r="F4595">
            <v>7.65</v>
          </cell>
          <cell r="G4595">
            <v>7.86</v>
          </cell>
          <cell r="H4595">
            <v>8.4600000000000009</v>
          </cell>
          <cell r="I4595">
            <v>9.06</v>
          </cell>
        </row>
        <row r="4596">
          <cell r="A4596">
            <v>126220</v>
          </cell>
          <cell r="B4596">
            <v>0</v>
          </cell>
          <cell r="C4596">
            <v>7.5</v>
          </cell>
          <cell r="D4596">
            <v>0</v>
          </cell>
          <cell r="E4596">
            <v>7.5</v>
          </cell>
          <cell r="F4596">
            <v>7.65</v>
          </cell>
          <cell r="G4596">
            <v>7.86</v>
          </cell>
          <cell r="H4596">
            <v>8.4600000000000009</v>
          </cell>
          <cell r="I4596">
            <v>9.06</v>
          </cell>
        </row>
        <row r="4597">
          <cell r="A4597">
            <v>126230</v>
          </cell>
          <cell r="B4597">
            <v>0</v>
          </cell>
          <cell r="C4597">
            <v>7.5</v>
          </cell>
          <cell r="D4597">
            <v>0</v>
          </cell>
          <cell r="E4597">
            <v>7.5</v>
          </cell>
          <cell r="F4597">
            <v>7.65</v>
          </cell>
          <cell r="G4597">
            <v>7.86</v>
          </cell>
          <cell r="H4597">
            <v>8.4600000000000009</v>
          </cell>
          <cell r="I4597">
            <v>9.06</v>
          </cell>
        </row>
        <row r="4598">
          <cell r="A4598">
            <v>126240</v>
          </cell>
          <cell r="B4598">
            <v>0</v>
          </cell>
          <cell r="C4598">
            <v>7.5</v>
          </cell>
          <cell r="D4598">
            <v>0</v>
          </cell>
          <cell r="E4598">
            <v>7.5</v>
          </cell>
          <cell r="F4598">
            <v>7.65</v>
          </cell>
          <cell r="G4598">
            <v>7.86</v>
          </cell>
          <cell r="H4598">
            <v>8.4600000000000009</v>
          </cell>
          <cell r="I4598">
            <v>9.06</v>
          </cell>
        </row>
        <row r="4599">
          <cell r="A4599">
            <v>126250</v>
          </cell>
          <cell r="B4599">
            <v>0</v>
          </cell>
          <cell r="C4599">
            <v>7.5</v>
          </cell>
          <cell r="D4599">
            <v>0</v>
          </cell>
          <cell r="E4599">
            <v>7.5</v>
          </cell>
          <cell r="F4599">
            <v>7.65</v>
          </cell>
          <cell r="G4599">
            <v>7.86</v>
          </cell>
          <cell r="H4599">
            <v>8.4600000000000009</v>
          </cell>
          <cell r="I4599">
            <v>9.06</v>
          </cell>
        </row>
        <row r="4600">
          <cell r="A4600">
            <v>126260</v>
          </cell>
          <cell r="B4600">
            <v>0</v>
          </cell>
          <cell r="C4600">
            <v>7.5</v>
          </cell>
          <cell r="D4600">
            <v>0</v>
          </cell>
          <cell r="E4600">
            <v>7.5</v>
          </cell>
          <cell r="F4600">
            <v>7.65</v>
          </cell>
          <cell r="G4600">
            <v>7.86</v>
          </cell>
          <cell r="H4600">
            <v>8.4600000000000009</v>
          </cell>
          <cell r="I4600">
            <v>9.06</v>
          </cell>
        </row>
        <row r="4601">
          <cell r="A4601">
            <v>126270</v>
          </cell>
          <cell r="B4601">
            <v>0</v>
          </cell>
          <cell r="C4601">
            <v>7.5</v>
          </cell>
          <cell r="D4601">
            <v>0</v>
          </cell>
          <cell r="E4601">
            <v>7.5</v>
          </cell>
          <cell r="F4601">
            <v>7.65</v>
          </cell>
          <cell r="G4601">
            <v>7.86</v>
          </cell>
          <cell r="H4601">
            <v>8.4600000000000009</v>
          </cell>
          <cell r="I4601">
            <v>9.06</v>
          </cell>
        </row>
        <row r="4602">
          <cell r="A4602">
            <v>126280</v>
          </cell>
          <cell r="B4602">
            <v>0</v>
          </cell>
          <cell r="C4602">
            <v>7.5</v>
          </cell>
          <cell r="D4602">
            <v>0</v>
          </cell>
          <cell r="E4602">
            <v>7.5</v>
          </cell>
          <cell r="F4602">
            <v>7.65</v>
          </cell>
          <cell r="G4602">
            <v>7.86</v>
          </cell>
          <cell r="H4602">
            <v>8.4600000000000009</v>
          </cell>
          <cell r="I4602">
            <v>9.06</v>
          </cell>
        </row>
        <row r="4603">
          <cell r="A4603">
            <v>126290</v>
          </cell>
          <cell r="B4603">
            <v>0</v>
          </cell>
          <cell r="C4603">
            <v>7.5</v>
          </cell>
          <cell r="D4603">
            <v>0</v>
          </cell>
          <cell r="E4603">
            <v>7.5</v>
          </cell>
          <cell r="F4603">
            <v>7.65</v>
          </cell>
          <cell r="G4603">
            <v>7.86</v>
          </cell>
          <cell r="H4603">
            <v>8.4600000000000009</v>
          </cell>
          <cell r="I4603">
            <v>9.06</v>
          </cell>
        </row>
        <row r="4604">
          <cell r="A4604">
            <v>126300</v>
          </cell>
          <cell r="B4604">
            <v>0</v>
          </cell>
          <cell r="C4604">
            <v>7.5</v>
          </cell>
          <cell r="D4604">
            <v>0</v>
          </cell>
          <cell r="E4604">
            <v>7.5</v>
          </cell>
          <cell r="F4604">
            <v>7.65</v>
          </cell>
          <cell r="G4604">
            <v>7.86</v>
          </cell>
          <cell r="H4604">
            <v>8.4600000000000009</v>
          </cell>
          <cell r="I4604">
            <v>9.06</v>
          </cell>
        </row>
        <row r="4605">
          <cell r="A4605">
            <v>126310</v>
          </cell>
          <cell r="B4605">
            <v>0</v>
          </cell>
          <cell r="C4605">
            <v>7.5</v>
          </cell>
          <cell r="D4605">
            <v>0</v>
          </cell>
          <cell r="E4605">
            <v>7.5</v>
          </cell>
          <cell r="F4605">
            <v>7.65</v>
          </cell>
          <cell r="G4605">
            <v>7.86</v>
          </cell>
          <cell r="H4605">
            <v>8.4600000000000009</v>
          </cell>
          <cell r="I4605">
            <v>9.06</v>
          </cell>
        </row>
        <row r="4606">
          <cell r="A4606">
            <v>126320</v>
          </cell>
          <cell r="B4606">
            <v>0</v>
          </cell>
          <cell r="C4606">
            <v>7.5</v>
          </cell>
          <cell r="D4606">
            <v>0</v>
          </cell>
          <cell r="E4606">
            <v>7.5</v>
          </cell>
          <cell r="F4606">
            <v>7.65</v>
          </cell>
          <cell r="G4606">
            <v>7.86</v>
          </cell>
          <cell r="H4606">
            <v>8.4600000000000009</v>
          </cell>
          <cell r="I4606">
            <v>9.06</v>
          </cell>
        </row>
        <row r="4607">
          <cell r="A4607">
            <v>126330</v>
          </cell>
          <cell r="B4607">
            <v>0</v>
          </cell>
          <cell r="C4607">
            <v>7.5</v>
          </cell>
          <cell r="D4607">
            <v>0</v>
          </cell>
          <cell r="E4607">
            <v>7.5</v>
          </cell>
          <cell r="F4607">
            <v>7.65</v>
          </cell>
          <cell r="G4607">
            <v>7.86</v>
          </cell>
          <cell r="H4607">
            <v>8.4600000000000009</v>
          </cell>
          <cell r="I4607">
            <v>9.06</v>
          </cell>
        </row>
        <row r="4608">
          <cell r="A4608">
            <v>126340</v>
          </cell>
          <cell r="B4608">
            <v>0</v>
          </cell>
          <cell r="C4608">
            <v>7.5</v>
          </cell>
          <cell r="D4608">
            <v>0</v>
          </cell>
          <cell r="E4608">
            <v>7.5</v>
          </cell>
          <cell r="F4608">
            <v>7.65</v>
          </cell>
          <cell r="G4608">
            <v>7.86</v>
          </cell>
          <cell r="H4608">
            <v>8.4600000000000009</v>
          </cell>
          <cell r="I4608">
            <v>9.06</v>
          </cell>
        </row>
        <row r="4609">
          <cell r="A4609">
            <v>126350</v>
          </cell>
          <cell r="B4609">
            <v>0</v>
          </cell>
          <cell r="C4609">
            <v>7.5</v>
          </cell>
          <cell r="D4609">
            <v>0</v>
          </cell>
          <cell r="E4609">
            <v>7.5</v>
          </cell>
          <cell r="F4609">
            <v>7.65</v>
          </cell>
          <cell r="G4609">
            <v>7.86</v>
          </cell>
          <cell r="H4609">
            <v>8.4600000000000009</v>
          </cell>
          <cell r="I4609">
            <v>9.06</v>
          </cell>
        </row>
        <row r="4610">
          <cell r="A4610">
            <v>126360</v>
          </cell>
          <cell r="B4610">
            <v>0</v>
          </cell>
          <cell r="C4610">
            <v>7.5</v>
          </cell>
          <cell r="D4610">
            <v>0</v>
          </cell>
          <cell r="E4610">
            <v>7.5</v>
          </cell>
          <cell r="F4610">
            <v>7.65</v>
          </cell>
          <cell r="G4610">
            <v>7.86</v>
          </cell>
          <cell r="H4610">
            <v>8.4600000000000009</v>
          </cell>
          <cell r="I4610">
            <v>9.06</v>
          </cell>
        </row>
        <row r="4611">
          <cell r="A4611">
            <v>126370</v>
          </cell>
          <cell r="B4611">
            <v>0</v>
          </cell>
          <cell r="C4611">
            <v>7.5</v>
          </cell>
          <cell r="D4611">
            <v>0</v>
          </cell>
          <cell r="E4611">
            <v>7.5</v>
          </cell>
          <cell r="F4611">
            <v>7.65</v>
          </cell>
          <cell r="G4611">
            <v>7.86</v>
          </cell>
          <cell r="H4611">
            <v>8.4600000000000009</v>
          </cell>
          <cell r="I4611">
            <v>9.06</v>
          </cell>
        </row>
        <row r="4612">
          <cell r="A4612">
            <v>126380</v>
          </cell>
          <cell r="B4612">
            <v>0</v>
          </cell>
          <cell r="C4612">
            <v>7.5</v>
          </cell>
          <cell r="D4612">
            <v>0</v>
          </cell>
          <cell r="E4612">
            <v>7.5</v>
          </cell>
          <cell r="F4612">
            <v>7.65</v>
          </cell>
          <cell r="G4612">
            <v>7.86</v>
          </cell>
          <cell r="H4612">
            <v>8.4600000000000009</v>
          </cell>
          <cell r="I4612">
            <v>9.06</v>
          </cell>
        </row>
        <row r="4613">
          <cell r="A4613">
            <v>126390</v>
          </cell>
          <cell r="B4613">
            <v>0</v>
          </cell>
          <cell r="C4613">
            <v>7.5</v>
          </cell>
          <cell r="D4613">
            <v>0</v>
          </cell>
          <cell r="E4613">
            <v>7.5</v>
          </cell>
          <cell r="F4613">
            <v>7.65</v>
          </cell>
          <cell r="G4613">
            <v>7.86</v>
          </cell>
          <cell r="H4613">
            <v>8.4600000000000009</v>
          </cell>
          <cell r="I4613">
            <v>9.06</v>
          </cell>
        </row>
        <row r="4614">
          <cell r="A4614">
            <v>126400</v>
          </cell>
          <cell r="B4614">
            <v>0</v>
          </cell>
          <cell r="C4614">
            <v>7.5</v>
          </cell>
          <cell r="D4614">
            <v>0</v>
          </cell>
          <cell r="E4614">
            <v>7.5</v>
          </cell>
          <cell r="F4614">
            <v>7.65</v>
          </cell>
          <cell r="G4614">
            <v>7.86</v>
          </cell>
          <cell r="H4614">
            <v>8.4600000000000009</v>
          </cell>
          <cell r="I4614">
            <v>9.06</v>
          </cell>
        </row>
        <row r="4615">
          <cell r="A4615">
            <v>126410</v>
          </cell>
          <cell r="B4615">
            <v>0</v>
          </cell>
          <cell r="C4615">
            <v>7.5</v>
          </cell>
          <cell r="D4615">
            <v>0</v>
          </cell>
          <cell r="E4615">
            <v>7.5</v>
          </cell>
          <cell r="F4615">
            <v>7.65</v>
          </cell>
          <cell r="G4615">
            <v>7.86</v>
          </cell>
          <cell r="H4615">
            <v>8.4600000000000009</v>
          </cell>
          <cell r="I4615">
            <v>9.06</v>
          </cell>
        </row>
        <row r="4616">
          <cell r="A4616">
            <v>126420</v>
          </cell>
          <cell r="B4616">
            <v>0</v>
          </cell>
          <cell r="C4616">
            <v>7.5</v>
          </cell>
          <cell r="D4616">
            <v>0</v>
          </cell>
          <cell r="E4616">
            <v>7.5</v>
          </cell>
          <cell r="F4616">
            <v>7.65</v>
          </cell>
          <cell r="G4616">
            <v>7.86</v>
          </cell>
          <cell r="H4616">
            <v>8.4600000000000009</v>
          </cell>
          <cell r="I4616">
            <v>9.06</v>
          </cell>
        </row>
        <row r="4617">
          <cell r="A4617">
            <v>126430</v>
          </cell>
          <cell r="B4617">
            <v>0</v>
          </cell>
          <cell r="C4617">
            <v>7.5</v>
          </cell>
          <cell r="D4617">
            <v>0</v>
          </cell>
          <cell r="E4617">
            <v>7.5</v>
          </cell>
          <cell r="F4617">
            <v>7.65</v>
          </cell>
          <cell r="G4617">
            <v>7.86</v>
          </cell>
          <cell r="H4617">
            <v>8.4600000000000009</v>
          </cell>
          <cell r="I4617">
            <v>9.06</v>
          </cell>
        </row>
        <row r="4618">
          <cell r="A4618">
            <v>126440</v>
          </cell>
          <cell r="B4618">
            <v>0</v>
          </cell>
          <cell r="C4618">
            <v>7.5</v>
          </cell>
          <cell r="D4618">
            <v>0</v>
          </cell>
          <cell r="E4618">
            <v>7.5</v>
          </cell>
          <cell r="F4618">
            <v>7.65</v>
          </cell>
          <cell r="G4618">
            <v>7.86</v>
          </cell>
          <cell r="H4618">
            <v>8.4600000000000009</v>
          </cell>
          <cell r="I4618">
            <v>9.06</v>
          </cell>
        </row>
        <row r="4619">
          <cell r="A4619">
            <v>126450</v>
          </cell>
          <cell r="B4619">
            <v>0</v>
          </cell>
          <cell r="C4619">
            <v>7.5</v>
          </cell>
          <cell r="D4619">
            <v>0</v>
          </cell>
          <cell r="E4619">
            <v>7.5</v>
          </cell>
          <cell r="F4619">
            <v>7.65</v>
          </cell>
          <cell r="G4619">
            <v>7.86</v>
          </cell>
          <cell r="H4619">
            <v>8.4600000000000009</v>
          </cell>
          <cell r="I4619">
            <v>9.06</v>
          </cell>
        </row>
        <row r="4620">
          <cell r="A4620">
            <v>126460</v>
          </cell>
          <cell r="B4620">
            <v>0</v>
          </cell>
          <cell r="C4620">
            <v>7.5</v>
          </cell>
          <cell r="D4620">
            <v>0</v>
          </cell>
          <cell r="E4620">
            <v>7.5</v>
          </cell>
          <cell r="F4620">
            <v>7.65</v>
          </cell>
          <cell r="G4620">
            <v>7.86</v>
          </cell>
          <cell r="H4620">
            <v>8.4600000000000009</v>
          </cell>
          <cell r="I4620">
            <v>9.06</v>
          </cell>
        </row>
        <row r="4621">
          <cell r="A4621">
            <v>126470</v>
          </cell>
          <cell r="B4621">
            <v>0</v>
          </cell>
          <cell r="C4621">
            <v>7.5</v>
          </cell>
          <cell r="D4621">
            <v>0</v>
          </cell>
          <cell r="E4621">
            <v>7.5</v>
          </cell>
          <cell r="F4621">
            <v>7.65</v>
          </cell>
          <cell r="G4621">
            <v>7.86</v>
          </cell>
          <cell r="H4621">
            <v>8.4600000000000009</v>
          </cell>
          <cell r="I4621">
            <v>9.06</v>
          </cell>
        </row>
        <row r="4622">
          <cell r="A4622">
            <v>126480</v>
          </cell>
          <cell r="B4622">
            <v>0</v>
          </cell>
          <cell r="C4622">
            <v>7.5</v>
          </cell>
          <cell r="D4622">
            <v>0</v>
          </cell>
          <cell r="E4622">
            <v>7.5</v>
          </cell>
          <cell r="F4622">
            <v>7.65</v>
          </cell>
          <cell r="G4622">
            <v>7.86</v>
          </cell>
          <cell r="H4622">
            <v>8.4600000000000009</v>
          </cell>
          <cell r="I4622">
            <v>9.06</v>
          </cell>
        </row>
        <row r="4623">
          <cell r="A4623">
            <v>126490</v>
          </cell>
          <cell r="B4623">
            <v>0</v>
          </cell>
          <cell r="C4623">
            <v>7.5</v>
          </cell>
          <cell r="D4623">
            <v>0</v>
          </cell>
          <cell r="E4623">
            <v>7.5</v>
          </cell>
          <cell r="F4623">
            <v>7.65</v>
          </cell>
          <cell r="G4623">
            <v>7.86</v>
          </cell>
          <cell r="H4623">
            <v>8.4600000000000009</v>
          </cell>
          <cell r="I4623">
            <v>9.06</v>
          </cell>
        </row>
        <row r="4624">
          <cell r="A4624">
            <v>126500</v>
          </cell>
          <cell r="B4624">
            <v>0</v>
          </cell>
          <cell r="C4624">
            <v>7.5</v>
          </cell>
          <cell r="D4624">
            <v>0</v>
          </cell>
          <cell r="E4624">
            <v>7.5</v>
          </cell>
          <cell r="F4624">
            <v>7.65</v>
          </cell>
          <cell r="G4624">
            <v>7.86</v>
          </cell>
          <cell r="H4624">
            <v>8.4600000000000009</v>
          </cell>
          <cell r="I4624">
            <v>9.06</v>
          </cell>
        </row>
        <row r="4625">
          <cell r="A4625">
            <v>126510</v>
          </cell>
          <cell r="B4625">
            <v>0</v>
          </cell>
          <cell r="C4625">
            <v>7.5</v>
          </cell>
          <cell r="D4625">
            <v>0</v>
          </cell>
          <cell r="E4625">
            <v>7.5</v>
          </cell>
          <cell r="F4625">
            <v>7.65</v>
          </cell>
          <cell r="G4625">
            <v>7.86</v>
          </cell>
          <cell r="H4625">
            <v>8.4600000000000009</v>
          </cell>
          <cell r="I4625">
            <v>9.06</v>
          </cell>
        </row>
        <row r="4626">
          <cell r="A4626">
            <v>126520</v>
          </cell>
          <cell r="B4626">
            <v>0</v>
          </cell>
          <cell r="C4626">
            <v>7.5</v>
          </cell>
          <cell r="D4626">
            <v>0</v>
          </cell>
          <cell r="E4626">
            <v>7.5</v>
          </cell>
          <cell r="F4626">
            <v>7.65</v>
          </cell>
          <cell r="G4626">
            <v>7.86</v>
          </cell>
          <cell r="H4626">
            <v>8.4600000000000009</v>
          </cell>
          <cell r="I4626">
            <v>9.06</v>
          </cell>
        </row>
        <row r="4627">
          <cell r="A4627">
            <v>126530</v>
          </cell>
          <cell r="B4627">
            <v>0</v>
          </cell>
          <cell r="C4627">
            <v>7.5</v>
          </cell>
          <cell r="D4627">
            <v>0</v>
          </cell>
          <cell r="E4627">
            <v>7.5</v>
          </cell>
          <cell r="F4627">
            <v>7.65</v>
          </cell>
          <cell r="G4627">
            <v>7.86</v>
          </cell>
          <cell r="H4627">
            <v>8.4600000000000009</v>
          </cell>
          <cell r="I4627">
            <v>9.06</v>
          </cell>
        </row>
        <row r="4628">
          <cell r="A4628">
            <v>126540</v>
          </cell>
          <cell r="B4628">
            <v>0</v>
          </cell>
          <cell r="C4628">
            <v>7.5</v>
          </cell>
          <cell r="D4628">
            <v>0</v>
          </cell>
          <cell r="E4628">
            <v>7.5</v>
          </cell>
          <cell r="F4628">
            <v>7.65</v>
          </cell>
          <cell r="G4628">
            <v>7.86</v>
          </cell>
          <cell r="H4628">
            <v>8.4600000000000009</v>
          </cell>
          <cell r="I4628">
            <v>9.06</v>
          </cell>
        </row>
        <row r="4629">
          <cell r="A4629">
            <v>126550</v>
          </cell>
          <cell r="B4629">
            <v>0</v>
          </cell>
          <cell r="C4629">
            <v>7.5</v>
          </cell>
          <cell r="D4629">
            <v>0</v>
          </cell>
          <cell r="E4629">
            <v>7.5</v>
          </cell>
          <cell r="F4629">
            <v>7.65</v>
          </cell>
          <cell r="G4629">
            <v>7.86</v>
          </cell>
          <cell r="H4629">
            <v>8.4600000000000009</v>
          </cell>
          <cell r="I4629">
            <v>9.06</v>
          </cell>
        </row>
        <row r="4630">
          <cell r="A4630">
            <v>126560</v>
          </cell>
          <cell r="B4630">
            <v>0</v>
          </cell>
          <cell r="C4630">
            <v>7.5</v>
          </cell>
          <cell r="D4630">
            <v>0</v>
          </cell>
          <cell r="E4630">
            <v>7.5</v>
          </cell>
          <cell r="F4630">
            <v>7.65</v>
          </cell>
          <cell r="G4630">
            <v>7.86</v>
          </cell>
          <cell r="H4630">
            <v>8.4600000000000009</v>
          </cell>
          <cell r="I4630">
            <v>9.06</v>
          </cell>
        </row>
        <row r="4631">
          <cell r="A4631">
            <v>126570</v>
          </cell>
          <cell r="B4631">
            <v>0</v>
          </cell>
          <cell r="C4631">
            <v>7.5</v>
          </cell>
          <cell r="D4631">
            <v>0</v>
          </cell>
          <cell r="E4631">
            <v>7.5</v>
          </cell>
          <cell r="F4631">
            <v>7.65</v>
          </cell>
          <cell r="G4631">
            <v>7.86</v>
          </cell>
          <cell r="H4631">
            <v>8.4600000000000009</v>
          </cell>
          <cell r="I4631">
            <v>9.06</v>
          </cell>
        </row>
        <row r="4632">
          <cell r="A4632">
            <v>126580</v>
          </cell>
          <cell r="B4632">
            <v>0</v>
          </cell>
          <cell r="C4632">
            <v>7.5</v>
          </cell>
          <cell r="D4632">
            <v>0</v>
          </cell>
          <cell r="E4632">
            <v>7.5</v>
          </cell>
          <cell r="F4632">
            <v>7.65</v>
          </cell>
          <cell r="G4632">
            <v>7.86</v>
          </cell>
          <cell r="H4632">
            <v>8.4600000000000009</v>
          </cell>
          <cell r="I4632">
            <v>9.06</v>
          </cell>
        </row>
        <row r="4633">
          <cell r="A4633">
            <v>126590</v>
          </cell>
          <cell r="B4633">
            <v>0</v>
          </cell>
          <cell r="C4633">
            <v>7.5</v>
          </cell>
          <cell r="D4633">
            <v>0</v>
          </cell>
          <cell r="E4633">
            <v>7.5</v>
          </cell>
          <cell r="F4633">
            <v>7.65</v>
          </cell>
          <cell r="G4633">
            <v>7.86</v>
          </cell>
          <cell r="H4633">
            <v>8.4600000000000009</v>
          </cell>
          <cell r="I4633">
            <v>9.06</v>
          </cell>
        </row>
        <row r="4634">
          <cell r="A4634">
            <v>126600</v>
          </cell>
          <cell r="B4634">
            <v>0</v>
          </cell>
          <cell r="C4634">
            <v>7.5</v>
          </cell>
          <cell r="D4634">
            <v>0</v>
          </cell>
          <cell r="E4634">
            <v>7.5</v>
          </cell>
          <cell r="F4634">
            <v>7.65</v>
          </cell>
          <cell r="G4634">
            <v>7.86</v>
          </cell>
          <cell r="H4634">
            <v>8.4600000000000009</v>
          </cell>
          <cell r="I4634">
            <v>9.06</v>
          </cell>
        </row>
        <row r="4635">
          <cell r="A4635">
            <v>126610</v>
          </cell>
          <cell r="B4635">
            <v>0</v>
          </cell>
          <cell r="C4635">
            <v>7.5</v>
          </cell>
          <cell r="D4635">
            <v>0</v>
          </cell>
          <cell r="E4635">
            <v>7.5</v>
          </cell>
          <cell r="F4635">
            <v>7.65</v>
          </cell>
          <cell r="G4635">
            <v>7.86</v>
          </cell>
          <cell r="H4635">
            <v>8.4600000000000009</v>
          </cell>
          <cell r="I4635">
            <v>9.06</v>
          </cell>
        </row>
        <row r="4636">
          <cell r="A4636">
            <v>126620</v>
          </cell>
          <cell r="B4636">
            <v>0</v>
          </cell>
          <cell r="C4636">
            <v>7.5</v>
          </cell>
          <cell r="D4636">
            <v>0</v>
          </cell>
          <cell r="E4636">
            <v>7.5</v>
          </cell>
          <cell r="F4636">
            <v>7.65</v>
          </cell>
          <cell r="G4636">
            <v>7.86</v>
          </cell>
          <cell r="H4636">
            <v>8.4600000000000009</v>
          </cell>
          <cell r="I4636">
            <v>9.06</v>
          </cell>
        </row>
        <row r="4637">
          <cell r="A4637">
            <v>126630</v>
          </cell>
          <cell r="B4637">
            <v>0</v>
          </cell>
          <cell r="C4637">
            <v>7.5</v>
          </cell>
          <cell r="D4637">
            <v>0</v>
          </cell>
          <cell r="E4637">
            <v>7.5</v>
          </cell>
          <cell r="F4637">
            <v>7.65</v>
          </cell>
          <cell r="G4637">
            <v>7.86</v>
          </cell>
          <cell r="H4637">
            <v>8.4600000000000009</v>
          </cell>
          <cell r="I4637">
            <v>9.06</v>
          </cell>
        </row>
        <row r="4638">
          <cell r="A4638">
            <v>126640</v>
          </cell>
          <cell r="B4638">
            <v>0</v>
          </cell>
          <cell r="C4638">
            <v>7.5</v>
          </cell>
          <cell r="D4638">
            <v>0</v>
          </cell>
          <cell r="E4638">
            <v>7.5</v>
          </cell>
          <cell r="F4638">
            <v>7.65</v>
          </cell>
          <cell r="G4638">
            <v>7.86</v>
          </cell>
          <cell r="H4638">
            <v>8.4600000000000009</v>
          </cell>
          <cell r="I4638">
            <v>9.06</v>
          </cell>
        </row>
        <row r="4639">
          <cell r="A4639">
            <v>126650</v>
          </cell>
          <cell r="B4639">
            <v>0</v>
          </cell>
          <cell r="C4639">
            <v>7.5</v>
          </cell>
          <cell r="D4639">
            <v>0</v>
          </cell>
          <cell r="E4639">
            <v>7.5</v>
          </cell>
          <cell r="F4639">
            <v>7.65</v>
          </cell>
          <cell r="G4639">
            <v>7.86</v>
          </cell>
          <cell r="H4639">
            <v>8.4600000000000009</v>
          </cell>
          <cell r="I4639">
            <v>9.06</v>
          </cell>
        </row>
        <row r="4640">
          <cell r="A4640">
            <v>126660</v>
          </cell>
          <cell r="B4640">
            <v>0</v>
          </cell>
          <cell r="C4640">
            <v>7.5</v>
          </cell>
          <cell r="D4640">
            <v>0</v>
          </cell>
          <cell r="E4640">
            <v>7.5</v>
          </cell>
          <cell r="F4640">
            <v>7.65</v>
          </cell>
          <cell r="G4640">
            <v>7.86</v>
          </cell>
          <cell r="H4640">
            <v>8.4600000000000009</v>
          </cell>
          <cell r="I4640">
            <v>9.06</v>
          </cell>
        </row>
        <row r="4641">
          <cell r="A4641">
            <v>126670</v>
          </cell>
          <cell r="B4641">
            <v>0</v>
          </cell>
          <cell r="C4641">
            <v>7.5</v>
          </cell>
          <cell r="D4641">
            <v>0</v>
          </cell>
          <cell r="E4641">
            <v>7.5</v>
          </cell>
          <cell r="F4641">
            <v>7.65</v>
          </cell>
          <cell r="G4641">
            <v>7.86</v>
          </cell>
          <cell r="H4641">
            <v>8.4600000000000009</v>
          </cell>
          <cell r="I4641">
            <v>9.06</v>
          </cell>
        </row>
        <row r="4642">
          <cell r="A4642">
            <v>126680</v>
          </cell>
          <cell r="B4642">
            <v>0</v>
          </cell>
          <cell r="C4642">
            <v>7.5</v>
          </cell>
          <cell r="D4642">
            <v>0</v>
          </cell>
          <cell r="E4642">
            <v>7.5</v>
          </cell>
          <cell r="F4642">
            <v>7.65</v>
          </cell>
          <cell r="G4642">
            <v>7.86</v>
          </cell>
          <cell r="H4642">
            <v>8.4600000000000009</v>
          </cell>
          <cell r="I4642">
            <v>9.06</v>
          </cell>
        </row>
        <row r="4643">
          <cell r="A4643">
            <v>126690</v>
          </cell>
          <cell r="B4643">
            <v>0</v>
          </cell>
          <cell r="C4643">
            <v>7.5</v>
          </cell>
          <cell r="D4643">
            <v>0</v>
          </cell>
          <cell r="E4643">
            <v>7.5</v>
          </cell>
          <cell r="F4643">
            <v>7.65</v>
          </cell>
          <cell r="G4643">
            <v>7.86</v>
          </cell>
          <cell r="H4643">
            <v>8.4600000000000009</v>
          </cell>
          <cell r="I4643">
            <v>9.06</v>
          </cell>
        </row>
        <row r="4644">
          <cell r="A4644">
            <v>126700</v>
          </cell>
          <cell r="B4644">
            <v>0</v>
          </cell>
          <cell r="C4644">
            <v>7.5</v>
          </cell>
          <cell r="D4644">
            <v>0</v>
          </cell>
          <cell r="E4644">
            <v>7.5</v>
          </cell>
          <cell r="F4644">
            <v>7.65</v>
          </cell>
          <cell r="G4644">
            <v>7.86</v>
          </cell>
          <cell r="H4644">
            <v>8.4600000000000009</v>
          </cell>
          <cell r="I4644">
            <v>9.06</v>
          </cell>
        </row>
        <row r="4645">
          <cell r="A4645">
            <v>126710</v>
          </cell>
          <cell r="B4645">
            <v>0</v>
          </cell>
          <cell r="C4645">
            <v>7.5</v>
          </cell>
          <cell r="D4645">
            <v>0</v>
          </cell>
          <cell r="E4645">
            <v>7.5</v>
          </cell>
          <cell r="F4645">
            <v>7.65</v>
          </cell>
          <cell r="G4645">
            <v>7.86</v>
          </cell>
          <cell r="H4645">
            <v>8.4600000000000009</v>
          </cell>
          <cell r="I4645">
            <v>9.06</v>
          </cell>
        </row>
        <row r="4646">
          <cell r="A4646">
            <v>126720</v>
          </cell>
          <cell r="B4646">
            <v>0</v>
          </cell>
          <cell r="C4646">
            <v>7.5</v>
          </cell>
          <cell r="D4646">
            <v>0</v>
          </cell>
          <cell r="E4646">
            <v>7.5</v>
          </cell>
          <cell r="F4646">
            <v>7.65</v>
          </cell>
          <cell r="G4646">
            <v>7.86</v>
          </cell>
          <cell r="H4646">
            <v>8.4600000000000009</v>
          </cell>
          <cell r="I4646">
            <v>9.06</v>
          </cell>
        </row>
        <row r="4647">
          <cell r="A4647">
            <v>126730</v>
          </cell>
          <cell r="B4647">
            <v>0</v>
          </cell>
          <cell r="C4647">
            <v>7.5</v>
          </cell>
          <cell r="D4647">
            <v>0</v>
          </cell>
          <cell r="E4647">
            <v>7.5</v>
          </cell>
          <cell r="F4647">
            <v>7.65</v>
          </cell>
          <cell r="G4647">
            <v>7.86</v>
          </cell>
          <cell r="H4647">
            <v>8.4600000000000009</v>
          </cell>
          <cell r="I4647">
            <v>9.06</v>
          </cell>
        </row>
        <row r="4648">
          <cell r="A4648">
            <v>126740</v>
          </cell>
          <cell r="B4648">
            <v>0</v>
          </cell>
          <cell r="C4648">
            <v>7.5</v>
          </cell>
          <cell r="D4648">
            <v>0</v>
          </cell>
          <cell r="E4648">
            <v>7.5</v>
          </cell>
          <cell r="F4648">
            <v>7.65</v>
          </cell>
          <cell r="G4648">
            <v>7.86</v>
          </cell>
          <cell r="H4648">
            <v>8.4600000000000009</v>
          </cell>
          <cell r="I4648">
            <v>9.06</v>
          </cell>
        </row>
        <row r="4649">
          <cell r="A4649">
            <v>126750</v>
          </cell>
          <cell r="B4649">
            <v>0</v>
          </cell>
          <cell r="C4649">
            <v>7.5</v>
          </cell>
          <cell r="D4649">
            <v>0</v>
          </cell>
          <cell r="E4649">
            <v>7.5</v>
          </cell>
          <cell r="F4649">
            <v>7.65</v>
          </cell>
          <cell r="G4649">
            <v>7.86</v>
          </cell>
          <cell r="H4649">
            <v>8.4600000000000009</v>
          </cell>
          <cell r="I4649">
            <v>9.06</v>
          </cell>
        </row>
        <row r="4650">
          <cell r="A4650">
            <v>126759</v>
          </cell>
          <cell r="B4650">
            <v>0</v>
          </cell>
          <cell r="C4650">
            <v>7.5</v>
          </cell>
          <cell r="D4650">
            <v>0</v>
          </cell>
          <cell r="E4650">
            <v>7.5</v>
          </cell>
          <cell r="F4650">
            <v>7.65</v>
          </cell>
          <cell r="G4650">
            <v>7.86</v>
          </cell>
          <cell r="H4650">
            <v>8.4600000000000009</v>
          </cell>
          <cell r="I4650">
            <v>9.06</v>
          </cell>
        </row>
        <row r="4651">
          <cell r="A4651">
            <v>126760</v>
          </cell>
          <cell r="B4651">
            <v>0</v>
          </cell>
          <cell r="C4651">
            <v>7.5</v>
          </cell>
          <cell r="D4651">
            <v>0</v>
          </cell>
          <cell r="E4651">
            <v>7.5</v>
          </cell>
          <cell r="F4651">
            <v>7.65</v>
          </cell>
          <cell r="G4651">
            <v>7.86</v>
          </cell>
          <cell r="H4651">
            <v>8.4600000000000009</v>
          </cell>
          <cell r="I4651">
            <v>9.06</v>
          </cell>
        </row>
        <row r="4652">
          <cell r="A4652">
            <v>126770</v>
          </cell>
          <cell r="B4652">
            <v>0</v>
          </cell>
          <cell r="C4652">
            <v>7.5</v>
          </cell>
          <cell r="D4652">
            <v>0</v>
          </cell>
          <cell r="E4652">
            <v>7.5</v>
          </cell>
          <cell r="F4652">
            <v>7.65</v>
          </cell>
          <cell r="G4652">
            <v>7.86</v>
          </cell>
          <cell r="H4652">
            <v>8.4600000000000009</v>
          </cell>
          <cell r="I4652">
            <v>9.06</v>
          </cell>
        </row>
        <row r="4653">
          <cell r="A4653">
            <v>126777.4</v>
          </cell>
          <cell r="B4653" t="str">
            <v>BS</v>
          </cell>
          <cell r="C4653">
            <v>7.5</v>
          </cell>
          <cell r="D4653">
            <v>0</v>
          </cell>
          <cell r="E4653">
            <v>7.5</v>
          </cell>
          <cell r="F4653">
            <v>7.65</v>
          </cell>
          <cell r="G4653">
            <v>7.86</v>
          </cell>
          <cell r="H4653">
            <v>8.4600000000000009</v>
          </cell>
          <cell r="I4653">
            <v>9.06</v>
          </cell>
        </row>
        <row r="4654">
          <cell r="A4654">
            <v>126780</v>
          </cell>
          <cell r="B4654">
            <v>0</v>
          </cell>
          <cell r="C4654">
            <v>7.5</v>
          </cell>
          <cell r="D4654">
            <v>0</v>
          </cell>
          <cell r="E4654">
            <v>7.5</v>
          </cell>
          <cell r="F4654">
            <v>7.65</v>
          </cell>
          <cell r="G4654">
            <v>7.86</v>
          </cell>
          <cell r="H4654">
            <v>8.4600000000000009</v>
          </cell>
          <cell r="I4654">
            <v>9.06</v>
          </cell>
        </row>
        <row r="4655">
          <cell r="A4655">
            <v>126790</v>
          </cell>
          <cell r="B4655">
            <v>0</v>
          </cell>
          <cell r="C4655">
            <v>7.5</v>
          </cell>
          <cell r="D4655">
            <v>0</v>
          </cell>
          <cell r="E4655">
            <v>7.5</v>
          </cell>
          <cell r="F4655">
            <v>7.65</v>
          </cell>
          <cell r="G4655">
            <v>7.86</v>
          </cell>
          <cell r="H4655">
            <v>8.4600000000000009</v>
          </cell>
          <cell r="I4655">
            <v>9.06</v>
          </cell>
        </row>
        <row r="4656">
          <cell r="A4656">
            <v>126800</v>
          </cell>
          <cell r="B4656">
            <v>0</v>
          </cell>
          <cell r="C4656">
            <v>7.5</v>
          </cell>
          <cell r="D4656">
            <v>0</v>
          </cell>
          <cell r="E4656">
            <v>7.5</v>
          </cell>
          <cell r="F4656">
            <v>7.65</v>
          </cell>
          <cell r="G4656">
            <v>7.86</v>
          </cell>
          <cell r="H4656">
            <v>8.4600000000000009</v>
          </cell>
          <cell r="I4656">
            <v>9.06</v>
          </cell>
        </row>
        <row r="4657">
          <cell r="A4657">
            <v>126807.4</v>
          </cell>
          <cell r="B4657" t="str">
            <v>PX</v>
          </cell>
          <cell r="C4657">
            <v>7.5</v>
          </cell>
          <cell r="D4657">
            <v>0</v>
          </cell>
          <cell r="E4657">
            <v>7.5</v>
          </cell>
          <cell r="F4657">
            <v>7.65</v>
          </cell>
          <cell r="G4657">
            <v>7.86</v>
          </cell>
          <cell r="H4657">
            <v>8.4600000000000009</v>
          </cell>
          <cell r="I4657">
            <v>9.06</v>
          </cell>
        </row>
        <row r="4658">
          <cell r="A4658">
            <v>126810</v>
          </cell>
          <cell r="B4658">
            <v>0</v>
          </cell>
          <cell r="C4658">
            <v>7.5</v>
          </cell>
          <cell r="D4658">
            <v>0.05</v>
          </cell>
          <cell r="E4658">
            <v>7.55</v>
          </cell>
          <cell r="F4658">
            <v>7.7</v>
          </cell>
          <cell r="G4658">
            <v>7.91</v>
          </cell>
          <cell r="H4658">
            <v>8.51</v>
          </cell>
          <cell r="I4658">
            <v>9.11</v>
          </cell>
        </row>
        <row r="4659">
          <cell r="A4659">
            <v>126820</v>
          </cell>
          <cell r="B4659">
            <v>0</v>
          </cell>
          <cell r="C4659">
            <v>7.5</v>
          </cell>
          <cell r="D4659">
            <v>0.25</v>
          </cell>
          <cell r="E4659">
            <v>7.75</v>
          </cell>
          <cell r="F4659">
            <v>7.9</v>
          </cell>
          <cell r="G4659">
            <v>8.1100000000000012</v>
          </cell>
          <cell r="H4659">
            <v>8.7100000000000009</v>
          </cell>
          <cell r="I4659">
            <v>9.31</v>
          </cell>
        </row>
        <row r="4660">
          <cell r="A4660">
            <v>126822.39999999999</v>
          </cell>
          <cell r="B4660" t="str">
            <v>PC</v>
          </cell>
          <cell r="C4660">
            <v>7.5</v>
          </cell>
          <cell r="D4660">
            <v>0.3</v>
          </cell>
          <cell r="E4660">
            <v>7.8</v>
          </cell>
          <cell r="F4660">
            <v>7.95</v>
          </cell>
          <cell r="G4660">
            <v>8.16</v>
          </cell>
          <cell r="H4660">
            <v>8.76</v>
          </cell>
          <cell r="I4660">
            <v>9.36</v>
          </cell>
        </row>
        <row r="4661">
          <cell r="A4661">
            <v>126830</v>
          </cell>
          <cell r="B4661">
            <v>0</v>
          </cell>
          <cell r="C4661">
            <v>7.5</v>
          </cell>
          <cell r="D4661">
            <v>0.45</v>
          </cell>
          <cell r="E4661">
            <v>7.95</v>
          </cell>
          <cell r="F4661">
            <v>8.1</v>
          </cell>
          <cell r="G4661">
            <v>8.31</v>
          </cell>
          <cell r="H4661">
            <v>8.91</v>
          </cell>
          <cell r="I4661">
            <v>9.51</v>
          </cell>
        </row>
        <row r="4662">
          <cell r="A4662">
            <v>126837.4</v>
          </cell>
          <cell r="B4662" t="str">
            <v>PY - MSE</v>
          </cell>
          <cell r="C4662">
            <v>7.5</v>
          </cell>
          <cell r="D4662">
            <v>0.6</v>
          </cell>
          <cell r="E4662">
            <v>8.1</v>
          </cell>
          <cell r="F4662">
            <v>8.25</v>
          </cell>
          <cell r="G4662">
            <v>8.4600000000000009</v>
          </cell>
          <cell r="H4662">
            <v>9.06</v>
          </cell>
          <cell r="I4662">
            <v>9.66</v>
          </cell>
        </row>
        <row r="4663">
          <cell r="A4663">
            <v>126840</v>
          </cell>
          <cell r="B4663">
            <v>0</v>
          </cell>
          <cell r="C4663">
            <v>7.5</v>
          </cell>
          <cell r="D4663">
            <v>0.6</v>
          </cell>
          <cell r="E4663">
            <v>8.1</v>
          </cell>
          <cell r="F4663">
            <v>8.25</v>
          </cell>
          <cell r="G4663">
            <v>8.4600000000000009</v>
          </cell>
          <cell r="H4663">
            <v>9.06</v>
          </cell>
          <cell r="I4663">
            <v>9.66</v>
          </cell>
        </row>
        <row r="4664">
          <cell r="A4664">
            <v>126850</v>
          </cell>
          <cell r="B4664">
            <v>0</v>
          </cell>
          <cell r="C4664">
            <v>7.5</v>
          </cell>
          <cell r="D4664">
            <v>0.6</v>
          </cell>
          <cell r="E4664">
            <v>8.1</v>
          </cell>
          <cell r="F4664">
            <v>8.25</v>
          </cell>
          <cell r="G4664">
            <v>8.4600000000000009</v>
          </cell>
          <cell r="H4664">
            <v>9.06</v>
          </cell>
          <cell r="I4664">
            <v>9.66</v>
          </cell>
        </row>
        <row r="4665">
          <cell r="A4665">
            <v>126860</v>
          </cell>
          <cell r="B4665">
            <v>0</v>
          </cell>
          <cell r="C4665">
            <v>7.5</v>
          </cell>
          <cell r="D4665">
            <v>0.6</v>
          </cell>
          <cell r="E4665">
            <v>8.1</v>
          </cell>
          <cell r="F4665">
            <v>8.25</v>
          </cell>
          <cell r="G4665">
            <v>8.4600000000000009</v>
          </cell>
          <cell r="H4665">
            <v>9.06</v>
          </cell>
          <cell r="I4665">
            <v>9.66</v>
          </cell>
        </row>
        <row r="4666">
          <cell r="A4666">
            <v>126870</v>
          </cell>
          <cell r="B4666">
            <v>0</v>
          </cell>
          <cell r="C4666">
            <v>7.5</v>
          </cell>
          <cell r="D4666">
            <v>0.6</v>
          </cell>
          <cell r="E4666">
            <v>8.1</v>
          </cell>
          <cell r="F4666">
            <v>8.25</v>
          </cell>
          <cell r="G4666">
            <v>8.4600000000000009</v>
          </cell>
          <cell r="H4666">
            <v>9.06</v>
          </cell>
          <cell r="I4666">
            <v>9.66</v>
          </cell>
        </row>
        <row r="4667">
          <cell r="A4667">
            <v>126880</v>
          </cell>
          <cell r="B4667">
            <v>0</v>
          </cell>
          <cell r="C4667">
            <v>7.5</v>
          </cell>
          <cell r="D4667">
            <v>0.6</v>
          </cell>
          <cell r="E4667">
            <v>8.1</v>
          </cell>
          <cell r="F4667">
            <v>8.25</v>
          </cell>
          <cell r="G4667">
            <v>8.4600000000000009</v>
          </cell>
          <cell r="H4667">
            <v>9.06</v>
          </cell>
          <cell r="I4667">
            <v>9.66</v>
          </cell>
        </row>
        <row r="4668">
          <cell r="A4668">
            <v>126890</v>
          </cell>
          <cell r="B4668">
            <v>0</v>
          </cell>
          <cell r="C4668">
            <v>7.5</v>
          </cell>
          <cell r="D4668">
            <v>0.6</v>
          </cell>
          <cell r="E4668">
            <v>8.1</v>
          </cell>
          <cell r="F4668">
            <v>8.25</v>
          </cell>
          <cell r="G4668">
            <v>8.4600000000000009</v>
          </cell>
          <cell r="H4668">
            <v>9.06</v>
          </cell>
          <cell r="I4668">
            <v>9.66</v>
          </cell>
        </row>
        <row r="4669">
          <cell r="A4669">
            <v>126900</v>
          </cell>
          <cell r="B4669">
            <v>0</v>
          </cell>
          <cell r="C4669">
            <v>7.5</v>
          </cell>
          <cell r="D4669">
            <v>0.6</v>
          </cell>
          <cell r="E4669">
            <v>8.1</v>
          </cell>
          <cell r="F4669">
            <v>8.25</v>
          </cell>
          <cell r="G4669">
            <v>8.4600000000000009</v>
          </cell>
          <cell r="H4669">
            <v>9.06</v>
          </cell>
          <cell r="I4669">
            <v>9.66</v>
          </cell>
        </row>
        <row r="4670">
          <cell r="A4670">
            <v>126910</v>
          </cell>
          <cell r="B4670">
            <v>0</v>
          </cell>
          <cell r="C4670">
            <v>7.5</v>
          </cell>
          <cell r="D4670">
            <v>0.6</v>
          </cell>
          <cell r="E4670">
            <v>8.1</v>
          </cell>
          <cell r="F4670">
            <v>8.25</v>
          </cell>
          <cell r="G4670">
            <v>8.4600000000000009</v>
          </cell>
          <cell r="H4670">
            <v>9.06</v>
          </cell>
          <cell r="I4670">
            <v>9.66</v>
          </cell>
        </row>
        <row r="4671">
          <cell r="A4671">
            <v>126920</v>
          </cell>
          <cell r="B4671">
            <v>0</v>
          </cell>
          <cell r="C4671">
            <v>7.5</v>
          </cell>
          <cell r="D4671">
            <v>0.6</v>
          </cell>
          <cell r="E4671">
            <v>8.1</v>
          </cell>
          <cell r="F4671">
            <v>8.25</v>
          </cell>
          <cell r="G4671">
            <v>8.4600000000000009</v>
          </cell>
          <cell r="H4671">
            <v>9.06</v>
          </cell>
          <cell r="I4671">
            <v>9.66</v>
          </cell>
        </row>
        <row r="4672">
          <cell r="A4672">
            <v>126930</v>
          </cell>
          <cell r="B4672">
            <v>0</v>
          </cell>
          <cell r="C4672">
            <v>7.5</v>
          </cell>
          <cell r="D4672">
            <v>0.6</v>
          </cell>
          <cell r="E4672">
            <v>8.1</v>
          </cell>
          <cell r="F4672">
            <v>8.25</v>
          </cell>
          <cell r="G4672">
            <v>8.4600000000000009</v>
          </cell>
          <cell r="H4672">
            <v>9.06</v>
          </cell>
          <cell r="I4672">
            <v>9.66</v>
          </cell>
        </row>
        <row r="4673">
          <cell r="A4673">
            <v>126940</v>
          </cell>
          <cell r="B4673">
            <v>0</v>
          </cell>
          <cell r="C4673">
            <v>7.5</v>
          </cell>
          <cell r="D4673">
            <v>0.6</v>
          </cell>
          <cell r="E4673">
            <v>8.1</v>
          </cell>
          <cell r="F4673">
            <v>8.25</v>
          </cell>
          <cell r="G4673">
            <v>8.4600000000000009</v>
          </cell>
          <cell r="H4673">
            <v>9.06</v>
          </cell>
          <cell r="I4673">
            <v>9.66</v>
          </cell>
        </row>
        <row r="4674">
          <cell r="A4674">
            <v>126950</v>
          </cell>
          <cell r="B4674">
            <v>0</v>
          </cell>
          <cell r="C4674">
            <v>7.5</v>
          </cell>
          <cell r="D4674">
            <v>0.6</v>
          </cell>
          <cell r="E4674">
            <v>8.1</v>
          </cell>
          <cell r="F4674">
            <v>8.25</v>
          </cell>
          <cell r="G4674">
            <v>8.4600000000000009</v>
          </cell>
          <cell r="H4674">
            <v>9.06</v>
          </cell>
          <cell r="I4674">
            <v>9.66</v>
          </cell>
        </row>
        <row r="4675">
          <cell r="A4675">
            <v>126960</v>
          </cell>
          <cell r="B4675">
            <v>0</v>
          </cell>
          <cell r="C4675">
            <v>7.5</v>
          </cell>
          <cell r="D4675">
            <v>0.6</v>
          </cell>
          <cell r="E4675">
            <v>8.1</v>
          </cell>
          <cell r="F4675">
            <v>8.25</v>
          </cell>
          <cell r="G4675">
            <v>8.4600000000000009</v>
          </cell>
          <cell r="H4675">
            <v>9.06</v>
          </cell>
          <cell r="I4675">
            <v>9.66</v>
          </cell>
        </row>
        <row r="4676">
          <cell r="A4676">
            <v>126970</v>
          </cell>
          <cell r="B4676">
            <v>0</v>
          </cell>
          <cell r="C4676">
            <v>7.5</v>
          </cell>
          <cell r="D4676">
            <v>0.6</v>
          </cell>
          <cell r="E4676">
            <v>8.1</v>
          </cell>
          <cell r="F4676">
            <v>8.25</v>
          </cell>
          <cell r="G4676">
            <v>8.4600000000000009</v>
          </cell>
          <cell r="H4676">
            <v>9.06</v>
          </cell>
          <cell r="I4676">
            <v>9.66</v>
          </cell>
        </row>
        <row r="4677">
          <cell r="A4677">
            <v>126980</v>
          </cell>
          <cell r="B4677">
            <v>0</v>
          </cell>
          <cell r="C4677">
            <v>7.5</v>
          </cell>
          <cell r="D4677">
            <v>0.6</v>
          </cell>
          <cell r="E4677">
            <v>8.1</v>
          </cell>
          <cell r="F4677">
            <v>8.25</v>
          </cell>
          <cell r="G4677">
            <v>8.4600000000000009</v>
          </cell>
          <cell r="H4677">
            <v>9.06</v>
          </cell>
          <cell r="I4677">
            <v>9.66</v>
          </cell>
        </row>
        <row r="4678">
          <cell r="A4678">
            <v>126990</v>
          </cell>
          <cell r="B4678">
            <v>0</v>
          </cell>
          <cell r="C4678">
            <v>7.5</v>
          </cell>
          <cell r="D4678">
            <v>0.6</v>
          </cell>
          <cell r="E4678">
            <v>8.1</v>
          </cell>
          <cell r="F4678">
            <v>8.25</v>
          </cell>
          <cell r="G4678">
            <v>8.4600000000000009</v>
          </cell>
          <cell r="H4678">
            <v>9.06</v>
          </cell>
          <cell r="I4678">
            <v>9.66</v>
          </cell>
        </row>
        <row r="4679">
          <cell r="A4679">
            <v>127000</v>
          </cell>
          <cell r="B4679">
            <v>0</v>
          </cell>
          <cell r="C4679">
            <v>7.5</v>
          </cell>
          <cell r="D4679">
            <v>0.6</v>
          </cell>
          <cell r="E4679">
            <v>8.1</v>
          </cell>
          <cell r="F4679">
            <v>8.25</v>
          </cell>
          <cell r="G4679">
            <v>8.4600000000000009</v>
          </cell>
          <cell r="H4679">
            <v>9.06</v>
          </cell>
          <cell r="I4679">
            <v>9.66</v>
          </cell>
        </row>
        <row r="4698">
          <cell r="A4698">
            <v>127000</v>
          </cell>
          <cell r="B4698">
            <v>0</v>
          </cell>
          <cell r="C4698">
            <v>7.5</v>
          </cell>
          <cell r="D4698">
            <v>0.6</v>
          </cell>
          <cell r="E4698">
            <v>8.1</v>
          </cell>
          <cell r="F4698">
            <v>8.25</v>
          </cell>
          <cell r="G4698">
            <v>8.4600000000000009</v>
          </cell>
          <cell r="H4698">
            <v>9.06</v>
          </cell>
          <cell r="I4698">
            <v>9.66</v>
          </cell>
        </row>
        <row r="4699">
          <cell r="A4699">
            <v>127010</v>
          </cell>
          <cell r="B4699">
            <v>0</v>
          </cell>
          <cell r="C4699">
            <v>7.5</v>
          </cell>
          <cell r="D4699">
            <v>0.6</v>
          </cell>
          <cell r="E4699">
            <v>8.1</v>
          </cell>
          <cell r="F4699">
            <v>8.25</v>
          </cell>
          <cell r="G4699">
            <v>8.4600000000000009</v>
          </cell>
          <cell r="H4699">
            <v>9.06</v>
          </cell>
          <cell r="I4699">
            <v>9.66</v>
          </cell>
        </row>
        <row r="4700">
          <cell r="A4700">
            <v>127020</v>
          </cell>
          <cell r="B4700">
            <v>0</v>
          </cell>
          <cell r="C4700">
            <v>7.5</v>
          </cell>
          <cell r="D4700">
            <v>0.6</v>
          </cell>
          <cell r="E4700">
            <v>8.1</v>
          </cell>
          <cell r="F4700">
            <v>8.25</v>
          </cell>
          <cell r="G4700">
            <v>8.4600000000000009</v>
          </cell>
          <cell r="H4700">
            <v>9.06</v>
          </cell>
          <cell r="I4700">
            <v>9.66</v>
          </cell>
        </row>
        <row r="4701">
          <cell r="A4701">
            <v>127030</v>
          </cell>
          <cell r="B4701">
            <v>0</v>
          </cell>
          <cell r="C4701">
            <v>7.5</v>
          </cell>
          <cell r="D4701">
            <v>0.6</v>
          </cell>
          <cell r="E4701">
            <v>8.1</v>
          </cell>
          <cell r="F4701">
            <v>8.25</v>
          </cell>
          <cell r="G4701">
            <v>8.4600000000000009</v>
          </cell>
          <cell r="H4701">
            <v>9.06</v>
          </cell>
          <cell r="I4701">
            <v>9.66</v>
          </cell>
        </row>
        <row r="4702">
          <cell r="A4702">
            <v>127040</v>
          </cell>
          <cell r="B4702">
            <v>0</v>
          </cell>
          <cell r="C4702">
            <v>7.5</v>
          </cell>
          <cell r="D4702">
            <v>0.6</v>
          </cell>
          <cell r="E4702">
            <v>8.1</v>
          </cell>
          <cell r="F4702">
            <v>8.25</v>
          </cell>
          <cell r="G4702">
            <v>8.4600000000000009</v>
          </cell>
          <cell r="H4702">
            <v>9.06</v>
          </cell>
          <cell r="I4702">
            <v>9.66</v>
          </cell>
        </row>
        <row r="4703">
          <cell r="A4703">
            <v>127050</v>
          </cell>
          <cell r="B4703">
            <v>0</v>
          </cell>
          <cell r="C4703">
            <v>7.5</v>
          </cell>
          <cell r="D4703">
            <v>0.6</v>
          </cell>
          <cell r="E4703">
            <v>8.1</v>
          </cell>
          <cell r="F4703">
            <v>8.25</v>
          </cell>
          <cell r="G4703">
            <v>8.4600000000000009</v>
          </cell>
          <cell r="H4703">
            <v>9.06</v>
          </cell>
          <cell r="I4703">
            <v>9.66</v>
          </cell>
        </row>
        <row r="4704">
          <cell r="A4704">
            <v>127060</v>
          </cell>
          <cell r="B4704">
            <v>0</v>
          </cell>
          <cell r="C4704">
            <v>7.5</v>
          </cell>
          <cell r="D4704">
            <v>0.6</v>
          </cell>
          <cell r="E4704">
            <v>8.1</v>
          </cell>
          <cell r="F4704">
            <v>8.25</v>
          </cell>
          <cell r="G4704">
            <v>8.4600000000000009</v>
          </cell>
          <cell r="H4704">
            <v>9.06</v>
          </cell>
          <cell r="I4704">
            <v>9.66</v>
          </cell>
        </row>
        <row r="4705">
          <cell r="A4705">
            <v>127070</v>
          </cell>
          <cell r="B4705">
            <v>0</v>
          </cell>
          <cell r="C4705">
            <v>7.5</v>
          </cell>
          <cell r="D4705">
            <v>0.6</v>
          </cell>
          <cell r="E4705">
            <v>8.1</v>
          </cell>
          <cell r="F4705">
            <v>8.25</v>
          </cell>
          <cell r="G4705">
            <v>8.4600000000000009</v>
          </cell>
          <cell r="H4705">
            <v>9.06</v>
          </cell>
          <cell r="I4705">
            <v>9.66</v>
          </cell>
        </row>
        <row r="4706">
          <cell r="A4706">
            <v>127080</v>
          </cell>
          <cell r="B4706">
            <v>0</v>
          </cell>
          <cell r="C4706">
            <v>7.5</v>
          </cell>
          <cell r="D4706">
            <v>0.6</v>
          </cell>
          <cell r="E4706">
            <v>8.1</v>
          </cell>
          <cell r="F4706">
            <v>8.25</v>
          </cell>
          <cell r="G4706">
            <v>8.4600000000000009</v>
          </cell>
          <cell r="H4706">
            <v>9.06</v>
          </cell>
          <cell r="I4706">
            <v>9.66</v>
          </cell>
        </row>
        <row r="4707">
          <cell r="A4707">
            <v>127090</v>
          </cell>
          <cell r="B4707">
            <v>0</v>
          </cell>
          <cell r="C4707">
            <v>7.5</v>
          </cell>
          <cell r="D4707">
            <v>0.6</v>
          </cell>
          <cell r="E4707">
            <v>8.1</v>
          </cell>
          <cell r="F4707">
            <v>8.25</v>
          </cell>
          <cell r="G4707">
            <v>8.4600000000000009</v>
          </cell>
          <cell r="H4707">
            <v>9.06</v>
          </cell>
          <cell r="I4707">
            <v>9.66</v>
          </cell>
        </row>
        <row r="4708">
          <cell r="A4708">
            <v>127100</v>
          </cell>
          <cell r="B4708">
            <v>0</v>
          </cell>
          <cell r="C4708">
            <v>7.5</v>
          </cell>
          <cell r="D4708">
            <v>0.6</v>
          </cell>
          <cell r="E4708">
            <v>8.1</v>
          </cell>
          <cell r="F4708">
            <v>8.25</v>
          </cell>
          <cell r="G4708">
            <v>8.4600000000000009</v>
          </cell>
          <cell r="H4708">
            <v>9.06</v>
          </cell>
          <cell r="I4708">
            <v>9.66</v>
          </cell>
        </row>
        <row r="4709">
          <cell r="A4709">
            <v>127110</v>
          </cell>
          <cell r="B4709">
            <v>0</v>
          </cell>
          <cell r="C4709">
            <v>7.5</v>
          </cell>
          <cell r="D4709">
            <v>0.6</v>
          </cell>
          <cell r="E4709">
            <v>8.1</v>
          </cell>
          <cell r="F4709">
            <v>8.25</v>
          </cell>
          <cell r="G4709">
            <v>8.4600000000000009</v>
          </cell>
          <cell r="H4709">
            <v>9.06</v>
          </cell>
          <cell r="I4709">
            <v>9.66</v>
          </cell>
        </row>
        <row r="4710">
          <cell r="A4710">
            <v>127120</v>
          </cell>
          <cell r="B4710">
            <v>0</v>
          </cell>
          <cell r="C4710">
            <v>7.5</v>
          </cell>
          <cell r="D4710">
            <v>0.6</v>
          </cell>
          <cell r="E4710">
            <v>8.1</v>
          </cell>
          <cell r="F4710">
            <v>8.25</v>
          </cell>
          <cell r="G4710">
            <v>8.4600000000000009</v>
          </cell>
          <cell r="H4710">
            <v>9.06</v>
          </cell>
          <cell r="I4710">
            <v>9.66</v>
          </cell>
        </row>
        <row r="4711">
          <cell r="A4711">
            <v>127130</v>
          </cell>
          <cell r="B4711">
            <v>0</v>
          </cell>
          <cell r="C4711">
            <v>7.5</v>
          </cell>
          <cell r="D4711">
            <v>0.6</v>
          </cell>
          <cell r="E4711">
            <v>8.1</v>
          </cell>
          <cell r="F4711">
            <v>8.25</v>
          </cell>
          <cell r="G4711">
            <v>8.4600000000000009</v>
          </cell>
          <cell r="H4711">
            <v>9.06</v>
          </cell>
          <cell r="I4711">
            <v>9.66</v>
          </cell>
        </row>
        <row r="4712">
          <cell r="A4712">
            <v>127140</v>
          </cell>
          <cell r="B4712">
            <v>0</v>
          </cell>
          <cell r="C4712">
            <v>7.5</v>
          </cell>
          <cell r="D4712">
            <v>0.6</v>
          </cell>
          <cell r="E4712">
            <v>8.1</v>
          </cell>
          <cell r="F4712">
            <v>8.25</v>
          </cell>
          <cell r="G4712">
            <v>8.4600000000000009</v>
          </cell>
          <cell r="H4712">
            <v>9.06</v>
          </cell>
          <cell r="I4712">
            <v>9.66</v>
          </cell>
        </row>
        <row r="4713">
          <cell r="A4713">
            <v>127150</v>
          </cell>
          <cell r="B4713">
            <v>0</v>
          </cell>
          <cell r="C4713">
            <v>7.5</v>
          </cell>
          <cell r="D4713">
            <v>0.6</v>
          </cell>
          <cell r="E4713">
            <v>8.1</v>
          </cell>
          <cell r="F4713">
            <v>8.25</v>
          </cell>
          <cell r="G4713">
            <v>8.4600000000000009</v>
          </cell>
          <cell r="H4713">
            <v>9.06</v>
          </cell>
          <cell r="I4713">
            <v>9.66</v>
          </cell>
        </row>
        <row r="4714">
          <cell r="A4714">
            <v>127160</v>
          </cell>
          <cell r="B4714">
            <v>0</v>
          </cell>
          <cell r="C4714">
            <v>7.5</v>
          </cell>
          <cell r="D4714">
            <v>0.6</v>
          </cell>
          <cell r="E4714">
            <v>8.1</v>
          </cell>
          <cell r="F4714">
            <v>8.25</v>
          </cell>
          <cell r="G4714">
            <v>8.4600000000000009</v>
          </cell>
          <cell r="H4714">
            <v>9.06</v>
          </cell>
          <cell r="I4714">
            <v>9.66</v>
          </cell>
        </row>
        <row r="4715">
          <cell r="A4715">
            <v>127170</v>
          </cell>
          <cell r="B4715">
            <v>0</v>
          </cell>
          <cell r="C4715">
            <v>7.5</v>
          </cell>
          <cell r="D4715">
            <v>0.6</v>
          </cell>
          <cell r="E4715">
            <v>8.1</v>
          </cell>
          <cell r="F4715">
            <v>8.25</v>
          </cell>
          <cell r="G4715">
            <v>8.4600000000000009</v>
          </cell>
          <cell r="H4715">
            <v>9.06</v>
          </cell>
          <cell r="I4715">
            <v>9.66</v>
          </cell>
        </row>
        <row r="4716">
          <cell r="A4716">
            <v>127180</v>
          </cell>
          <cell r="B4716">
            <v>0</v>
          </cell>
          <cell r="C4716">
            <v>7.5</v>
          </cell>
          <cell r="D4716">
            <v>0.6</v>
          </cell>
          <cell r="E4716">
            <v>8.1</v>
          </cell>
          <cell r="F4716">
            <v>8.25</v>
          </cell>
          <cell r="G4716">
            <v>8.4600000000000009</v>
          </cell>
          <cell r="H4716">
            <v>9.06</v>
          </cell>
          <cell r="I4716">
            <v>9.66</v>
          </cell>
        </row>
        <row r="4717">
          <cell r="A4717">
            <v>127190</v>
          </cell>
          <cell r="B4717">
            <v>0</v>
          </cell>
          <cell r="C4717">
            <v>7.5</v>
          </cell>
          <cell r="D4717">
            <v>0.6</v>
          </cell>
          <cell r="E4717">
            <v>8.1</v>
          </cell>
          <cell r="F4717">
            <v>8.25</v>
          </cell>
          <cell r="G4717">
            <v>8.4600000000000009</v>
          </cell>
          <cell r="H4717">
            <v>9.06</v>
          </cell>
          <cell r="I4717">
            <v>9.66</v>
          </cell>
        </row>
        <row r="4718">
          <cell r="A4718">
            <v>127200</v>
          </cell>
          <cell r="B4718">
            <v>0</v>
          </cell>
          <cell r="C4718">
            <v>7.5</v>
          </cell>
          <cell r="D4718">
            <v>0.6</v>
          </cell>
          <cell r="E4718">
            <v>8.1</v>
          </cell>
          <cell r="F4718">
            <v>8.25</v>
          </cell>
          <cell r="G4718">
            <v>8.4600000000000009</v>
          </cell>
          <cell r="H4718">
            <v>9.06</v>
          </cell>
          <cell r="I4718">
            <v>9.66</v>
          </cell>
        </row>
        <row r="4719">
          <cell r="A4719">
            <v>127210</v>
          </cell>
          <cell r="B4719">
            <v>0</v>
          </cell>
          <cell r="C4719">
            <v>7.5</v>
          </cell>
          <cell r="D4719">
            <v>0.6</v>
          </cell>
          <cell r="E4719">
            <v>8.1</v>
          </cell>
          <cell r="F4719">
            <v>8.25</v>
          </cell>
          <cell r="G4719">
            <v>8.4600000000000009</v>
          </cell>
          <cell r="H4719">
            <v>9.06</v>
          </cell>
          <cell r="I4719">
            <v>9.66</v>
          </cell>
        </row>
        <row r="4720">
          <cell r="A4720">
            <v>127220</v>
          </cell>
          <cell r="B4720">
            <v>0</v>
          </cell>
          <cell r="C4720">
            <v>7.5</v>
          </cell>
          <cell r="D4720">
            <v>0.6</v>
          </cell>
          <cell r="E4720">
            <v>8.1</v>
          </cell>
          <cell r="F4720">
            <v>8.25</v>
          </cell>
          <cell r="G4720">
            <v>8.4600000000000009</v>
          </cell>
          <cell r="H4720">
            <v>9.06</v>
          </cell>
          <cell r="I4720">
            <v>9.66</v>
          </cell>
        </row>
        <row r="4721">
          <cell r="A4721">
            <v>127230</v>
          </cell>
          <cell r="B4721">
            <v>0</v>
          </cell>
          <cell r="C4721">
            <v>7.5</v>
          </cell>
          <cell r="D4721">
            <v>0.6</v>
          </cell>
          <cell r="E4721">
            <v>8.1</v>
          </cell>
          <cell r="F4721">
            <v>8.25</v>
          </cell>
          <cell r="G4721">
            <v>8.4600000000000009</v>
          </cell>
          <cell r="H4721">
            <v>9.06</v>
          </cell>
          <cell r="I4721">
            <v>9.66</v>
          </cell>
        </row>
        <row r="4722">
          <cell r="A4722">
            <v>127240</v>
          </cell>
          <cell r="B4722">
            <v>0</v>
          </cell>
          <cell r="C4722">
            <v>7.5</v>
          </cell>
          <cell r="D4722">
            <v>0.6</v>
          </cell>
          <cell r="E4722">
            <v>8.1</v>
          </cell>
          <cell r="F4722">
            <v>8.25</v>
          </cell>
          <cell r="G4722">
            <v>8.4600000000000009</v>
          </cell>
          <cell r="H4722">
            <v>9.06</v>
          </cell>
          <cell r="I4722">
            <v>9.66</v>
          </cell>
        </row>
        <row r="4723">
          <cell r="A4723">
            <v>127250</v>
          </cell>
          <cell r="B4723">
            <v>0</v>
          </cell>
          <cell r="C4723">
            <v>7.5</v>
          </cell>
          <cell r="D4723">
            <v>0.6</v>
          </cell>
          <cell r="E4723">
            <v>8.1</v>
          </cell>
          <cell r="F4723">
            <v>8.25</v>
          </cell>
          <cell r="G4723">
            <v>8.4600000000000009</v>
          </cell>
          <cell r="H4723">
            <v>9.06</v>
          </cell>
          <cell r="I4723">
            <v>9.66</v>
          </cell>
        </row>
        <row r="4724">
          <cell r="A4724">
            <v>127260</v>
          </cell>
          <cell r="B4724">
            <v>0</v>
          </cell>
          <cell r="C4724">
            <v>7.5</v>
          </cell>
          <cell r="D4724">
            <v>0.6</v>
          </cell>
          <cell r="E4724">
            <v>8.1</v>
          </cell>
          <cell r="F4724">
            <v>8.25</v>
          </cell>
          <cell r="G4724">
            <v>8.4600000000000009</v>
          </cell>
          <cell r="H4724">
            <v>9.06</v>
          </cell>
          <cell r="I4724">
            <v>9.66</v>
          </cell>
        </row>
        <row r="4725">
          <cell r="A4725">
            <v>127270</v>
          </cell>
          <cell r="B4725">
            <v>0</v>
          </cell>
          <cell r="C4725">
            <v>7.5</v>
          </cell>
          <cell r="D4725">
            <v>0.6</v>
          </cell>
          <cell r="E4725">
            <v>8.1</v>
          </cell>
          <cell r="F4725">
            <v>8.25</v>
          </cell>
          <cell r="G4725">
            <v>8.4600000000000009</v>
          </cell>
          <cell r="H4725">
            <v>9.06</v>
          </cell>
          <cell r="I4725">
            <v>9.66</v>
          </cell>
        </row>
        <row r="4726">
          <cell r="A4726">
            <v>127280</v>
          </cell>
          <cell r="B4726">
            <v>0</v>
          </cell>
          <cell r="C4726">
            <v>7.5</v>
          </cell>
          <cell r="D4726">
            <v>0.6</v>
          </cell>
          <cell r="E4726">
            <v>8.1</v>
          </cell>
          <cell r="F4726">
            <v>8.25</v>
          </cell>
          <cell r="G4726">
            <v>8.4600000000000009</v>
          </cell>
          <cell r="H4726">
            <v>9.06</v>
          </cell>
          <cell r="I4726">
            <v>9.66</v>
          </cell>
        </row>
        <row r="4727">
          <cell r="A4727">
            <v>127290</v>
          </cell>
          <cell r="B4727">
            <v>0</v>
          </cell>
          <cell r="C4727">
            <v>7.5</v>
          </cell>
          <cell r="D4727">
            <v>0.6</v>
          </cell>
          <cell r="E4727">
            <v>8.1</v>
          </cell>
          <cell r="F4727">
            <v>8.25</v>
          </cell>
          <cell r="G4727">
            <v>8.4600000000000009</v>
          </cell>
          <cell r="H4727">
            <v>9.06</v>
          </cell>
          <cell r="I4727">
            <v>9.66</v>
          </cell>
        </row>
        <row r="4728">
          <cell r="A4728">
            <v>127300</v>
          </cell>
          <cell r="B4728">
            <v>0</v>
          </cell>
          <cell r="C4728">
            <v>7.5</v>
          </cell>
          <cell r="D4728">
            <v>0.6</v>
          </cell>
          <cell r="E4728">
            <v>8.1</v>
          </cell>
          <cell r="F4728">
            <v>8.25</v>
          </cell>
          <cell r="G4728">
            <v>8.4600000000000009</v>
          </cell>
          <cell r="H4728">
            <v>9.06</v>
          </cell>
          <cell r="I4728">
            <v>9.66</v>
          </cell>
        </row>
        <row r="4729">
          <cell r="A4729">
            <v>127310</v>
          </cell>
          <cell r="B4729">
            <v>0</v>
          </cell>
          <cell r="C4729">
            <v>7.5</v>
          </cell>
          <cell r="D4729">
            <v>0.6</v>
          </cell>
          <cell r="E4729">
            <v>8.1</v>
          </cell>
          <cell r="F4729">
            <v>8.25</v>
          </cell>
          <cell r="G4729">
            <v>8.4600000000000009</v>
          </cell>
          <cell r="H4729">
            <v>9.06</v>
          </cell>
          <cell r="I4729">
            <v>9.66</v>
          </cell>
        </row>
        <row r="4730">
          <cell r="A4730">
            <v>127320</v>
          </cell>
          <cell r="B4730">
            <v>0</v>
          </cell>
          <cell r="C4730">
            <v>7.5</v>
          </cell>
          <cell r="D4730">
            <v>0.6</v>
          </cell>
          <cell r="E4730">
            <v>8.1</v>
          </cell>
          <cell r="F4730">
            <v>8.25</v>
          </cell>
          <cell r="G4730">
            <v>8.4600000000000009</v>
          </cell>
          <cell r="H4730">
            <v>9.06</v>
          </cell>
          <cell r="I4730">
            <v>9.66</v>
          </cell>
        </row>
        <row r="4731">
          <cell r="A4731">
            <v>127330</v>
          </cell>
          <cell r="B4731">
            <v>0</v>
          </cell>
          <cell r="C4731">
            <v>7.5</v>
          </cell>
          <cell r="D4731">
            <v>0.6</v>
          </cell>
          <cell r="E4731">
            <v>8.1</v>
          </cell>
          <cell r="F4731">
            <v>8.25</v>
          </cell>
          <cell r="G4731">
            <v>8.4600000000000009</v>
          </cell>
          <cell r="H4731">
            <v>9.06</v>
          </cell>
          <cell r="I4731">
            <v>9.66</v>
          </cell>
        </row>
        <row r="4732">
          <cell r="A4732">
            <v>127340</v>
          </cell>
          <cell r="B4732">
            <v>0</v>
          </cell>
          <cell r="C4732">
            <v>7.5</v>
          </cell>
          <cell r="D4732">
            <v>0.6</v>
          </cell>
          <cell r="E4732">
            <v>8.1</v>
          </cell>
          <cell r="F4732">
            <v>8.25</v>
          </cell>
          <cell r="G4732">
            <v>8.4600000000000009</v>
          </cell>
          <cell r="H4732">
            <v>9.06</v>
          </cell>
          <cell r="I4732">
            <v>9.66</v>
          </cell>
        </row>
        <row r="4733">
          <cell r="A4733">
            <v>127350</v>
          </cell>
          <cell r="B4733">
            <v>0</v>
          </cell>
          <cell r="C4733">
            <v>7.5</v>
          </cell>
          <cell r="D4733">
            <v>0.6</v>
          </cell>
          <cell r="E4733">
            <v>8.1</v>
          </cell>
          <cell r="F4733">
            <v>8.25</v>
          </cell>
          <cell r="G4733">
            <v>8.4600000000000009</v>
          </cell>
          <cell r="H4733">
            <v>9.06</v>
          </cell>
          <cell r="I4733">
            <v>9.66</v>
          </cell>
        </row>
        <row r="4734">
          <cell r="A4734">
            <v>127360</v>
          </cell>
          <cell r="B4734">
            <v>0</v>
          </cell>
          <cell r="C4734">
            <v>7.5</v>
          </cell>
          <cell r="D4734">
            <v>0.6</v>
          </cell>
          <cell r="E4734">
            <v>8.1</v>
          </cell>
          <cell r="F4734">
            <v>8.25</v>
          </cell>
          <cell r="G4734">
            <v>8.4600000000000009</v>
          </cell>
          <cell r="H4734">
            <v>9.06</v>
          </cell>
          <cell r="I4734">
            <v>9.66</v>
          </cell>
        </row>
        <row r="4735">
          <cell r="A4735">
            <v>127370</v>
          </cell>
          <cell r="B4735">
            <v>0</v>
          </cell>
          <cell r="C4735">
            <v>7.5</v>
          </cell>
          <cell r="D4735">
            <v>0.6</v>
          </cell>
          <cell r="E4735">
            <v>8.1</v>
          </cell>
          <cell r="F4735">
            <v>8.25</v>
          </cell>
          <cell r="G4735">
            <v>8.4600000000000009</v>
          </cell>
          <cell r="H4735">
            <v>9.06</v>
          </cell>
          <cell r="I4735">
            <v>9.66</v>
          </cell>
        </row>
        <row r="4736">
          <cell r="A4736">
            <v>127380</v>
          </cell>
          <cell r="B4736">
            <v>0</v>
          </cell>
          <cell r="C4736">
            <v>7.5</v>
          </cell>
          <cell r="D4736">
            <v>0.6</v>
          </cell>
          <cell r="E4736">
            <v>8.1</v>
          </cell>
          <cell r="F4736">
            <v>8.25</v>
          </cell>
          <cell r="G4736">
            <v>8.4600000000000009</v>
          </cell>
          <cell r="H4736">
            <v>9.06</v>
          </cell>
          <cell r="I4736">
            <v>9.66</v>
          </cell>
        </row>
        <row r="4737">
          <cell r="A4737">
            <v>127390</v>
          </cell>
          <cell r="B4737">
            <v>0</v>
          </cell>
          <cell r="C4737">
            <v>7.5</v>
          </cell>
          <cell r="D4737">
            <v>0.6</v>
          </cell>
          <cell r="E4737">
            <v>8.1</v>
          </cell>
          <cell r="F4737">
            <v>8.25</v>
          </cell>
          <cell r="G4737">
            <v>8.4600000000000009</v>
          </cell>
          <cell r="H4737">
            <v>9.06</v>
          </cell>
          <cell r="I4737">
            <v>9.66</v>
          </cell>
        </row>
        <row r="4738">
          <cell r="A4738">
            <v>127400</v>
          </cell>
          <cell r="B4738">
            <v>0</v>
          </cell>
          <cell r="C4738">
            <v>7.5</v>
          </cell>
          <cell r="D4738">
            <v>0.6</v>
          </cell>
          <cell r="E4738">
            <v>8.1</v>
          </cell>
          <cell r="F4738">
            <v>8.25</v>
          </cell>
          <cell r="G4738">
            <v>8.4600000000000009</v>
          </cell>
          <cell r="H4738">
            <v>9.06</v>
          </cell>
          <cell r="I4738">
            <v>9.66</v>
          </cell>
        </row>
        <row r="4739">
          <cell r="A4739">
            <v>127410</v>
          </cell>
          <cell r="B4739">
            <v>0</v>
          </cell>
          <cell r="C4739">
            <v>7.5</v>
          </cell>
          <cell r="D4739">
            <v>0.6</v>
          </cell>
          <cell r="E4739">
            <v>8.1</v>
          </cell>
          <cell r="F4739">
            <v>8.25</v>
          </cell>
          <cell r="G4739">
            <v>8.4600000000000009</v>
          </cell>
          <cell r="H4739">
            <v>9.06</v>
          </cell>
          <cell r="I4739">
            <v>9.66</v>
          </cell>
        </row>
        <row r="4740">
          <cell r="A4740">
            <v>127420</v>
          </cell>
          <cell r="B4740">
            <v>0</v>
          </cell>
          <cell r="C4740">
            <v>7.5</v>
          </cell>
          <cell r="D4740">
            <v>0.6</v>
          </cell>
          <cell r="E4740">
            <v>8.1</v>
          </cell>
          <cell r="F4740">
            <v>8.25</v>
          </cell>
          <cell r="G4740">
            <v>8.4600000000000009</v>
          </cell>
          <cell r="H4740">
            <v>9.06</v>
          </cell>
          <cell r="I4740">
            <v>9.66</v>
          </cell>
        </row>
        <row r="4741">
          <cell r="A4741">
            <v>127428.47</v>
          </cell>
          <cell r="B4741" t="str">
            <v>PY - MSE</v>
          </cell>
          <cell r="C4741">
            <v>7.5</v>
          </cell>
          <cell r="D4741">
            <v>0.6</v>
          </cell>
          <cell r="E4741">
            <v>8.1</v>
          </cell>
          <cell r="F4741">
            <v>8.25</v>
          </cell>
          <cell r="G4741">
            <v>8.4600000000000009</v>
          </cell>
          <cell r="H4741">
            <v>9.06</v>
          </cell>
          <cell r="I4741">
            <v>9.66</v>
          </cell>
        </row>
        <row r="4742">
          <cell r="A4742">
            <v>127430</v>
          </cell>
          <cell r="B4742">
            <v>0</v>
          </cell>
          <cell r="C4742">
            <v>7.5</v>
          </cell>
          <cell r="D4742">
            <v>0.56999999999999995</v>
          </cell>
          <cell r="E4742">
            <v>8.07</v>
          </cell>
          <cell r="F4742">
            <v>8.2200000000000006</v>
          </cell>
          <cell r="G4742">
            <v>8.4300000000000015</v>
          </cell>
          <cell r="H4742">
            <v>9.0300000000000011</v>
          </cell>
          <cell r="I4742">
            <v>9.6300000000000008</v>
          </cell>
        </row>
        <row r="4743">
          <cell r="A4743">
            <v>127440</v>
          </cell>
          <cell r="B4743">
            <v>0</v>
          </cell>
          <cell r="C4743">
            <v>7.5</v>
          </cell>
          <cell r="D4743">
            <v>0.37</v>
          </cell>
          <cell r="E4743">
            <v>7.87</v>
          </cell>
          <cell r="F4743">
            <v>8.02</v>
          </cell>
          <cell r="G4743">
            <v>8.23</v>
          </cell>
          <cell r="H4743">
            <v>8.83</v>
          </cell>
          <cell r="I4743">
            <v>9.43</v>
          </cell>
        </row>
        <row r="4744">
          <cell r="A4744">
            <v>127443.47</v>
          </cell>
          <cell r="B4744" t="str">
            <v>PT</v>
          </cell>
          <cell r="C4744">
            <v>7.5</v>
          </cell>
          <cell r="D4744">
            <v>0.3</v>
          </cell>
          <cell r="E4744">
            <v>7.8</v>
          </cell>
          <cell r="F4744">
            <v>7.95</v>
          </cell>
          <cell r="G4744">
            <v>8.16</v>
          </cell>
          <cell r="H4744">
            <v>8.76</v>
          </cell>
          <cell r="I4744">
            <v>9.36</v>
          </cell>
        </row>
        <row r="4745">
          <cell r="A4745">
            <v>127450</v>
          </cell>
          <cell r="B4745">
            <v>0</v>
          </cell>
          <cell r="C4745">
            <v>7.5</v>
          </cell>
          <cell r="D4745">
            <v>0.17</v>
          </cell>
          <cell r="E4745">
            <v>7.67</v>
          </cell>
          <cell r="F4745">
            <v>7.82</v>
          </cell>
          <cell r="G4745">
            <v>8.0300000000000011</v>
          </cell>
          <cell r="H4745">
            <v>8.6300000000000008</v>
          </cell>
          <cell r="I4745">
            <v>9.23</v>
          </cell>
        </row>
        <row r="4746">
          <cell r="A4746">
            <v>127458.47</v>
          </cell>
          <cell r="B4746" t="str">
            <v>PX</v>
          </cell>
          <cell r="C4746">
            <v>7.5</v>
          </cell>
          <cell r="D4746">
            <v>0</v>
          </cell>
          <cell r="E4746">
            <v>7.5</v>
          </cell>
          <cell r="F4746">
            <v>7.65</v>
          </cell>
          <cell r="G4746">
            <v>7.86</v>
          </cell>
          <cell r="H4746">
            <v>8.4600000000000009</v>
          </cell>
          <cell r="I4746">
            <v>9.06</v>
          </cell>
        </row>
        <row r="4747">
          <cell r="A4747">
            <v>127460</v>
          </cell>
          <cell r="B4747">
            <v>0</v>
          </cell>
          <cell r="C4747">
            <v>7.5</v>
          </cell>
          <cell r="D4747">
            <v>0</v>
          </cell>
          <cell r="E4747">
            <v>7.5</v>
          </cell>
          <cell r="F4747">
            <v>7.65</v>
          </cell>
          <cell r="G4747">
            <v>7.86</v>
          </cell>
          <cell r="H4747">
            <v>8.4600000000000009</v>
          </cell>
          <cell r="I4747">
            <v>9.06</v>
          </cell>
        </row>
        <row r="4748">
          <cell r="A4748">
            <v>127470</v>
          </cell>
          <cell r="B4748">
            <v>0</v>
          </cell>
          <cell r="C4748">
            <v>7.5</v>
          </cell>
          <cell r="D4748">
            <v>0</v>
          </cell>
          <cell r="E4748">
            <v>7.5</v>
          </cell>
          <cell r="F4748">
            <v>7.65</v>
          </cell>
          <cell r="G4748">
            <v>7.86</v>
          </cell>
          <cell r="H4748">
            <v>8.4600000000000009</v>
          </cell>
          <cell r="I4748">
            <v>9.06</v>
          </cell>
        </row>
        <row r="4749">
          <cell r="A4749">
            <v>127480</v>
          </cell>
          <cell r="B4749">
            <v>0</v>
          </cell>
          <cell r="C4749">
            <v>7.5</v>
          </cell>
          <cell r="D4749">
            <v>0</v>
          </cell>
          <cell r="E4749">
            <v>7.5</v>
          </cell>
          <cell r="F4749">
            <v>7.65</v>
          </cell>
          <cell r="G4749">
            <v>7.86</v>
          </cell>
          <cell r="H4749">
            <v>8.4600000000000009</v>
          </cell>
          <cell r="I4749">
            <v>9.06</v>
          </cell>
        </row>
        <row r="4750">
          <cell r="A4750">
            <v>127488.47</v>
          </cell>
          <cell r="B4750" t="str">
            <v>BS</v>
          </cell>
          <cell r="C4750">
            <v>7.5</v>
          </cell>
          <cell r="D4750">
            <v>0</v>
          </cell>
          <cell r="E4750">
            <v>7.5</v>
          </cell>
          <cell r="F4750">
            <v>7.65</v>
          </cell>
          <cell r="G4750">
            <v>7.86</v>
          </cell>
          <cell r="H4750">
            <v>8.4600000000000009</v>
          </cell>
          <cell r="I4750">
            <v>9.06</v>
          </cell>
        </row>
        <row r="4751">
          <cell r="A4751">
            <v>127490</v>
          </cell>
          <cell r="B4751">
            <v>0</v>
          </cell>
          <cell r="C4751">
            <v>7.5</v>
          </cell>
          <cell r="D4751">
            <v>0</v>
          </cell>
          <cell r="E4751">
            <v>7.5</v>
          </cell>
          <cell r="F4751">
            <v>7.65</v>
          </cell>
          <cell r="G4751">
            <v>7.86</v>
          </cell>
          <cell r="H4751">
            <v>8.4600000000000009</v>
          </cell>
          <cell r="I4751">
            <v>9.06</v>
          </cell>
        </row>
        <row r="4752">
          <cell r="A4752">
            <v>127500</v>
          </cell>
          <cell r="B4752">
            <v>0</v>
          </cell>
          <cell r="C4752">
            <v>7.5</v>
          </cell>
          <cell r="D4752">
            <v>0</v>
          </cell>
          <cell r="E4752">
            <v>7.5</v>
          </cell>
          <cell r="F4752">
            <v>7.65</v>
          </cell>
          <cell r="G4752">
            <v>7.86</v>
          </cell>
          <cell r="H4752">
            <v>8.4600000000000009</v>
          </cell>
          <cell r="I4752">
            <v>9.06</v>
          </cell>
        </row>
        <row r="4753">
          <cell r="A4753">
            <v>127510</v>
          </cell>
          <cell r="B4753">
            <v>0</v>
          </cell>
          <cell r="C4753">
            <v>7.5</v>
          </cell>
          <cell r="D4753">
            <v>0</v>
          </cell>
          <cell r="E4753">
            <v>7.5</v>
          </cell>
          <cell r="F4753">
            <v>7.65</v>
          </cell>
          <cell r="G4753">
            <v>7.86</v>
          </cell>
          <cell r="H4753">
            <v>8.4600000000000009</v>
          </cell>
          <cell r="I4753">
            <v>9.06</v>
          </cell>
        </row>
        <row r="4754">
          <cell r="A4754">
            <v>127520</v>
          </cell>
          <cell r="B4754">
            <v>0</v>
          </cell>
          <cell r="C4754">
            <v>7.5</v>
          </cell>
          <cell r="D4754">
            <v>0</v>
          </cell>
          <cell r="E4754">
            <v>7.5</v>
          </cell>
          <cell r="F4754">
            <v>7.65</v>
          </cell>
          <cell r="G4754">
            <v>7.86</v>
          </cell>
          <cell r="H4754">
            <v>8.4600000000000009</v>
          </cell>
          <cell r="I4754">
            <v>9.06</v>
          </cell>
        </row>
        <row r="4755">
          <cell r="A4755">
            <v>127530</v>
          </cell>
          <cell r="B4755">
            <v>0</v>
          </cell>
          <cell r="C4755">
            <v>7.5</v>
          </cell>
          <cell r="D4755">
            <v>0</v>
          </cell>
          <cell r="E4755">
            <v>7.5</v>
          </cell>
          <cell r="F4755">
            <v>7.65</v>
          </cell>
          <cell r="G4755">
            <v>7.86</v>
          </cell>
          <cell r="H4755">
            <v>8.4600000000000009</v>
          </cell>
          <cell r="I4755">
            <v>9.06</v>
          </cell>
        </row>
        <row r="4756">
          <cell r="A4756">
            <v>127540</v>
          </cell>
          <cell r="B4756">
            <v>0</v>
          </cell>
          <cell r="C4756">
            <v>7.5</v>
          </cell>
          <cell r="D4756">
            <v>0</v>
          </cell>
          <cell r="E4756">
            <v>7.5</v>
          </cell>
          <cell r="F4756">
            <v>7.65</v>
          </cell>
          <cell r="G4756">
            <v>7.86</v>
          </cell>
          <cell r="H4756">
            <v>8.4600000000000009</v>
          </cell>
          <cell r="I4756">
            <v>9.06</v>
          </cell>
        </row>
        <row r="4757">
          <cell r="A4757">
            <v>127550</v>
          </cell>
          <cell r="B4757">
            <v>0</v>
          </cell>
          <cell r="C4757">
            <v>7.5</v>
          </cell>
          <cell r="D4757">
            <v>0</v>
          </cell>
          <cell r="E4757">
            <v>7.5</v>
          </cell>
          <cell r="F4757">
            <v>7.65</v>
          </cell>
          <cell r="G4757">
            <v>7.86</v>
          </cell>
          <cell r="H4757">
            <v>8.4600000000000009</v>
          </cell>
          <cell r="I4757">
            <v>9.06</v>
          </cell>
        </row>
        <row r="4758">
          <cell r="A4758">
            <v>127560</v>
          </cell>
          <cell r="B4758">
            <v>0</v>
          </cell>
          <cell r="C4758">
            <v>7.5</v>
          </cell>
          <cell r="D4758">
            <v>0</v>
          </cell>
          <cell r="E4758">
            <v>7.5</v>
          </cell>
          <cell r="F4758">
            <v>7.65</v>
          </cell>
          <cell r="G4758">
            <v>7.86</v>
          </cell>
          <cell r="H4758">
            <v>8.4600000000000009</v>
          </cell>
          <cell r="I4758">
            <v>9.06</v>
          </cell>
        </row>
        <row r="4759">
          <cell r="A4759">
            <v>127570</v>
          </cell>
          <cell r="B4759">
            <v>0</v>
          </cell>
          <cell r="C4759">
            <v>7.5</v>
          </cell>
          <cell r="D4759">
            <v>0</v>
          </cell>
          <cell r="E4759">
            <v>7.5</v>
          </cell>
          <cell r="F4759">
            <v>7.65</v>
          </cell>
          <cell r="G4759">
            <v>7.86</v>
          </cell>
          <cell r="H4759">
            <v>8.4600000000000009</v>
          </cell>
          <cell r="I4759">
            <v>9.06</v>
          </cell>
        </row>
        <row r="4760">
          <cell r="A4760">
            <v>127580</v>
          </cell>
          <cell r="B4760">
            <v>0</v>
          </cell>
          <cell r="C4760">
            <v>7.5</v>
          </cell>
          <cell r="D4760">
            <v>0</v>
          </cell>
          <cell r="E4760">
            <v>7.5</v>
          </cell>
          <cell r="F4760">
            <v>7.65</v>
          </cell>
          <cell r="G4760">
            <v>7.86</v>
          </cell>
          <cell r="H4760">
            <v>8.4600000000000009</v>
          </cell>
          <cell r="I4760">
            <v>9.06</v>
          </cell>
        </row>
        <row r="4761">
          <cell r="A4761">
            <v>127590</v>
          </cell>
          <cell r="B4761">
            <v>0</v>
          </cell>
          <cell r="C4761">
            <v>7.5</v>
          </cell>
          <cell r="D4761">
            <v>0</v>
          </cell>
          <cell r="E4761">
            <v>7.5</v>
          </cell>
          <cell r="F4761">
            <v>7.65</v>
          </cell>
          <cell r="G4761">
            <v>7.86</v>
          </cell>
          <cell r="H4761">
            <v>8.4600000000000009</v>
          </cell>
          <cell r="I4761">
            <v>9.06</v>
          </cell>
        </row>
        <row r="4762">
          <cell r="A4762">
            <v>127600</v>
          </cell>
          <cell r="B4762">
            <v>0</v>
          </cell>
          <cell r="C4762">
            <v>7.5</v>
          </cell>
          <cell r="D4762">
            <v>0</v>
          </cell>
          <cell r="E4762">
            <v>7.5</v>
          </cell>
          <cell r="F4762">
            <v>7.65</v>
          </cell>
          <cell r="G4762">
            <v>7.86</v>
          </cell>
          <cell r="H4762">
            <v>8.4600000000000009</v>
          </cell>
          <cell r="I4762">
            <v>9.06</v>
          </cell>
        </row>
        <row r="4763">
          <cell r="A4763">
            <v>127610</v>
          </cell>
          <cell r="B4763">
            <v>0</v>
          </cell>
          <cell r="C4763">
            <v>7.5</v>
          </cell>
          <cell r="D4763">
            <v>0</v>
          </cell>
          <cell r="E4763">
            <v>7.5</v>
          </cell>
          <cell r="F4763">
            <v>7.65</v>
          </cell>
          <cell r="G4763">
            <v>7.86</v>
          </cell>
          <cell r="H4763">
            <v>8.4600000000000009</v>
          </cell>
          <cell r="I4763">
            <v>9.06</v>
          </cell>
        </row>
        <row r="4764">
          <cell r="A4764">
            <v>127620</v>
          </cell>
          <cell r="B4764">
            <v>0</v>
          </cell>
          <cell r="C4764">
            <v>7.5</v>
          </cell>
          <cell r="D4764">
            <v>0</v>
          </cell>
          <cell r="E4764">
            <v>7.5</v>
          </cell>
          <cell r="F4764">
            <v>7.65</v>
          </cell>
          <cell r="G4764">
            <v>7.86</v>
          </cell>
          <cell r="H4764">
            <v>8.4600000000000009</v>
          </cell>
          <cell r="I4764">
            <v>9.06</v>
          </cell>
        </row>
        <row r="4765">
          <cell r="A4765">
            <v>127630</v>
          </cell>
          <cell r="B4765">
            <v>0</v>
          </cell>
          <cell r="C4765">
            <v>7.5</v>
          </cell>
          <cell r="D4765">
            <v>0</v>
          </cell>
          <cell r="E4765">
            <v>7.5</v>
          </cell>
          <cell r="F4765">
            <v>7.65</v>
          </cell>
          <cell r="G4765">
            <v>7.86</v>
          </cell>
          <cell r="H4765">
            <v>8.4600000000000009</v>
          </cell>
          <cell r="I4765">
            <v>9.06</v>
          </cell>
        </row>
        <row r="4766">
          <cell r="A4766">
            <v>127640</v>
          </cell>
          <cell r="B4766">
            <v>0</v>
          </cell>
          <cell r="C4766">
            <v>7.5</v>
          </cell>
          <cell r="D4766">
            <v>0</v>
          </cell>
          <cell r="E4766">
            <v>7.5</v>
          </cell>
          <cell r="F4766">
            <v>7.65</v>
          </cell>
          <cell r="G4766">
            <v>7.86</v>
          </cell>
          <cell r="H4766">
            <v>8.4600000000000009</v>
          </cell>
          <cell r="I4766">
            <v>9.06</v>
          </cell>
        </row>
        <row r="4767">
          <cell r="A4767">
            <v>127650</v>
          </cell>
          <cell r="B4767">
            <v>0</v>
          </cell>
          <cell r="C4767">
            <v>7.5</v>
          </cell>
          <cell r="D4767">
            <v>0</v>
          </cell>
          <cell r="E4767">
            <v>7.5</v>
          </cell>
          <cell r="F4767">
            <v>7.65</v>
          </cell>
          <cell r="G4767">
            <v>7.86</v>
          </cell>
          <cell r="H4767">
            <v>8.4600000000000009</v>
          </cell>
          <cell r="I4767">
            <v>9.06</v>
          </cell>
        </row>
        <row r="4768">
          <cell r="A4768">
            <v>127660</v>
          </cell>
          <cell r="B4768">
            <v>0</v>
          </cell>
          <cell r="C4768">
            <v>7.5</v>
          </cell>
          <cell r="D4768">
            <v>0</v>
          </cell>
          <cell r="E4768">
            <v>7.5</v>
          </cell>
          <cell r="F4768">
            <v>7.65</v>
          </cell>
          <cell r="G4768">
            <v>7.86</v>
          </cell>
          <cell r="H4768">
            <v>8.4600000000000009</v>
          </cell>
          <cell r="I4768">
            <v>9.06</v>
          </cell>
        </row>
        <row r="4769">
          <cell r="A4769">
            <v>127670</v>
          </cell>
          <cell r="B4769">
            <v>0</v>
          </cell>
          <cell r="C4769">
            <v>7.5</v>
          </cell>
          <cell r="D4769">
            <v>0</v>
          </cell>
          <cell r="E4769">
            <v>7.5</v>
          </cell>
          <cell r="F4769">
            <v>7.65</v>
          </cell>
          <cell r="G4769">
            <v>7.86</v>
          </cell>
          <cell r="H4769">
            <v>8.4600000000000009</v>
          </cell>
          <cell r="I4769">
            <v>9.06</v>
          </cell>
        </row>
        <row r="4770">
          <cell r="A4770">
            <v>127680</v>
          </cell>
          <cell r="B4770">
            <v>0</v>
          </cell>
          <cell r="C4770">
            <v>7.5</v>
          </cell>
          <cell r="D4770">
            <v>0</v>
          </cell>
          <cell r="E4770">
            <v>7.5</v>
          </cell>
          <cell r="F4770">
            <v>7.65</v>
          </cell>
          <cell r="G4770">
            <v>7.86</v>
          </cell>
          <cell r="H4770">
            <v>8.4600000000000009</v>
          </cell>
          <cell r="I4770">
            <v>9.06</v>
          </cell>
        </row>
        <row r="4771">
          <cell r="A4771">
            <v>127690</v>
          </cell>
          <cell r="B4771">
            <v>0</v>
          </cell>
          <cell r="C4771">
            <v>7.5</v>
          </cell>
          <cell r="D4771">
            <v>0</v>
          </cell>
          <cell r="E4771">
            <v>7.5</v>
          </cell>
          <cell r="F4771">
            <v>7.65</v>
          </cell>
          <cell r="G4771">
            <v>7.86</v>
          </cell>
          <cell r="H4771">
            <v>8.4600000000000009</v>
          </cell>
          <cell r="I4771">
            <v>9.06</v>
          </cell>
        </row>
        <row r="4772">
          <cell r="A4772">
            <v>127700</v>
          </cell>
          <cell r="B4772">
            <v>0</v>
          </cell>
          <cell r="C4772">
            <v>7.5</v>
          </cell>
          <cell r="D4772">
            <v>0</v>
          </cell>
          <cell r="E4772">
            <v>7.5</v>
          </cell>
          <cell r="F4772">
            <v>7.65</v>
          </cell>
          <cell r="G4772">
            <v>7.86</v>
          </cell>
          <cell r="H4772">
            <v>8.4600000000000009</v>
          </cell>
          <cell r="I4772">
            <v>9.06</v>
          </cell>
        </row>
        <row r="4773">
          <cell r="A4773">
            <v>127710</v>
          </cell>
          <cell r="B4773">
            <v>0</v>
          </cell>
          <cell r="C4773">
            <v>7.5</v>
          </cell>
          <cell r="D4773">
            <v>0</v>
          </cell>
          <cell r="E4773">
            <v>7.5</v>
          </cell>
          <cell r="F4773">
            <v>7.65</v>
          </cell>
          <cell r="G4773">
            <v>7.86</v>
          </cell>
          <cell r="H4773">
            <v>8.4600000000000009</v>
          </cell>
          <cell r="I4773">
            <v>9.06</v>
          </cell>
        </row>
        <row r="4774">
          <cell r="A4774">
            <v>127720</v>
          </cell>
          <cell r="B4774">
            <v>0</v>
          </cell>
          <cell r="C4774">
            <v>7.5</v>
          </cell>
          <cell r="D4774">
            <v>0</v>
          </cell>
          <cell r="E4774">
            <v>7.5</v>
          </cell>
          <cell r="F4774">
            <v>7.65</v>
          </cell>
          <cell r="G4774">
            <v>7.86</v>
          </cell>
          <cell r="H4774">
            <v>8.4600000000000009</v>
          </cell>
          <cell r="I4774">
            <v>9.06</v>
          </cell>
        </row>
        <row r="4775">
          <cell r="A4775">
            <v>127730</v>
          </cell>
          <cell r="B4775">
            <v>0</v>
          </cell>
          <cell r="C4775">
            <v>7.5</v>
          </cell>
          <cell r="D4775">
            <v>0</v>
          </cell>
          <cell r="E4775">
            <v>7.5</v>
          </cell>
          <cell r="F4775">
            <v>7.65</v>
          </cell>
          <cell r="G4775">
            <v>7.86</v>
          </cell>
          <cell r="H4775">
            <v>8.4600000000000009</v>
          </cell>
          <cell r="I4775">
            <v>9.06</v>
          </cell>
        </row>
        <row r="4776">
          <cell r="A4776">
            <v>127740</v>
          </cell>
          <cell r="B4776">
            <v>0</v>
          </cell>
          <cell r="C4776">
            <v>7.5</v>
          </cell>
          <cell r="D4776">
            <v>0</v>
          </cell>
          <cell r="E4776">
            <v>7.5</v>
          </cell>
          <cell r="F4776">
            <v>7.65</v>
          </cell>
          <cell r="G4776">
            <v>7.86</v>
          </cell>
          <cell r="H4776">
            <v>8.4600000000000009</v>
          </cell>
          <cell r="I4776">
            <v>9.06</v>
          </cell>
        </row>
        <row r="4777">
          <cell r="A4777">
            <v>127750</v>
          </cell>
          <cell r="B4777">
            <v>0</v>
          </cell>
          <cell r="C4777">
            <v>7.5</v>
          </cell>
          <cell r="D4777">
            <v>0</v>
          </cell>
          <cell r="E4777">
            <v>7.5</v>
          </cell>
          <cell r="F4777">
            <v>7.65</v>
          </cell>
          <cell r="G4777">
            <v>7.86</v>
          </cell>
          <cell r="H4777">
            <v>8.4600000000000009</v>
          </cell>
          <cell r="I4777">
            <v>9.06</v>
          </cell>
        </row>
        <row r="4778">
          <cell r="A4778">
            <v>127760</v>
          </cell>
          <cell r="B4778">
            <v>0</v>
          </cell>
          <cell r="C4778">
            <v>7.5</v>
          </cell>
          <cell r="D4778">
            <v>0</v>
          </cell>
          <cell r="E4778">
            <v>7.5</v>
          </cell>
          <cell r="F4778">
            <v>7.65</v>
          </cell>
          <cell r="G4778">
            <v>7.86</v>
          </cell>
          <cell r="H4778">
            <v>8.4600000000000009</v>
          </cell>
          <cell r="I4778">
            <v>9.06</v>
          </cell>
        </row>
        <row r="4779">
          <cell r="A4779">
            <v>127770</v>
          </cell>
          <cell r="B4779">
            <v>0</v>
          </cell>
          <cell r="C4779">
            <v>7.5</v>
          </cell>
          <cell r="D4779">
            <v>0</v>
          </cell>
          <cell r="E4779">
            <v>7.5</v>
          </cell>
          <cell r="F4779">
            <v>7.65</v>
          </cell>
          <cell r="G4779">
            <v>7.86</v>
          </cell>
          <cell r="H4779">
            <v>8.4600000000000009</v>
          </cell>
          <cell r="I4779">
            <v>9.06</v>
          </cell>
        </row>
        <row r="4780">
          <cell r="A4780">
            <v>127780</v>
          </cell>
          <cell r="B4780">
            <v>0</v>
          </cell>
          <cell r="C4780">
            <v>7.5</v>
          </cell>
          <cell r="D4780">
            <v>0</v>
          </cell>
          <cell r="E4780">
            <v>7.5</v>
          </cell>
          <cell r="F4780">
            <v>7.65</v>
          </cell>
          <cell r="G4780">
            <v>7.86</v>
          </cell>
          <cell r="H4780">
            <v>8.4600000000000009</v>
          </cell>
          <cell r="I4780">
            <v>9.06</v>
          </cell>
        </row>
        <row r="4781">
          <cell r="A4781">
            <v>127790</v>
          </cell>
          <cell r="B4781">
            <v>0</v>
          </cell>
          <cell r="C4781">
            <v>7.5</v>
          </cell>
          <cell r="D4781">
            <v>0</v>
          </cell>
          <cell r="E4781">
            <v>7.5</v>
          </cell>
          <cell r="F4781">
            <v>7.65</v>
          </cell>
          <cell r="G4781">
            <v>7.86</v>
          </cell>
          <cell r="H4781">
            <v>8.4600000000000009</v>
          </cell>
          <cell r="I4781">
            <v>9.06</v>
          </cell>
        </row>
        <row r="4782">
          <cell r="A4782">
            <v>127800</v>
          </cell>
          <cell r="B4782">
            <v>0</v>
          </cell>
          <cell r="C4782">
            <v>7.5</v>
          </cell>
          <cell r="D4782">
            <v>0</v>
          </cell>
          <cell r="E4782">
            <v>7.5</v>
          </cell>
          <cell r="F4782">
            <v>7.65</v>
          </cell>
          <cell r="G4782">
            <v>7.86</v>
          </cell>
          <cell r="H4782">
            <v>8.4600000000000009</v>
          </cell>
          <cell r="I4782">
            <v>9.06</v>
          </cell>
        </row>
        <row r="4783">
          <cell r="A4783">
            <v>127810</v>
          </cell>
          <cell r="B4783">
            <v>0</v>
          </cell>
          <cell r="C4783">
            <v>7.5</v>
          </cell>
          <cell r="D4783">
            <v>0</v>
          </cell>
          <cell r="E4783">
            <v>7.5</v>
          </cell>
          <cell r="F4783">
            <v>7.65</v>
          </cell>
          <cell r="G4783">
            <v>7.86</v>
          </cell>
          <cell r="H4783">
            <v>8.4600000000000009</v>
          </cell>
          <cell r="I4783">
            <v>9.06</v>
          </cell>
        </row>
        <row r="4784">
          <cell r="A4784">
            <v>127820</v>
          </cell>
          <cell r="B4784">
            <v>0</v>
          </cell>
          <cell r="C4784">
            <v>7.5</v>
          </cell>
          <cell r="D4784">
            <v>0</v>
          </cell>
          <cell r="E4784">
            <v>7.5</v>
          </cell>
          <cell r="F4784">
            <v>7.65</v>
          </cell>
          <cell r="G4784">
            <v>7.86</v>
          </cell>
          <cell r="H4784">
            <v>8.4600000000000009</v>
          </cell>
          <cell r="I4784">
            <v>9.06</v>
          </cell>
        </row>
        <row r="4785">
          <cell r="A4785">
            <v>127830</v>
          </cell>
          <cell r="B4785">
            <v>0</v>
          </cell>
          <cell r="C4785">
            <v>7.5</v>
          </cell>
          <cell r="D4785">
            <v>0</v>
          </cell>
          <cell r="E4785">
            <v>7.5</v>
          </cell>
          <cell r="F4785">
            <v>7.65</v>
          </cell>
          <cell r="G4785">
            <v>7.86</v>
          </cell>
          <cell r="H4785">
            <v>8.4600000000000009</v>
          </cell>
          <cell r="I4785">
            <v>9.06</v>
          </cell>
        </row>
        <row r="4786">
          <cell r="A4786">
            <v>127840</v>
          </cell>
          <cell r="B4786">
            <v>0</v>
          </cell>
          <cell r="C4786">
            <v>7.5</v>
          </cell>
          <cell r="D4786">
            <v>0</v>
          </cell>
          <cell r="E4786">
            <v>7.5</v>
          </cell>
          <cell r="F4786">
            <v>7.65</v>
          </cell>
          <cell r="G4786">
            <v>7.86</v>
          </cell>
          <cell r="H4786">
            <v>8.4600000000000009</v>
          </cell>
          <cell r="I4786">
            <v>9.06</v>
          </cell>
        </row>
        <row r="4787">
          <cell r="A4787">
            <v>127850</v>
          </cell>
          <cell r="B4787">
            <v>0</v>
          </cell>
          <cell r="C4787">
            <v>7.5</v>
          </cell>
          <cell r="D4787">
            <v>0</v>
          </cell>
          <cell r="E4787">
            <v>7.5</v>
          </cell>
          <cell r="F4787">
            <v>7.65</v>
          </cell>
          <cell r="G4787">
            <v>7.86</v>
          </cell>
          <cell r="H4787">
            <v>8.4600000000000009</v>
          </cell>
          <cell r="I4787">
            <v>9.06</v>
          </cell>
        </row>
        <row r="4788">
          <cell r="A4788">
            <v>127860</v>
          </cell>
          <cell r="B4788">
            <v>0</v>
          </cell>
          <cell r="C4788">
            <v>7.5</v>
          </cell>
          <cell r="D4788">
            <v>0</v>
          </cell>
          <cell r="E4788">
            <v>7.5</v>
          </cell>
          <cell r="F4788">
            <v>7.65</v>
          </cell>
          <cell r="G4788">
            <v>7.86</v>
          </cell>
          <cell r="H4788">
            <v>8.4600000000000009</v>
          </cell>
          <cell r="I4788">
            <v>9.06</v>
          </cell>
        </row>
        <row r="4789">
          <cell r="A4789">
            <v>127870</v>
          </cell>
          <cell r="B4789">
            <v>0</v>
          </cell>
          <cell r="C4789">
            <v>7.5</v>
          </cell>
          <cell r="D4789">
            <v>0</v>
          </cell>
          <cell r="E4789">
            <v>7.5</v>
          </cell>
          <cell r="F4789">
            <v>7.65</v>
          </cell>
          <cell r="G4789">
            <v>7.86</v>
          </cell>
          <cell r="H4789">
            <v>8.4600000000000009</v>
          </cell>
          <cell r="I4789">
            <v>9.06</v>
          </cell>
        </row>
        <row r="4790">
          <cell r="A4790">
            <v>127880</v>
          </cell>
          <cell r="B4790">
            <v>0</v>
          </cell>
          <cell r="C4790">
            <v>7.5</v>
          </cell>
          <cell r="D4790">
            <v>0</v>
          </cell>
          <cell r="E4790">
            <v>7.5</v>
          </cell>
          <cell r="F4790">
            <v>7.65</v>
          </cell>
          <cell r="G4790">
            <v>7.86</v>
          </cell>
          <cell r="H4790">
            <v>8.4600000000000009</v>
          </cell>
          <cell r="I4790">
            <v>9.06</v>
          </cell>
        </row>
        <row r="4791">
          <cell r="A4791">
            <v>127890</v>
          </cell>
          <cell r="B4791">
            <v>0</v>
          </cell>
          <cell r="C4791">
            <v>7.5</v>
          </cell>
          <cell r="D4791">
            <v>0</v>
          </cell>
          <cell r="E4791">
            <v>7.5</v>
          </cell>
          <cell r="F4791">
            <v>7.65</v>
          </cell>
          <cell r="G4791">
            <v>7.86</v>
          </cell>
          <cell r="H4791">
            <v>8.4600000000000009</v>
          </cell>
          <cell r="I4791">
            <v>9.06</v>
          </cell>
        </row>
        <row r="4792">
          <cell r="A4792">
            <v>127900</v>
          </cell>
          <cell r="B4792">
            <v>0</v>
          </cell>
          <cell r="C4792">
            <v>7.5</v>
          </cell>
          <cell r="D4792">
            <v>0</v>
          </cell>
          <cell r="E4792">
            <v>7.5</v>
          </cell>
          <cell r="F4792">
            <v>7.65</v>
          </cell>
          <cell r="G4792">
            <v>7.86</v>
          </cell>
          <cell r="H4792">
            <v>8.4600000000000009</v>
          </cell>
          <cell r="I4792">
            <v>9.06</v>
          </cell>
        </row>
        <row r="4793">
          <cell r="A4793">
            <v>127910</v>
          </cell>
          <cell r="B4793">
            <v>0</v>
          </cell>
          <cell r="C4793">
            <v>7.5</v>
          </cell>
          <cell r="D4793">
            <v>0</v>
          </cell>
          <cell r="E4793">
            <v>7.5</v>
          </cell>
          <cell r="F4793">
            <v>7.65</v>
          </cell>
          <cell r="G4793">
            <v>7.86</v>
          </cell>
          <cell r="H4793">
            <v>8.4600000000000009</v>
          </cell>
          <cell r="I4793">
            <v>9.06</v>
          </cell>
        </row>
        <row r="4794">
          <cell r="A4794">
            <v>127920</v>
          </cell>
          <cell r="B4794">
            <v>0</v>
          </cell>
          <cell r="C4794">
            <v>7.5</v>
          </cell>
          <cell r="D4794">
            <v>0</v>
          </cell>
          <cell r="E4794">
            <v>7.5</v>
          </cell>
          <cell r="F4794">
            <v>7.65</v>
          </cell>
          <cell r="G4794">
            <v>7.86</v>
          </cell>
          <cell r="H4794">
            <v>8.4600000000000009</v>
          </cell>
          <cell r="I4794">
            <v>9.06</v>
          </cell>
        </row>
        <row r="4795">
          <cell r="A4795">
            <v>127930</v>
          </cell>
          <cell r="B4795">
            <v>0</v>
          </cell>
          <cell r="C4795">
            <v>7.5</v>
          </cell>
          <cell r="D4795">
            <v>0</v>
          </cell>
          <cell r="E4795">
            <v>7.5</v>
          </cell>
          <cell r="F4795">
            <v>7.65</v>
          </cell>
          <cell r="G4795">
            <v>7.86</v>
          </cell>
          <cell r="H4795">
            <v>8.4600000000000009</v>
          </cell>
          <cell r="I4795">
            <v>9.06</v>
          </cell>
        </row>
        <row r="4796">
          <cell r="A4796">
            <v>127940</v>
          </cell>
          <cell r="B4796">
            <v>0</v>
          </cell>
          <cell r="C4796">
            <v>7.5</v>
          </cell>
          <cell r="D4796">
            <v>0</v>
          </cell>
          <cell r="E4796">
            <v>7.5</v>
          </cell>
          <cell r="F4796">
            <v>7.65</v>
          </cell>
          <cell r="G4796">
            <v>7.86</v>
          </cell>
          <cell r="H4796">
            <v>8.4600000000000009</v>
          </cell>
          <cell r="I4796">
            <v>9.06</v>
          </cell>
        </row>
        <row r="4797">
          <cell r="A4797">
            <v>127950</v>
          </cell>
          <cell r="B4797">
            <v>0</v>
          </cell>
          <cell r="C4797">
            <v>7.5</v>
          </cell>
          <cell r="D4797">
            <v>0</v>
          </cell>
          <cell r="E4797">
            <v>7.5</v>
          </cell>
          <cell r="F4797">
            <v>7.65</v>
          </cell>
          <cell r="G4797">
            <v>7.86</v>
          </cell>
          <cell r="H4797">
            <v>8.4600000000000009</v>
          </cell>
          <cell r="I4797">
            <v>9.06</v>
          </cell>
        </row>
        <row r="4798">
          <cell r="A4798">
            <v>127960</v>
          </cell>
          <cell r="B4798">
            <v>0</v>
          </cell>
          <cell r="C4798">
            <v>7.5</v>
          </cell>
          <cell r="D4798">
            <v>0</v>
          </cell>
          <cell r="E4798">
            <v>7.5</v>
          </cell>
          <cell r="F4798">
            <v>7.65</v>
          </cell>
          <cell r="G4798">
            <v>7.86</v>
          </cell>
          <cell r="H4798">
            <v>8.4600000000000009</v>
          </cell>
          <cell r="I4798">
            <v>9.06</v>
          </cell>
        </row>
        <row r="4799">
          <cell r="A4799">
            <v>127970</v>
          </cell>
          <cell r="B4799">
            <v>0</v>
          </cell>
          <cell r="C4799">
            <v>7.5</v>
          </cell>
          <cell r="D4799">
            <v>0</v>
          </cell>
          <cell r="E4799">
            <v>7.5</v>
          </cell>
          <cell r="F4799">
            <v>7.65</v>
          </cell>
          <cell r="G4799">
            <v>7.86</v>
          </cell>
          <cell r="H4799">
            <v>8.4600000000000009</v>
          </cell>
          <cell r="I4799">
            <v>9.06</v>
          </cell>
        </row>
        <row r="4800">
          <cell r="A4800">
            <v>127980</v>
          </cell>
          <cell r="B4800">
            <v>0</v>
          </cell>
          <cell r="C4800">
            <v>7.5</v>
          </cell>
          <cell r="D4800">
            <v>0</v>
          </cell>
          <cell r="E4800">
            <v>7.5</v>
          </cell>
          <cell r="F4800">
            <v>7.65</v>
          </cell>
          <cell r="G4800">
            <v>7.86</v>
          </cell>
          <cell r="H4800">
            <v>8.4600000000000009</v>
          </cell>
          <cell r="I4800">
            <v>9.06</v>
          </cell>
        </row>
        <row r="4801">
          <cell r="A4801">
            <v>127990</v>
          </cell>
          <cell r="B4801">
            <v>0</v>
          </cell>
          <cell r="C4801">
            <v>7.5</v>
          </cell>
          <cell r="D4801">
            <v>0</v>
          </cell>
          <cell r="E4801">
            <v>7.5</v>
          </cell>
          <cell r="F4801">
            <v>7.65</v>
          </cell>
          <cell r="G4801">
            <v>7.86</v>
          </cell>
          <cell r="H4801">
            <v>8.4600000000000009</v>
          </cell>
          <cell r="I4801">
            <v>9.06</v>
          </cell>
        </row>
        <row r="4802">
          <cell r="A4802">
            <v>128000</v>
          </cell>
          <cell r="B4802">
            <v>0</v>
          </cell>
          <cell r="C4802">
            <v>7.5</v>
          </cell>
          <cell r="D4802">
            <v>0</v>
          </cell>
          <cell r="E4802">
            <v>7.5</v>
          </cell>
          <cell r="F4802">
            <v>7.65</v>
          </cell>
          <cell r="G4802">
            <v>7.86</v>
          </cell>
          <cell r="H4802">
            <v>8.4600000000000009</v>
          </cell>
          <cell r="I4802">
            <v>9.06</v>
          </cell>
        </row>
        <row r="4821">
          <cell r="A4821">
            <v>128000</v>
          </cell>
          <cell r="B4821">
            <v>0</v>
          </cell>
          <cell r="C4821">
            <v>7.5</v>
          </cell>
          <cell r="D4821">
            <v>0</v>
          </cell>
          <cell r="E4821">
            <v>7.5</v>
          </cell>
          <cell r="F4821">
            <v>7.65</v>
          </cell>
          <cell r="G4821">
            <v>7.86</v>
          </cell>
          <cell r="H4821">
            <v>8.4600000000000009</v>
          </cell>
          <cell r="I4821">
            <v>9.06</v>
          </cell>
        </row>
        <row r="4822">
          <cell r="A4822">
            <v>128010</v>
          </cell>
          <cell r="B4822">
            <v>0</v>
          </cell>
          <cell r="C4822">
            <v>7.5</v>
          </cell>
          <cell r="D4822">
            <v>0</v>
          </cell>
          <cell r="E4822">
            <v>7.5</v>
          </cell>
          <cell r="F4822">
            <v>7.65</v>
          </cell>
          <cell r="G4822">
            <v>7.86</v>
          </cell>
          <cell r="H4822">
            <v>8.4600000000000009</v>
          </cell>
          <cell r="I4822">
            <v>9.06</v>
          </cell>
        </row>
        <row r="4823">
          <cell r="A4823">
            <v>128020</v>
          </cell>
          <cell r="B4823">
            <v>0</v>
          </cell>
          <cell r="C4823">
            <v>7.5</v>
          </cell>
          <cell r="D4823">
            <v>0</v>
          </cell>
          <cell r="E4823">
            <v>7.5</v>
          </cell>
          <cell r="F4823">
            <v>7.65</v>
          </cell>
          <cell r="G4823">
            <v>7.86</v>
          </cell>
          <cell r="H4823">
            <v>8.4600000000000009</v>
          </cell>
          <cell r="I4823">
            <v>9.06</v>
          </cell>
        </row>
        <row r="4824">
          <cell r="A4824">
            <v>128030</v>
          </cell>
          <cell r="B4824">
            <v>0</v>
          </cell>
          <cell r="C4824">
            <v>7.5</v>
          </cell>
          <cell r="D4824">
            <v>0</v>
          </cell>
          <cell r="E4824">
            <v>7.5</v>
          </cell>
          <cell r="F4824">
            <v>7.65</v>
          </cell>
          <cell r="G4824">
            <v>7.86</v>
          </cell>
          <cell r="H4824">
            <v>8.4600000000000009</v>
          </cell>
          <cell r="I4824">
            <v>9.06</v>
          </cell>
        </row>
        <row r="4825">
          <cell r="A4825">
            <v>128040</v>
          </cell>
          <cell r="B4825">
            <v>0</v>
          </cell>
          <cell r="C4825">
            <v>7.5</v>
          </cell>
          <cell r="D4825">
            <v>0</v>
          </cell>
          <cell r="E4825">
            <v>7.5</v>
          </cell>
          <cell r="F4825">
            <v>7.65</v>
          </cell>
          <cell r="G4825">
            <v>7.86</v>
          </cell>
          <cell r="H4825">
            <v>8.4600000000000009</v>
          </cell>
          <cell r="I4825">
            <v>9.06</v>
          </cell>
        </row>
        <row r="4826">
          <cell r="A4826">
            <v>128050</v>
          </cell>
          <cell r="B4826">
            <v>0</v>
          </cell>
          <cell r="C4826">
            <v>7.5</v>
          </cell>
          <cell r="D4826">
            <v>0</v>
          </cell>
          <cell r="E4826">
            <v>7.5</v>
          </cell>
          <cell r="F4826">
            <v>7.65</v>
          </cell>
          <cell r="G4826">
            <v>7.86</v>
          </cell>
          <cell r="H4826">
            <v>8.4600000000000009</v>
          </cell>
          <cell r="I4826">
            <v>9.06</v>
          </cell>
        </row>
        <row r="4827">
          <cell r="A4827">
            <v>128060</v>
          </cell>
          <cell r="B4827">
            <v>0</v>
          </cell>
          <cell r="C4827">
            <v>7.5</v>
          </cell>
          <cell r="D4827">
            <v>0</v>
          </cell>
          <cell r="E4827">
            <v>7.5</v>
          </cell>
          <cell r="F4827">
            <v>7.65</v>
          </cell>
          <cell r="G4827">
            <v>7.86</v>
          </cell>
          <cell r="H4827">
            <v>8.4600000000000009</v>
          </cell>
          <cell r="I4827">
            <v>9.06</v>
          </cell>
        </row>
        <row r="4828">
          <cell r="A4828">
            <v>128070.05</v>
          </cell>
          <cell r="B4828" t="str">
            <v>BS</v>
          </cell>
          <cell r="C4828">
            <v>7.5</v>
          </cell>
          <cell r="D4828">
            <v>0</v>
          </cell>
          <cell r="E4828">
            <v>7.5</v>
          </cell>
          <cell r="F4828">
            <v>7.65</v>
          </cell>
          <cell r="G4828">
            <v>7.86</v>
          </cell>
          <cell r="H4828">
            <v>8.4600000000000009</v>
          </cell>
          <cell r="I4828">
            <v>9.06</v>
          </cell>
        </row>
        <row r="4829">
          <cell r="A4829">
            <v>128080</v>
          </cell>
          <cell r="B4829">
            <v>0</v>
          </cell>
          <cell r="C4829">
            <v>7.5</v>
          </cell>
          <cell r="D4829">
            <v>0</v>
          </cell>
          <cell r="E4829">
            <v>7.5</v>
          </cell>
          <cell r="F4829">
            <v>7.65</v>
          </cell>
          <cell r="G4829">
            <v>7.86</v>
          </cell>
          <cell r="H4829">
            <v>8.4600000000000009</v>
          </cell>
          <cell r="I4829">
            <v>9.06</v>
          </cell>
        </row>
        <row r="4830">
          <cell r="A4830">
            <v>128090</v>
          </cell>
          <cell r="B4830">
            <v>0</v>
          </cell>
          <cell r="C4830">
            <v>7.5</v>
          </cell>
          <cell r="D4830">
            <v>0</v>
          </cell>
          <cell r="E4830">
            <v>7.5</v>
          </cell>
          <cell r="F4830">
            <v>7.65</v>
          </cell>
          <cell r="G4830">
            <v>7.86</v>
          </cell>
          <cell r="H4830">
            <v>8.4600000000000009</v>
          </cell>
          <cell r="I4830">
            <v>9.06</v>
          </cell>
        </row>
        <row r="4831">
          <cell r="A4831">
            <v>128100.05</v>
          </cell>
          <cell r="B4831" t="str">
            <v>PX</v>
          </cell>
          <cell r="C4831">
            <v>7.5</v>
          </cell>
          <cell r="D4831">
            <v>0</v>
          </cell>
          <cell r="E4831">
            <v>7.5</v>
          </cell>
          <cell r="F4831">
            <v>7.65</v>
          </cell>
          <cell r="G4831">
            <v>7.86</v>
          </cell>
          <cell r="H4831">
            <v>8.4600000000000009</v>
          </cell>
          <cell r="I4831">
            <v>9.06</v>
          </cell>
        </row>
        <row r="4832">
          <cell r="A4832">
            <v>128110</v>
          </cell>
          <cell r="B4832">
            <v>0</v>
          </cell>
          <cell r="C4832">
            <v>7.5</v>
          </cell>
          <cell r="D4832">
            <v>0.2</v>
          </cell>
          <cell r="E4832">
            <v>7.7</v>
          </cell>
          <cell r="F4832">
            <v>7.8500000000000005</v>
          </cell>
          <cell r="G4832">
            <v>8.06</v>
          </cell>
          <cell r="H4832">
            <v>8.66</v>
          </cell>
          <cell r="I4832">
            <v>9.26</v>
          </cell>
        </row>
        <row r="4833">
          <cell r="A4833">
            <v>128115.05</v>
          </cell>
          <cell r="B4833" t="str">
            <v>PC</v>
          </cell>
          <cell r="C4833">
            <v>7.5</v>
          </cell>
          <cell r="D4833">
            <v>0.3</v>
          </cell>
          <cell r="E4833">
            <v>7.8</v>
          </cell>
          <cell r="F4833">
            <v>7.95</v>
          </cell>
          <cell r="G4833">
            <v>8.16</v>
          </cell>
          <cell r="H4833">
            <v>8.76</v>
          </cell>
          <cell r="I4833">
            <v>9.36</v>
          </cell>
        </row>
        <row r="4834">
          <cell r="A4834">
            <v>128120</v>
          </cell>
          <cell r="B4834">
            <v>0</v>
          </cell>
          <cell r="C4834">
            <v>7.5</v>
          </cell>
          <cell r="D4834">
            <v>0.39999999999999858</v>
          </cell>
          <cell r="E4834">
            <v>7.8999999999999986</v>
          </cell>
          <cell r="F4834">
            <v>8.0499999999999989</v>
          </cell>
          <cell r="G4834">
            <v>8.26</v>
          </cell>
          <cell r="H4834">
            <v>8.86</v>
          </cell>
          <cell r="I4834">
            <v>9.4599999999999991</v>
          </cell>
        </row>
        <row r="4835">
          <cell r="A4835">
            <v>128130.05</v>
          </cell>
          <cell r="B4835" t="str">
            <v>PY - MSE</v>
          </cell>
          <cell r="C4835">
            <v>7.5</v>
          </cell>
          <cell r="D4835">
            <v>0.6</v>
          </cell>
          <cell r="E4835">
            <v>8.1</v>
          </cell>
          <cell r="F4835">
            <v>8.25</v>
          </cell>
          <cell r="G4835">
            <v>8.4600000000000009</v>
          </cell>
          <cell r="H4835">
            <v>9.06</v>
          </cell>
          <cell r="I4835">
            <v>9.66</v>
          </cell>
        </row>
        <row r="4836">
          <cell r="A4836">
            <v>128140</v>
          </cell>
          <cell r="B4836">
            <v>0</v>
          </cell>
          <cell r="C4836">
            <v>7.5</v>
          </cell>
          <cell r="D4836">
            <v>0.6</v>
          </cell>
          <cell r="E4836">
            <v>8.1</v>
          </cell>
          <cell r="F4836">
            <v>8.25</v>
          </cell>
          <cell r="G4836">
            <v>8.4600000000000009</v>
          </cell>
          <cell r="H4836">
            <v>9.06</v>
          </cell>
          <cell r="I4836">
            <v>9.66</v>
          </cell>
        </row>
        <row r="4837">
          <cell r="A4837">
            <v>128150</v>
          </cell>
          <cell r="B4837">
            <v>0</v>
          </cell>
          <cell r="C4837">
            <v>7.5</v>
          </cell>
          <cell r="D4837">
            <v>0.6</v>
          </cell>
          <cell r="E4837">
            <v>8.1</v>
          </cell>
          <cell r="F4837">
            <v>8.25</v>
          </cell>
          <cell r="G4837">
            <v>8.4600000000000009</v>
          </cell>
          <cell r="H4837">
            <v>9.06</v>
          </cell>
          <cell r="I4837">
            <v>9.66</v>
          </cell>
        </row>
        <row r="4838">
          <cell r="A4838">
            <v>128160</v>
          </cell>
          <cell r="B4838">
            <v>0</v>
          </cell>
          <cell r="C4838">
            <v>7.5</v>
          </cell>
          <cell r="D4838">
            <v>0.6</v>
          </cell>
          <cell r="E4838">
            <v>8.1</v>
          </cell>
          <cell r="F4838">
            <v>8.25</v>
          </cell>
          <cell r="G4838">
            <v>8.4600000000000009</v>
          </cell>
          <cell r="H4838">
            <v>9.06</v>
          </cell>
          <cell r="I4838">
            <v>9.66</v>
          </cell>
        </row>
        <row r="4839">
          <cell r="A4839">
            <v>128170</v>
          </cell>
          <cell r="B4839">
            <v>0</v>
          </cell>
          <cell r="C4839">
            <v>7.5</v>
          </cell>
          <cell r="D4839">
            <v>0.6</v>
          </cell>
          <cell r="E4839">
            <v>8.1</v>
          </cell>
          <cell r="F4839">
            <v>8.25</v>
          </cell>
          <cell r="G4839">
            <v>8.4600000000000009</v>
          </cell>
          <cell r="H4839">
            <v>9.06</v>
          </cell>
          <cell r="I4839">
            <v>9.66</v>
          </cell>
        </row>
        <row r="4840">
          <cell r="A4840">
            <v>128180</v>
          </cell>
          <cell r="B4840">
            <v>0</v>
          </cell>
          <cell r="C4840">
            <v>7.5</v>
          </cell>
          <cell r="D4840">
            <v>0.6</v>
          </cell>
          <cell r="E4840">
            <v>8.1</v>
          </cell>
          <cell r="F4840">
            <v>8.25</v>
          </cell>
          <cell r="G4840">
            <v>8.4600000000000009</v>
          </cell>
          <cell r="H4840">
            <v>9.06</v>
          </cell>
          <cell r="I4840">
            <v>9.66</v>
          </cell>
        </row>
        <row r="4841">
          <cell r="A4841">
            <v>128190</v>
          </cell>
          <cell r="B4841">
            <v>0</v>
          </cell>
          <cell r="C4841">
            <v>7.5</v>
          </cell>
          <cell r="D4841">
            <v>0.6</v>
          </cell>
          <cell r="E4841">
            <v>8.1</v>
          </cell>
          <cell r="F4841">
            <v>8.25</v>
          </cell>
          <cell r="G4841">
            <v>8.4600000000000009</v>
          </cell>
          <cell r="H4841">
            <v>9.06</v>
          </cell>
          <cell r="I4841">
            <v>9.66</v>
          </cell>
        </row>
        <row r="4842">
          <cell r="A4842">
            <v>128200</v>
          </cell>
          <cell r="B4842">
            <v>0</v>
          </cell>
          <cell r="C4842">
            <v>7.5</v>
          </cell>
          <cell r="D4842">
            <v>0.6</v>
          </cell>
          <cell r="E4842">
            <v>8.1</v>
          </cell>
          <cell r="F4842">
            <v>8.25</v>
          </cell>
          <cell r="G4842">
            <v>8.4600000000000009</v>
          </cell>
          <cell r="H4842">
            <v>9.06</v>
          </cell>
          <cell r="I4842">
            <v>9.66</v>
          </cell>
        </row>
        <row r="4843">
          <cell r="A4843">
            <v>128210</v>
          </cell>
          <cell r="B4843">
            <v>0</v>
          </cell>
          <cell r="C4843">
            <v>7.5</v>
          </cell>
          <cell r="D4843">
            <v>0.6</v>
          </cell>
          <cell r="E4843">
            <v>8.1</v>
          </cell>
          <cell r="F4843">
            <v>8.25</v>
          </cell>
          <cell r="G4843">
            <v>8.4600000000000009</v>
          </cell>
          <cell r="H4843">
            <v>9.06</v>
          </cell>
          <cell r="I4843">
            <v>9.66</v>
          </cell>
        </row>
        <row r="4844">
          <cell r="A4844">
            <v>128220</v>
          </cell>
          <cell r="B4844">
            <v>0</v>
          </cell>
          <cell r="C4844">
            <v>7.5</v>
          </cell>
          <cell r="D4844">
            <v>0.6</v>
          </cell>
          <cell r="E4844">
            <v>8.1</v>
          </cell>
          <cell r="F4844">
            <v>8.25</v>
          </cell>
          <cell r="G4844">
            <v>8.4600000000000009</v>
          </cell>
          <cell r="H4844">
            <v>9.06</v>
          </cell>
          <cell r="I4844">
            <v>9.66</v>
          </cell>
        </row>
        <row r="4845">
          <cell r="A4845">
            <v>128230</v>
          </cell>
          <cell r="B4845">
            <v>0</v>
          </cell>
          <cell r="C4845">
            <v>7.5</v>
          </cell>
          <cell r="D4845">
            <v>0.6</v>
          </cell>
          <cell r="E4845">
            <v>8.1</v>
          </cell>
          <cell r="F4845">
            <v>8.25</v>
          </cell>
          <cell r="G4845">
            <v>8.4600000000000009</v>
          </cell>
          <cell r="H4845">
            <v>9.06</v>
          </cell>
          <cell r="I4845">
            <v>9.66</v>
          </cell>
        </row>
        <row r="4846">
          <cell r="A4846">
            <v>128240</v>
          </cell>
          <cell r="B4846">
            <v>0</v>
          </cell>
          <cell r="C4846">
            <v>7.5</v>
          </cell>
          <cell r="D4846">
            <v>0.6</v>
          </cell>
          <cell r="E4846">
            <v>8.1</v>
          </cell>
          <cell r="F4846">
            <v>8.25</v>
          </cell>
          <cell r="G4846">
            <v>8.4600000000000009</v>
          </cell>
          <cell r="H4846">
            <v>9.06</v>
          </cell>
          <cell r="I4846">
            <v>9.66</v>
          </cell>
        </row>
        <row r="4847">
          <cell r="A4847">
            <v>128250</v>
          </cell>
          <cell r="B4847">
            <v>0</v>
          </cell>
          <cell r="C4847">
            <v>7.5</v>
          </cell>
          <cell r="D4847">
            <v>0.6</v>
          </cell>
          <cell r="E4847">
            <v>8.1</v>
          </cell>
          <cell r="F4847">
            <v>8.25</v>
          </cell>
          <cell r="G4847">
            <v>8.4600000000000009</v>
          </cell>
          <cell r="H4847">
            <v>9.06</v>
          </cell>
          <cell r="I4847">
            <v>9.66</v>
          </cell>
        </row>
        <row r="4848">
          <cell r="A4848">
            <v>128260</v>
          </cell>
          <cell r="B4848">
            <v>0</v>
          </cell>
          <cell r="C4848">
            <v>7.5</v>
          </cell>
          <cell r="D4848">
            <v>0.6</v>
          </cell>
          <cell r="E4848">
            <v>8.1</v>
          </cell>
          <cell r="F4848">
            <v>8.25</v>
          </cell>
          <cell r="G4848">
            <v>8.4600000000000009</v>
          </cell>
          <cell r="H4848">
            <v>9.06</v>
          </cell>
          <cell r="I4848">
            <v>9.66</v>
          </cell>
        </row>
        <row r="4849">
          <cell r="A4849">
            <v>128270</v>
          </cell>
          <cell r="B4849">
            <v>0</v>
          </cell>
          <cell r="C4849">
            <v>7.5</v>
          </cell>
          <cell r="D4849">
            <v>0.6</v>
          </cell>
          <cell r="E4849">
            <v>8.1</v>
          </cell>
          <cell r="F4849">
            <v>8.25</v>
          </cell>
          <cell r="G4849">
            <v>8.4600000000000009</v>
          </cell>
          <cell r="H4849">
            <v>9.06</v>
          </cell>
          <cell r="I4849">
            <v>9.66</v>
          </cell>
        </row>
        <row r="4850">
          <cell r="A4850">
            <v>128280</v>
          </cell>
          <cell r="B4850">
            <v>0</v>
          </cell>
          <cell r="C4850">
            <v>7.5</v>
          </cell>
          <cell r="D4850">
            <v>0.6</v>
          </cell>
          <cell r="E4850">
            <v>8.1</v>
          </cell>
          <cell r="F4850">
            <v>8.25</v>
          </cell>
          <cell r="G4850">
            <v>8.4600000000000009</v>
          </cell>
          <cell r="H4850">
            <v>9.06</v>
          </cell>
          <cell r="I4850">
            <v>9.66</v>
          </cell>
        </row>
        <row r="4851">
          <cell r="A4851">
            <v>128290</v>
          </cell>
          <cell r="B4851">
            <v>0</v>
          </cell>
          <cell r="C4851">
            <v>7.5</v>
          </cell>
          <cell r="D4851">
            <v>0.6</v>
          </cell>
          <cell r="E4851">
            <v>8.1</v>
          </cell>
          <cell r="F4851">
            <v>8.25</v>
          </cell>
          <cell r="G4851">
            <v>8.4600000000000009</v>
          </cell>
          <cell r="H4851">
            <v>9.06</v>
          </cell>
          <cell r="I4851">
            <v>9.66</v>
          </cell>
        </row>
        <row r="4852">
          <cell r="A4852">
            <v>128300</v>
          </cell>
          <cell r="B4852">
            <v>0</v>
          </cell>
          <cell r="C4852">
            <v>7.5</v>
          </cell>
          <cell r="D4852">
            <v>0.6</v>
          </cell>
          <cell r="E4852">
            <v>8.1</v>
          </cell>
          <cell r="F4852">
            <v>8.25</v>
          </cell>
          <cell r="G4852">
            <v>8.4600000000000009</v>
          </cell>
          <cell r="H4852">
            <v>9.06</v>
          </cell>
          <cell r="I4852">
            <v>9.66</v>
          </cell>
        </row>
        <row r="4853">
          <cell r="A4853">
            <v>128310</v>
          </cell>
          <cell r="B4853">
            <v>0</v>
          </cell>
          <cell r="C4853">
            <v>7.5</v>
          </cell>
          <cell r="D4853">
            <v>0.6</v>
          </cell>
          <cell r="E4853">
            <v>8.1</v>
          </cell>
          <cell r="F4853">
            <v>8.25</v>
          </cell>
          <cell r="G4853">
            <v>8.4600000000000009</v>
          </cell>
          <cell r="H4853">
            <v>9.06</v>
          </cell>
          <cell r="I4853">
            <v>9.66</v>
          </cell>
        </row>
        <row r="4854">
          <cell r="A4854">
            <v>128320</v>
          </cell>
          <cell r="B4854">
            <v>0</v>
          </cell>
          <cell r="C4854">
            <v>7.5</v>
          </cell>
          <cell r="D4854">
            <v>0.6</v>
          </cell>
          <cell r="E4854">
            <v>8.1</v>
          </cell>
          <cell r="F4854">
            <v>8.25</v>
          </cell>
          <cell r="G4854">
            <v>8.4600000000000009</v>
          </cell>
          <cell r="H4854">
            <v>9.06</v>
          </cell>
          <cell r="I4854">
            <v>9.66</v>
          </cell>
        </row>
        <row r="4855">
          <cell r="A4855">
            <v>128330</v>
          </cell>
          <cell r="B4855">
            <v>0</v>
          </cell>
          <cell r="C4855">
            <v>7.5</v>
          </cell>
          <cell r="D4855">
            <v>0.6</v>
          </cell>
          <cell r="E4855">
            <v>8.1</v>
          </cell>
          <cell r="F4855">
            <v>8.25</v>
          </cell>
          <cell r="G4855">
            <v>8.4600000000000009</v>
          </cell>
          <cell r="H4855">
            <v>9.06</v>
          </cell>
          <cell r="I4855">
            <v>9.66</v>
          </cell>
        </row>
        <row r="4856">
          <cell r="A4856">
            <v>128340</v>
          </cell>
          <cell r="B4856">
            <v>0</v>
          </cell>
          <cell r="C4856">
            <v>7.5</v>
          </cell>
          <cell r="D4856">
            <v>0.6</v>
          </cell>
          <cell r="E4856">
            <v>8.1</v>
          </cell>
          <cell r="F4856">
            <v>8.25</v>
          </cell>
          <cell r="G4856">
            <v>8.4600000000000009</v>
          </cell>
          <cell r="H4856">
            <v>9.06</v>
          </cell>
          <cell r="I4856">
            <v>9.66</v>
          </cell>
        </row>
        <row r="4857">
          <cell r="A4857">
            <v>128350</v>
          </cell>
          <cell r="B4857">
            <v>0</v>
          </cell>
          <cell r="C4857">
            <v>7.5</v>
          </cell>
          <cell r="D4857">
            <v>0.6</v>
          </cell>
          <cell r="E4857">
            <v>8.1</v>
          </cell>
          <cell r="F4857">
            <v>8.25</v>
          </cell>
          <cell r="G4857">
            <v>8.4600000000000009</v>
          </cell>
          <cell r="H4857">
            <v>9.06</v>
          </cell>
          <cell r="I4857">
            <v>9.66</v>
          </cell>
        </row>
        <row r="4858">
          <cell r="A4858">
            <v>128360</v>
          </cell>
          <cell r="B4858">
            <v>0</v>
          </cell>
          <cell r="C4858">
            <v>7.5</v>
          </cell>
          <cell r="D4858">
            <v>0.6</v>
          </cell>
          <cell r="E4858">
            <v>8.1</v>
          </cell>
          <cell r="F4858">
            <v>8.25</v>
          </cell>
          <cell r="G4858">
            <v>8.4600000000000009</v>
          </cell>
          <cell r="H4858">
            <v>9.06</v>
          </cell>
          <cell r="I4858">
            <v>9.66</v>
          </cell>
        </row>
        <row r="4859">
          <cell r="A4859">
            <v>128370</v>
          </cell>
          <cell r="B4859">
            <v>0</v>
          </cell>
          <cell r="C4859">
            <v>7.5</v>
          </cell>
          <cell r="D4859">
            <v>0.6</v>
          </cell>
          <cell r="E4859">
            <v>8.1</v>
          </cell>
          <cell r="F4859">
            <v>8.25</v>
          </cell>
          <cell r="G4859">
            <v>8.4600000000000009</v>
          </cell>
          <cell r="H4859">
            <v>9.06</v>
          </cell>
          <cell r="I4859">
            <v>9.66</v>
          </cell>
        </row>
        <row r="4860">
          <cell r="A4860">
            <v>128380</v>
          </cell>
          <cell r="B4860">
            <v>0</v>
          </cell>
          <cell r="C4860">
            <v>7.5</v>
          </cell>
          <cell r="D4860">
            <v>0.6</v>
          </cell>
          <cell r="E4860">
            <v>8.1</v>
          </cell>
          <cell r="F4860">
            <v>8.25</v>
          </cell>
          <cell r="G4860">
            <v>8.4600000000000009</v>
          </cell>
          <cell r="H4860">
            <v>9.06</v>
          </cell>
          <cell r="I4860">
            <v>9.66</v>
          </cell>
        </row>
        <row r="4861">
          <cell r="A4861">
            <v>128390</v>
          </cell>
          <cell r="B4861">
            <v>0</v>
          </cell>
          <cell r="C4861">
            <v>7.5</v>
          </cell>
          <cell r="D4861">
            <v>0.6</v>
          </cell>
          <cell r="E4861">
            <v>8.1</v>
          </cell>
          <cell r="F4861">
            <v>8.25</v>
          </cell>
          <cell r="G4861">
            <v>8.4600000000000009</v>
          </cell>
          <cell r="H4861">
            <v>9.06</v>
          </cell>
          <cell r="I4861">
            <v>9.66</v>
          </cell>
        </row>
        <row r="4862">
          <cell r="A4862">
            <v>128400</v>
          </cell>
          <cell r="B4862">
            <v>0</v>
          </cell>
          <cell r="C4862">
            <v>7.5</v>
          </cell>
          <cell r="D4862">
            <v>0.6</v>
          </cell>
          <cell r="E4862">
            <v>8.1</v>
          </cell>
          <cell r="F4862">
            <v>8.25</v>
          </cell>
          <cell r="G4862">
            <v>8.4600000000000009</v>
          </cell>
          <cell r="H4862">
            <v>9.06</v>
          </cell>
          <cell r="I4862">
            <v>9.66</v>
          </cell>
        </row>
        <row r="4863">
          <cell r="A4863">
            <v>128410</v>
          </cell>
          <cell r="B4863">
            <v>0</v>
          </cell>
          <cell r="C4863">
            <v>7.5</v>
          </cell>
          <cell r="D4863">
            <v>0.6</v>
          </cell>
          <cell r="E4863">
            <v>8.1</v>
          </cell>
          <cell r="F4863">
            <v>8.25</v>
          </cell>
          <cell r="G4863">
            <v>8.4600000000000009</v>
          </cell>
          <cell r="H4863">
            <v>9.06</v>
          </cell>
          <cell r="I4863">
            <v>9.66</v>
          </cell>
        </row>
        <row r="4864">
          <cell r="A4864">
            <v>128420</v>
          </cell>
          <cell r="B4864">
            <v>0</v>
          </cell>
          <cell r="C4864">
            <v>7.5</v>
          </cell>
          <cell r="D4864">
            <v>0.6</v>
          </cell>
          <cell r="E4864">
            <v>8.1</v>
          </cell>
          <cell r="F4864">
            <v>8.25</v>
          </cell>
          <cell r="G4864">
            <v>8.4600000000000009</v>
          </cell>
          <cell r="H4864">
            <v>9.06</v>
          </cell>
          <cell r="I4864">
            <v>9.66</v>
          </cell>
        </row>
        <row r="4865">
          <cell r="A4865">
            <v>128430</v>
          </cell>
          <cell r="B4865">
            <v>0</v>
          </cell>
          <cell r="C4865">
            <v>7.5</v>
          </cell>
          <cell r="D4865">
            <v>0.6</v>
          </cell>
          <cell r="E4865">
            <v>8.1</v>
          </cell>
          <cell r="F4865">
            <v>8.25</v>
          </cell>
          <cell r="G4865">
            <v>8.4600000000000009</v>
          </cell>
          <cell r="H4865">
            <v>9.06</v>
          </cell>
          <cell r="I4865">
            <v>9.66</v>
          </cell>
        </row>
        <row r="4866">
          <cell r="A4866">
            <v>128440</v>
          </cell>
          <cell r="B4866">
            <v>0</v>
          </cell>
          <cell r="C4866">
            <v>7.5</v>
          </cell>
          <cell r="D4866">
            <v>0.6</v>
          </cell>
          <cell r="E4866">
            <v>8.1</v>
          </cell>
          <cell r="F4866">
            <v>8.25</v>
          </cell>
          <cell r="G4866">
            <v>8.4600000000000009</v>
          </cell>
          <cell r="H4866">
            <v>9.06</v>
          </cell>
          <cell r="I4866">
            <v>9.66</v>
          </cell>
        </row>
        <row r="4867">
          <cell r="A4867">
            <v>128450</v>
          </cell>
          <cell r="B4867">
            <v>0</v>
          </cell>
          <cell r="C4867">
            <v>7.5</v>
          </cell>
          <cell r="D4867">
            <v>0.6</v>
          </cell>
          <cell r="E4867">
            <v>8.1</v>
          </cell>
          <cell r="F4867">
            <v>8.25</v>
          </cell>
          <cell r="G4867">
            <v>8.4600000000000009</v>
          </cell>
          <cell r="H4867">
            <v>9.06</v>
          </cell>
          <cell r="I4867">
            <v>9.66</v>
          </cell>
        </row>
        <row r="4868">
          <cell r="A4868">
            <v>128460</v>
          </cell>
          <cell r="B4868">
            <v>0</v>
          </cell>
          <cell r="C4868">
            <v>7.5</v>
          </cell>
          <cell r="D4868">
            <v>0.6</v>
          </cell>
          <cell r="E4868">
            <v>8.1</v>
          </cell>
          <cell r="F4868">
            <v>8.25</v>
          </cell>
          <cell r="G4868">
            <v>8.4600000000000009</v>
          </cell>
          <cell r="H4868">
            <v>9.06</v>
          </cell>
          <cell r="I4868">
            <v>9.66</v>
          </cell>
        </row>
        <row r="4869">
          <cell r="A4869">
            <v>128470</v>
          </cell>
          <cell r="B4869">
            <v>0</v>
          </cell>
          <cell r="C4869">
            <v>7.5</v>
          </cell>
          <cell r="D4869">
            <v>0.6</v>
          </cell>
          <cell r="E4869">
            <v>8.1</v>
          </cell>
          <cell r="F4869">
            <v>8.25</v>
          </cell>
          <cell r="G4869">
            <v>8.4600000000000009</v>
          </cell>
          <cell r="H4869">
            <v>9.06</v>
          </cell>
          <cell r="I4869">
            <v>9.66</v>
          </cell>
        </row>
        <row r="4870">
          <cell r="A4870">
            <v>128480</v>
          </cell>
          <cell r="B4870">
            <v>0</v>
          </cell>
          <cell r="C4870">
            <v>7.5</v>
          </cell>
          <cell r="D4870">
            <v>0.6</v>
          </cell>
          <cell r="E4870">
            <v>8.1</v>
          </cell>
          <cell r="F4870">
            <v>8.25</v>
          </cell>
          <cell r="G4870">
            <v>8.4600000000000009</v>
          </cell>
          <cell r="H4870">
            <v>9.06</v>
          </cell>
          <cell r="I4870">
            <v>9.66</v>
          </cell>
        </row>
        <row r="4871">
          <cell r="A4871">
            <v>128490</v>
          </cell>
          <cell r="B4871">
            <v>0</v>
          </cell>
          <cell r="C4871">
            <v>7.5</v>
          </cell>
          <cell r="D4871">
            <v>0.6</v>
          </cell>
          <cell r="E4871">
            <v>8.1</v>
          </cell>
          <cell r="F4871">
            <v>8.25</v>
          </cell>
          <cell r="G4871">
            <v>8.4600000000000009</v>
          </cell>
          <cell r="H4871">
            <v>9.06</v>
          </cell>
          <cell r="I4871">
            <v>9.66</v>
          </cell>
        </row>
        <row r="4872">
          <cell r="A4872">
            <v>128500</v>
          </cell>
          <cell r="B4872">
            <v>0</v>
          </cell>
          <cell r="C4872">
            <v>7.5</v>
          </cell>
          <cell r="D4872">
            <v>0.6</v>
          </cell>
          <cell r="E4872">
            <v>8.1</v>
          </cell>
          <cell r="F4872">
            <v>8.25</v>
          </cell>
          <cell r="G4872">
            <v>8.4600000000000009</v>
          </cell>
          <cell r="H4872">
            <v>9.06</v>
          </cell>
          <cell r="I4872">
            <v>9.66</v>
          </cell>
        </row>
        <row r="4873">
          <cell r="A4873">
            <v>128510</v>
          </cell>
          <cell r="B4873">
            <v>0</v>
          </cell>
          <cell r="C4873">
            <v>7.5</v>
          </cell>
          <cell r="D4873">
            <v>0.6</v>
          </cell>
          <cell r="E4873">
            <v>8.1</v>
          </cell>
          <cell r="F4873">
            <v>8.25</v>
          </cell>
          <cell r="G4873">
            <v>8.4600000000000009</v>
          </cell>
          <cell r="H4873">
            <v>9.06</v>
          </cell>
          <cell r="I4873">
            <v>9.66</v>
          </cell>
        </row>
        <row r="4874">
          <cell r="A4874">
            <v>128513.64</v>
          </cell>
          <cell r="B4874" t="str">
            <v>PY - MSE</v>
          </cell>
          <cell r="C4874">
            <v>7.5</v>
          </cell>
          <cell r="D4874">
            <v>0.6</v>
          </cell>
          <cell r="E4874">
            <v>8.1</v>
          </cell>
          <cell r="F4874">
            <v>8.25</v>
          </cell>
          <cell r="G4874">
            <v>8.4600000000000009</v>
          </cell>
          <cell r="H4874">
            <v>9.06</v>
          </cell>
          <cell r="I4874">
            <v>9.66</v>
          </cell>
        </row>
        <row r="4875">
          <cell r="A4875">
            <v>128520</v>
          </cell>
          <cell r="B4875">
            <v>0</v>
          </cell>
          <cell r="C4875">
            <v>7.5</v>
          </cell>
          <cell r="D4875">
            <v>0.46999999999999886</v>
          </cell>
          <cell r="E4875">
            <v>7.9699999999999989</v>
          </cell>
          <cell r="F4875">
            <v>8.1199999999999992</v>
          </cell>
          <cell r="G4875">
            <v>8.33</v>
          </cell>
          <cell r="H4875">
            <v>8.93</v>
          </cell>
          <cell r="I4875">
            <v>9.5299999999999994</v>
          </cell>
        </row>
        <row r="4876">
          <cell r="A4876">
            <v>128528.64</v>
          </cell>
          <cell r="B4876" t="str">
            <v>PT</v>
          </cell>
          <cell r="C4876">
            <v>7.5</v>
          </cell>
          <cell r="D4876">
            <v>0.3</v>
          </cell>
          <cell r="E4876">
            <v>7.8</v>
          </cell>
          <cell r="F4876">
            <v>7.95</v>
          </cell>
          <cell r="G4876">
            <v>8.16</v>
          </cell>
          <cell r="H4876">
            <v>8.76</v>
          </cell>
          <cell r="I4876">
            <v>9.36</v>
          </cell>
        </row>
        <row r="4877">
          <cell r="A4877">
            <v>128530</v>
          </cell>
          <cell r="B4877">
            <v>0</v>
          </cell>
          <cell r="C4877">
            <v>7.5</v>
          </cell>
          <cell r="D4877">
            <v>0.27</v>
          </cell>
          <cell r="E4877">
            <v>7.77</v>
          </cell>
          <cell r="F4877">
            <v>7.92</v>
          </cell>
          <cell r="G4877">
            <v>8.1300000000000008</v>
          </cell>
          <cell r="H4877">
            <v>8.73</v>
          </cell>
          <cell r="I4877">
            <v>9.33</v>
          </cell>
        </row>
        <row r="4878">
          <cell r="A4878">
            <v>128540</v>
          </cell>
          <cell r="B4878">
            <v>0</v>
          </cell>
          <cell r="C4878">
            <v>7.5</v>
          </cell>
          <cell r="D4878">
            <v>6.9999999999999396E-2</v>
          </cell>
          <cell r="E4878">
            <v>7.5699999999999994</v>
          </cell>
          <cell r="F4878">
            <v>7.72</v>
          </cell>
          <cell r="G4878">
            <v>7.93</v>
          </cell>
          <cell r="H4878">
            <v>8.5299999999999994</v>
          </cell>
          <cell r="I4878">
            <v>9.129999999999999</v>
          </cell>
        </row>
        <row r="4879">
          <cell r="A4879">
            <v>128543.64</v>
          </cell>
          <cell r="B4879" t="str">
            <v>PX</v>
          </cell>
          <cell r="C4879">
            <v>7.5</v>
          </cell>
          <cell r="D4879">
            <v>0</v>
          </cell>
          <cell r="E4879">
            <v>7.5</v>
          </cell>
          <cell r="F4879">
            <v>7.65</v>
          </cell>
          <cell r="G4879">
            <v>7.86</v>
          </cell>
          <cell r="H4879">
            <v>8.4600000000000009</v>
          </cell>
          <cell r="I4879">
            <v>9.06</v>
          </cell>
        </row>
        <row r="4880">
          <cell r="A4880">
            <v>128550</v>
          </cell>
          <cell r="B4880">
            <v>0</v>
          </cell>
          <cell r="C4880">
            <v>7.5</v>
          </cell>
          <cell r="D4880">
            <v>0</v>
          </cell>
          <cell r="E4880">
            <v>7.5</v>
          </cell>
          <cell r="F4880">
            <v>7.65</v>
          </cell>
          <cell r="G4880">
            <v>7.86</v>
          </cell>
          <cell r="H4880">
            <v>8.4600000000000009</v>
          </cell>
          <cell r="I4880">
            <v>9.06</v>
          </cell>
        </row>
        <row r="4881">
          <cell r="A4881">
            <v>128560</v>
          </cell>
          <cell r="B4881">
            <v>0</v>
          </cell>
          <cell r="C4881">
            <v>7.5</v>
          </cell>
          <cell r="D4881">
            <v>0</v>
          </cell>
          <cell r="E4881">
            <v>7.5</v>
          </cell>
          <cell r="F4881">
            <v>7.65</v>
          </cell>
          <cell r="G4881">
            <v>7.86</v>
          </cell>
          <cell r="H4881">
            <v>8.4600000000000009</v>
          </cell>
          <cell r="I4881">
            <v>9.06</v>
          </cell>
        </row>
        <row r="4882">
          <cell r="A4882">
            <v>128570</v>
          </cell>
          <cell r="B4882">
            <v>0</v>
          </cell>
          <cell r="C4882">
            <v>7.5</v>
          </cell>
          <cell r="D4882">
            <v>0</v>
          </cell>
          <cell r="E4882">
            <v>7.5</v>
          </cell>
          <cell r="F4882">
            <v>7.65</v>
          </cell>
          <cell r="G4882">
            <v>7.86</v>
          </cell>
          <cell r="H4882">
            <v>8.4600000000000009</v>
          </cell>
          <cell r="I4882">
            <v>9.06</v>
          </cell>
        </row>
        <row r="4883">
          <cell r="A4883">
            <v>128573.64</v>
          </cell>
          <cell r="B4883" t="str">
            <v>BS</v>
          </cell>
          <cell r="C4883">
            <v>7.5</v>
          </cell>
          <cell r="D4883">
            <v>0</v>
          </cell>
          <cell r="E4883">
            <v>7.5</v>
          </cell>
          <cell r="F4883">
            <v>7.65</v>
          </cell>
          <cell r="G4883">
            <v>7.86</v>
          </cell>
          <cell r="H4883">
            <v>8.4600000000000009</v>
          </cell>
          <cell r="I4883">
            <v>9.06</v>
          </cell>
        </row>
        <row r="4884">
          <cell r="A4884">
            <v>128580</v>
          </cell>
          <cell r="B4884">
            <v>0</v>
          </cell>
          <cell r="C4884">
            <v>7.5</v>
          </cell>
          <cell r="D4884">
            <v>0</v>
          </cell>
          <cell r="E4884">
            <v>7.5</v>
          </cell>
          <cell r="F4884">
            <v>7.65</v>
          </cell>
          <cell r="G4884">
            <v>7.86</v>
          </cell>
          <cell r="H4884">
            <v>8.4600000000000009</v>
          </cell>
          <cell r="I4884">
            <v>9.06</v>
          </cell>
        </row>
        <row r="4885">
          <cell r="A4885">
            <v>128590</v>
          </cell>
          <cell r="B4885">
            <v>0</v>
          </cell>
          <cell r="C4885">
            <v>7.5</v>
          </cell>
          <cell r="D4885">
            <v>0</v>
          </cell>
          <cell r="E4885">
            <v>7.5</v>
          </cell>
          <cell r="F4885">
            <v>7.65</v>
          </cell>
          <cell r="G4885">
            <v>7.86</v>
          </cell>
          <cell r="H4885">
            <v>8.4600000000000009</v>
          </cell>
          <cell r="I4885">
            <v>9.06</v>
          </cell>
        </row>
        <row r="4886">
          <cell r="A4886">
            <v>128600</v>
          </cell>
          <cell r="B4886">
            <v>0</v>
          </cell>
          <cell r="C4886">
            <v>7.5</v>
          </cell>
          <cell r="D4886">
            <v>0</v>
          </cell>
          <cell r="E4886">
            <v>7.5</v>
          </cell>
          <cell r="F4886">
            <v>7.65</v>
          </cell>
          <cell r="G4886">
            <v>7.86</v>
          </cell>
          <cell r="H4886">
            <v>8.4600000000000009</v>
          </cell>
          <cell r="I4886">
            <v>9.06</v>
          </cell>
        </row>
        <row r="4887">
          <cell r="A4887">
            <v>128610</v>
          </cell>
          <cell r="B4887">
            <v>0</v>
          </cell>
          <cell r="C4887">
            <v>7.5</v>
          </cell>
          <cell r="D4887">
            <v>0</v>
          </cell>
          <cell r="E4887">
            <v>7.5</v>
          </cell>
          <cell r="F4887">
            <v>7.65</v>
          </cell>
          <cell r="G4887">
            <v>7.86</v>
          </cell>
          <cell r="H4887">
            <v>8.4600000000000009</v>
          </cell>
          <cell r="I4887">
            <v>9.06</v>
          </cell>
        </row>
        <row r="4888">
          <cell r="A4888">
            <v>128620</v>
          </cell>
          <cell r="B4888">
            <v>0</v>
          </cell>
          <cell r="C4888">
            <v>7.5</v>
          </cell>
          <cell r="D4888">
            <v>0</v>
          </cell>
          <cell r="E4888">
            <v>7.5</v>
          </cell>
          <cell r="F4888">
            <v>7.65</v>
          </cell>
          <cell r="G4888">
            <v>7.86</v>
          </cell>
          <cell r="H4888">
            <v>8.4600000000000009</v>
          </cell>
          <cell r="I4888">
            <v>9.06</v>
          </cell>
        </row>
        <row r="4889">
          <cell r="A4889">
            <v>128630</v>
          </cell>
          <cell r="B4889">
            <v>0</v>
          </cell>
          <cell r="C4889">
            <v>7.5</v>
          </cell>
          <cell r="D4889">
            <v>0</v>
          </cell>
          <cell r="E4889">
            <v>7.5</v>
          </cell>
          <cell r="F4889">
            <v>7.65</v>
          </cell>
          <cell r="G4889">
            <v>7.86</v>
          </cell>
          <cell r="H4889">
            <v>8.4600000000000009</v>
          </cell>
          <cell r="I4889">
            <v>9.06</v>
          </cell>
        </row>
        <row r="4890">
          <cell r="A4890">
            <v>128640</v>
          </cell>
          <cell r="B4890">
            <v>0</v>
          </cell>
          <cell r="C4890">
            <v>7.5</v>
          </cell>
          <cell r="D4890">
            <v>0</v>
          </cell>
          <cell r="E4890">
            <v>7.5</v>
          </cell>
          <cell r="F4890">
            <v>7.65</v>
          </cell>
          <cell r="G4890">
            <v>7.86</v>
          </cell>
          <cell r="H4890">
            <v>8.4600000000000009</v>
          </cell>
          <cell r="I4890">
            <v>9.06</v>
          </cell>
        </row>
        <row r="4891">
          <cell r="A4891">
            <v>128650</v>
          </cell>
          <cell r="B4891">
            <v>0</v>
          </cell>
          <cell r="C4891">
            <v>7.5</v>
          </cell>
          <cell r="D4891">
            <v>0</v>
          </cell>
          <cell r="E4891">
            <v>7.5</v>
          </cell>
          <cell r="F4891">
            <v>7.65</v>
          </cell>
          <cell r="G4891">
            <v>7.86</v>
          </cell>
          <cell r="H4891">
            <v>8.4600000000000009</v>
          </cell>
          <cell r="I4891">
            <v>9.06</v>
          </cell>
        </row>
        <row r="4892">
          <cell r="A4892">
            <v>128660</v>
          </cell>
          <cell r="B4892">
            <v>0</v>
          </cell>
          <cell r="C4892">
            <v>7.5</v>
          </cell>
          <cell r="D4892">
            <v>0</v>
          </cell>
          <cell r="E4892">
            <v>7.5</v>
          </cell>
          <cell r="F4892">
            <v>7.65</v>
          </cell>
          <cell r="G4892">
            <v>7.86</v>
          </cell>
          <cell r="H4892">
            <v>8.4600000000000009</v>
          </cell>
          <cell r="I4892">
            <v>9.06</v>
          </cell>
        </row>
        <row r="4893">
          <cell r="A4893">
            <v>128670</v>
          </cell>
          <cell r="B4893">
            <v>0</v>
          </cell>
          <cell r="C4893">
            <v>7.5</v>
          </cell>
          <cell r="D4893">
            <v>0</v>
          </cell>
          <cell r="E4893">
            <v>7.5</v>
          </cell>
          <cell r="F4893">
            <v>7.65</v>
          </cell>
          <cell r="G4893">
            <v>7.86</v>
          </cell>
          <cell r="H4893">
            <v>8.4600000000000009</v>
          </cell>
          <cell r="I4893">
            <v>9.06</v>
          </cell>
        </row>
        <row r="4894">
          <cell r="A4894">
            <v>128680</v>
          </cell>
          <cell r="B4894">
            <v>0</v>
          </cell>
          <cell r="C4894">
            <v>7.5</v>
          </cell>
          <cell r="D4894">
            <v>0</v>
          </cell>
          <cell r="E4894">
            <v>7.5</v>
          </cell>
          <cell r="F4894">
            <v>7.65</v>
          </cell>
          <cell r="G4894">
            <v>7.86</v>
          </cell>
          <cell r="H4894">
            <v>8.4600000000000009</v>
          </cell>
          <cell r="I4894">
            <v>9.06</v>
          </cell>
        </row>
        <row r="4895">
          <cell r="A4895">
            <v>128690</v>
          </cell>
          <cell r="B4895">
            <v>0</v>
          </cell>
          <cell r="C4895">
            <v>7.5</v>
          </cell>
          <cell r="D4895">
            <v>0</v>
          </cell>
          <cell r="E4895">
            <v>7.5</v>
          </cell>
          <cell r="F4895">
            <v>7.65</v>
          </cell>
          <cell r="G4895">
            <v>7.86</v>
          </cell>
          <cell r="H4895">
            <v>8.4600000000000009</v>
          </cell>
          <cell r="I4895">
            <v>9.06</v>
          </cell>
        </row>
        <row r="4896">
          <cell r="A4896">
            <v>128700</v>
          </cell>
          <cell r="B4896">
            <v>0</v>
          </cell>
          <cell r="C4896">
            <v>7.5</v>
          </cell>
          <cell r="D4896">
            <v>0</v>
          </cell>
          <cell r="E4896">
            <v>7.5</v>
          </cell>
          <cell r="F4896">
            <v>7.65</v>
          </cell>
          <cell r="G4896">
            <v>7.86</v>
          </cell>
          <cell r="H4896">
            <v>8.4600000000000009</v>
          </cell>
          <cell r="I4896">
            <v>9.06</v>
          </cell>
        </row>
        <row r="4897">
          <cell r="A4897">
            <v>128710</v>
          </cell>
          <cell r="B4897">
            <v>0</v>
          </cell>
          <cell r="C4897">
            <v>7.5</v>
          </cell>
          <cell r="D4897">
            <v>0</v>
          </cell>
          <cell r="E4897">
            <v>7.5</v>
          </cell>
          <cell r="F4897">
            <v>7.65</v>
          </cell>
          <cell r="G4897">
            <v>7.86</v>
          </cell>
          <cell r="H4897">
            <v>8.4600000000000009</v>
          </cell>
          <cell r="I4897">
            <v>9.06</v>
          </cell>
        </row>
        <row r="4898">
          <cell r="A4898">
            <v>128720</v>
          </cell>
          <cell r="B4898">
            <v>0</v>
          </cell>
          <cell r="C4898">
            <v>7.5</v>
          </cell>
          <cell r="D4898">
            <v>0</v>
          </cell>
          <cell r="E4898">
            <v>7.5</v>
          </cell>
          <cell r="F4898">
            <v>7.65</v>
          </cell>
          <cell r="G4898">
            <v>7.86</v>
          </cell>
          <cell r="H4898">
            <v>8.4600000000000009</v>
          </cell>
          <cell r="I4898">
            <v>9.06</v>
          </cell>
        </row>
        <row r="4899">
          <cell r="A4899">
            <v>128730</v>
          </cell>
          <cell r="B4899">
            <v>0</v>
          </cell>
          <cell r="C4899">
            <v>7.5</v>
          </cell>
          <cell r="D4899">
            <v>0</v>
          </cell>
          <cell r="E4899">
            <v>7.5</v>
          </cell>
          <cell r="F4899">
            <v>7.65</v>
          </cell>
          <cell r="G4899">
            <v>7.86</v>
          </cell>
          <cell r="H4899">
            <v>8.4600000000000009</v>
          </cell>
          <cell r="I4899">
            <v>9.06</v>
          </cell>
        </row>
        <row r="4900">
          <cell r="A4900">
            <v>128740</v>
          </cell>
          <cell r="B4900">
            <v>0</v>
          </cell>
          <cell r="C4900">
            <v>7.5</v>
          </cell>
          <cell r="D4900">
            <v>0</v>
          </cell>
          <cell r="E4900">
            <v>7.5</v>
          </cell>
          <cell r="F4900">
            <v>7.65</v>
          </cell>
          <cell r="G4900">
            <v>7.86</v>
          </cell>
          <cell r="H4900">
            <v>8.4600000000000009</v>
          </cell>
          <cell r="I4900">
            <v>9.06</v>
          </cell>
        </row>
        <row r="4901">
          <cell r="A4901">
            <v>128750</v>
          </cell>
          <cell r="B4901">
            <v>0</v>
          </cell>
          <cell r="C4901">
            <v>7.5</v>
          </cell>
          <cell r="D4901">
            <v>0</v>
          </cell>
          <cell r="E4901">
            <v>7.5</v>
          </cell>
          <cell r="F4901">
            <v>7.65</v>
          </cell>
          <cell r="G4901">
            <v>7.86</v>
          </cell>
          <cell r="H4901">
            <v>8.4600000000000009</v>
          </cell>
          <cell r="I4901">
            <v>9.06</v>
          </cell>
        </row>
        <row r="4902">
          <cell r="A4902">
            <v>128760</v>
          </cell>
          <cell r="B4902">
            <v>0</v>
          </cell>
          <cell r="C4902">
            <v>7.5</v>
          </cell>
          <cell r="D4902">
            <v>0</v>
          </cell>
          <cell r="E4902">
            <v>7.5</v>
          </cell>
          <cell r="F4902">
            <v>7.65</v>
          </cell>
          <cell r="G4902">
            <v>7.86</v>
          </cell>
          <cell r="H4902">
            <v>8.4600000000000009</v>
          </cell>
          <cell r="I4902">
            <v>9.06</v>
          </cell>
        </row>
        <row r="4903">
          <cell r="A4903">
            <v>128770</v>
          </cell>
          <cell r="B4903">
            <v>0</v>
          </cell>
          <cell r="C4903">
            <v>7.5</v>
          </cell>
          <cell r="D4903">
            <v>0</v>
          </cell>
          <cell r="E4903">
            <v>7.5</v>
          </cell>
          <cell r="F4903">
            <v>7.65</v>
          </cell>
          <cell r="G4903">
            <v>7.86</v>
          </cell>
          <cell r="H4903">
            <v>8.4600000000000009</v>
          </cell>
          <cell r="I4903">
            <v>9.06</v>
          </cell>
        </row>
        <row r="4904">
          <cell r="A4904">
            <v>128780</v>
          </cell>
          <cell r="B4904">
            <v>0</v>
          </cell>
          <cell r="C4904">
            <v>7.5</v>
          </cell>
          <cell r="D4904">
            <v>0</v>
          </cell>
          <cell r="E4904">
            <v>7.5</v>
          </cell>
          <cell r="F4904">
            <v>7.65</v>
          </cell>
          <cell r="G4904">
            <v>7.86</v>
          </cell>
          <cell r="H4904">
            <v>8.4600000000000009</v>
          </cell>
          <cell r="I4904">
            <v>9.06</v>
          </cell>
        </row>
        <row r="4905">
          <cell r="A4905">
            <v>128790</v>
          </cell>
          <cell r="B4905">
            <v>0</v>
          </cell>
          <cell r="C4905">
            <v>7.5</v>
          </cell>
          <cell r="D4905">
            <v>0</v>
          </cell>
          <cell r="E4905">
            <v>7.5</v>
          </cell>
          <cell r="F4905">
            <v>7.65</v>
          </cell>
          <cell r="G4905">
            <v>7.86</v>
          </cell>
          <cell r="H4905">
            <v>8.4600000000000009</v>
          </cell>
          <cell r="I4905">
            <v>9.06</v>
          </cell>
        </row>
        <row r="4906">
          <cell r="A4906">
            <v>128800</v>
          </cell>
          <cell r="B4906">
            <v>0</v>
          </cell>
          <cell r="C4906">
            <v>7.5</v>
          </cell>
          <cell r="D4906">
            <v>0</v>
          </cell>
          <cell r="E4906">
            <v>7.5</v>
          </cell>
          <cell r="F4906">
            <v>7.65</v>
          </cell>
          <cell r="G4906">
            <v>7.86</v>
          </cell>
          <cell r="H4906">
            <v>8.4600000000000009</v>
          </cell>
          <cell r="I4906">
            <v>9.06</v>
          </cell>
        </row>
        <row r="4907">
          <cell r="A4907">
            <v>128810</v>
          </cell>
          <cell r="B4907">
            <v>0</v>
          </cell>
          <cell r="C4907">
            <v>7.5</v>
          </cell>
          <cell r="D4907">
            <v>0</v>
          </cell>
          <cell r="E4907">
            <v>7.5</v>
          </cell>
          <cell r="F4907">
            <v>7.65</v>
          </cell>
          <cell r="G4907">
            <v>7.86</v>
          </cell>
          <cell r="H4907">
            <v>8.4600000000000009</v>
          </cell>
          <cell r="I4907">
            <v>9.06</v>
          </cell>
        </row>
        <row r="4908">
          <cell r="A4908">
            <v>128820</v>
          </cell>
          <cell r="B4908">
            <v>0</v>
          </cell>
          <cell r="C4908">
            <v>7.5</v>
          </cell>
          <cell r="D4908">
            <v>0</v>
          </cell>
          <cell r="E4908">
            <v>7.5</v>
          </cell>
          <cell r="F4908">
            <v>7.65</v>
          </cell>
          <cell r="G4908">
            <v>7.86</v>
          </cell>
          <cell r="H4908">
            <v>8.4600000000000009</v>
          </cell>
          <cell r="I4908">
            <v>9.06</v>
          </cell>
        </row>
        <row r="4909">
          <cell r="A4909">
            <v>128830</v>
          </cell>
          <cell r="B4909">
            <v>0</v>
          </cell>
          <cell r="C4909">
            <v>7.5</v>
          </cell>
          <cell r="D4909">
            <v>0</v>
          </cell>
          <cell r="E4909">
            <v>7.5</v>
          </cell>
          <cell r="F4909">
            <v>7.65</v>
          </cell>
          <cell r="G4909">
            <v>7.86</v>
          </cell>
          <cell r="H4909">
            <v>8.4600000000000009</v>
          </cell>
          <cell r="I4909">
            <v>9.06</v>
          </cell>
        </row>
        <row r="4910">
          <cell r="A4910">
            <v>128840</v>
          </cell>
          <cell r="B4910">
            <v>0</v>
          </cell>
          <cell r="C4910">
            <v>7.5</v>
          </cell>
          <cell r="D4910">
            <v>0</v>
          </cell>
          <cell r="E4910">
            <v>7.5</v>
          </cell>
          <cell r="F4910">
            <v>7.65</v>
          </cell>
          <cell r="G4910">
            <v>7.86</v>
          </cell>
          <cell r="H4910">
            <v>8.4600000000000009</v>
          </cell>
          <cell r="I4910">
            <v>9.06</v>
          </cell>
        </row>
        <row r="4911">
          <cell r="A4911">
            <v>128850</v>
          </cell>
          <cell r="B4911">
            <v>0</v>
          </cell>
          <cell r="C4911">
            <v>7.5</v>
          </cell>
          <cell r="D4911">
            <v>0</v>
          </cell>
          <cell r="E4911">
            <v>7.5</v>
          </cell>
          <cell r="F4911">
            <v>7.65</v>
          </cell>
          <cell r="G4911">
            <v>7.86</v>
          </cell>
          <cell r="H4911">
            <v>8.4600000000000009</v>
          </cell>
          <cell r="I4911">
            <v>9.06</v>
          </cell>
        </row>
        <row r="4912">
          <cell r="A4912">
            <v>128860</v>
          </cell>
          <cell r="B4912">
            <v>0</v>
          </cell>
          <cell r="C4912">
            <v>7.5</v>
          </cell>
          <cell r="D4912">
            <v>0</v>
          </cell>
          <cell r="E4912">
            <v>7.5</v>
          </cell>
          <cell r="F4912">
            <v>7.65</v>
          </cell>
          <cell r="G4912">
            <v>7.86</v>
          </cell>
          <cell r="H4912">
            <v>8.4600000000000009</v>
          </cell>
          <cell r="I4912">
            <v>9.06</v>
          </cell>
        </row>
        <row r="4913">
          <cell r="A4913">
            <v>128870</v>
          </cell>
          <cell r="B4913">
            <v>0</v>
          </cell>
          <cell r="C4913">
            <v>7.5</v>
          </cell>
          <cell r="D4913">
            <v>0</v>
          </cell>
          <cell r="E4913">
            <v>7.5</v>
          </cell>
          <cell r="F4913">
            <v>7.65</v>
          </cell>
          <cell r="G4913">
            <v>7.86</v>
          </cell>
          <cell r="H4913">
            <v>8.4600000000000009</v>
          </cell>
          <cell r="I4913">
            <v>9.06</v>
          </cell>
        </row>
        <row r="4914">
          <cell r="A4914">
            <v>128880</v>
          </cell>
          <cell r="B4914">
            <v>0</v>
          </cell>
          <cell r="C4914">
            <v>7.5</v>
          </cell>
          <cell r="D4914">
            <v>0</v>
          </cell>
          <cell r="E4914">
            <v>7.5</v>
          </cell>
          <cell r="F4914">
            <v>7.65</v>
          </cell>
          <cell r="G4914">
            <v>7.86</v>
          </cell>
          <cell r="H4914">
            <v>8.4600000000000009</v>
          </cell>
          <cell r="I4914">
            <v>9.06</v>
          </cell>
        </row>
        <row r="4915">
          <cell r="A4915">
            <v>128890</v>
          </cell>
          <cell r="B4915">
            <v>0</v>
          </cell>
          <cell r="C4915">
            <v>7.5</v>
          </cell>
          <cell r="D4915">
            <v>0</v>
          </cell>
          <cell r="E4915">
            <v>7.5</v>
          </cell>
          <cell r="F4915">
            <v>7.65</v>
          </cell>
          <cell r="G4915">
            <v>7.86</v>
          </cell>
          <cell r="H4915">
            <v>8.4600000000000009</v>
          </cell>
          <cell r="I4915">
            <v>9.06</v>
          </cell>
        </row>
        <row r="4916">
          <cell r="A4916">
            <v>128900</v>
          </cell>
          <cell r="B4916">
            <v>0</v>
          </cell>
          <cell r="C4916">
            <v>7.5</v>
          </cell>
          <cell r="D4916">
            <v>0</v>
          </cell>
          <cell r="E4916">
            <v>7.5</v>
          </cell>
          <cell r="F4916">
            <v>7.65</v>
          </cell>
          <cell r="G4916">
            <v>7.86</v>
          </cell>
          <cell r="H4916">
            <v>8.4600000000000009</v>
          </cell>
          <cell r="I4916">
            <v>9.06</v>
          </cell>
        </row>
        <row r="4917">
          <cell r="A4917">
            <v>128910</v>
          </cell>
          <cell r="B4917">
            <v>0</v>
          </cell>
          <cell r="C4917">
            <v>7.5</v>
          </cell>
          <cell r="D4917">
            <v>0</v>
          </cell>
          <cell r="E4917">
            <v>7.5</v>
          </cell>
          <cell r="F4917">
            <v>7.65</v>
          </cell>
          <cell r="G4917">
            <v>7.86</v>
          </cell>
          <cell r="H4917">
            <v>8.4600000000000009</v>
          </cell>
          <cell r="I4917">
            <v>9.06</v>
          </cell>
        </row>
        <row r="4918">
          <cell r="A4918">
            <v>128920</v>
          </cell>
          <cell r="B4918">
            <v>0</v>
          </cell>
          <cell r="C4918">
            <v>7.5</v>
          </cell>
          <cell r="D4918">
            <v>0</v>
          </cell>
          <cell r="E4918">
            <v>7.5</v>
          </cell>
          <cell r="F4918">
            <v>7.65</v>
          </cell>
          <cell r="G4918">
            <v>7.86</v>
          </cell>
          <cell r="H4918">
            <v>8.4600000000000009</v>
          </cell>
          <cell r="I4918">
            <v>9.06</v>
          </cell>
        </row>
        <row r="4919">
          <cell r="A4919">
            <v>128930</v>
          </cell>
          <cell r="B4919">
            <v>0</v>
          </cell>
          <cell r="C4919">
            <v>7.5</v>
          </cell>
          <cell r="D4919">
            <v>0</v>
          </cell>
          <cell r="E4919">
            <v>7.5</v>
          </cell>
          <cell r="F4919">
            <v>7.65</v>
          </cell>
          <cell r="G4919">
            <v>7.86</v>
          </cell>
          <cell r="H4919">
            <v>8.4600000000000009</v>
          </cell>
          <cell r="I4919">
            <v>9.06</v>
          </cell>
        </row>
        <row r="4920">
          <cell r="A4920">
            <v>128940</v>
          </cell>
          <cell r="B4920">
            <v>0</v>
          </cell>
          <cell r="C4920">
            <v>7.5</v>
          </cell>
          <cell r="D4920">
            <v>0</v>
          </cell>
          <cell r="E4920">
            <v>7.5</v>
          </cell>
          <cell r="F4920">
            <v>7.65</v>
          </cell>
          <cell r="G4920">
            <v>7.86</v>
          </cell>
          <cell r="H4920">
            <v>8.4600000000000009</v>
          </cell>
          <cell r="I4920">
            <v>9.06</v>
          </cell>
        </row>
        <row r="4921">
          <cell r="A4921">
            <v>128950</v>
          </cell>
          <cell r="B4921">
            <v>0</v>
          </cell>
          <cell r="C4921">
            <v>7.5</v>
          </cell>
          <cell r="D4921">
            <v>0</v>
          </cell>
          <cell r="E4921">
            <v>7.5</v>
          </cell>
          <cell r="F4921">
            <v>7.65</v>
          </cell>
          <cell r="G4921">
            <v>7.86</v>
          </cell>
          <cell r="H4921">
            <v>8.4600000000000009</v>
          </cell>
          <cell r="I4921">
            <v>9.06</v>
          </cell>
        </row>
        <row r="4922">
          <cell r="A4922">
            <v>128960</v>
          </cell>
          <cell r="B4922">
            <v>0</v>
          </cell>
          <cell r="C4922">
            <v>7.5</v>
          </cell>
          <cell r="D4922">
            <v>0</v>
          </cell>
          <cell r="E4922">
            <v>7.5</v>
          </cell>
          <cell r="F4922">
            <v>7.65</v>
          </cell>
          <cell r="G4922">
            <v>7.86</v>
          </cell>
          <cell r="H4922">
            <v>8.4600000000000009</v>
          </cell>
          <cell r="I4922">
            <v>9.06</v>
          </cell>
        </row>
        <row r="4923">
          <cell r="A4923">
            <v>128970</v>
          </cell>
          <cell r="B4923">
            <v>0</v>
          </cell>
          <cell r="C4923">
            <v>7.5</v>
          </cell>
          <cell r="D4923">
            <v>0</v>
          </cell>
          <cell r="E4923">
            <v>7.5</v>
          </cell>
          <cell r="F4923">
            <v>7.65</v>
          </cell>
          <cell r="G4923">
            <v>7.86</v>
          </cell>
          <cell r="H4923">
            <v>8.4600000000000009</v>
          </cell>
          <cell r="I4923">
            <v>9.06</v>
          </cell>
        </row>
        <row r="4924">
          <cell r="A4924">
            <v>128980</v>
          </cell>
          <cell r="B4924">
            <v>0</v>
          </cell>
          <cell r="C4924">
            <v>7.5</v>
          </cell>
          <cell r="D4924">
            <v>0</v>
          </cell>
          <cell r="E4924">
            <v>7.5</v>
          </cell>
          <cell r="F4924">
            <v>7.65</v>
          </cell>
          <cell r="G4924">
            <v>7.86</v>
          </cell>
          <cell r="H4924">
            <v>8.4600000000000009</v>
          </cell>
          <cell r="I4924">
            <v>9.06</v>
          </cell>
        </row>
        <row r="4925">
          <cell r="A4925">
            <v>128990</v>
          </cell>
          <cell r="B4925">
            <v>0</v>
          </cell>
          <cell r="C4925">
            <v>7.5</v>
          </cell>
          <cell r="D4925">
            <v>0</v>
          </cell>
          <cell r="E4925">
            <v>7.5</v>
          </cell>
          <cell r="F4925">
            <v>7.65</v>
          </cell>
          <cell r="G4925">
            <v>7.86</v>
          </cell>
          <cell r="H4925">
            <v>8.4600000000000009</v>
          </cell>
          <cell r="I4925">
            <v>9.06</v>
          </cell>
        </row>
        <row r="4926">
          <cell r="A4926">
            <v>129000</v>
          </cell>
          <cell r="B4926">
            <v>0</v>
          </cell>
          <cell r="C4926">
            <v>7.5</v>
          </cell>
          <cell r="D4926">
            <v>0</v>
          </cell>
          <cell r="E4926">
            <v>7.5</v>
          </cell>
          <cell r="F4926">
            <v>7.65</v>
          </cell>
          <cell r="G4926">
            <v>7.86</v>
          </cell>
          <cell r="H4926">
            <v>8.4600000000000009</v>
          </cell>
          <cell r="I4926">
            <v>9.06</v>
          </cell>
        </row>
        <row r="4945">
          <cell r="A4945">
            <v>129000</v>
          </cell>
          <cell r="B4945">
            <v>0</v>
          </cell>
          <cell r="C4945">
            <v>7.5</v>
          </cell>
          <cell r="D4945">
            <v>0</v>
          </cell>
          <cell r="E4945">
            <v>7.5</v>
          </cell>
          <cell r="F4945">
            <v>7.65</v>
          </cell>
          <cell r="G4945">
            <v>7.86</v>
          </cell>
          <cell r="H4945">
            <v>8.4600000000000009</v>
          </cell>
          <cell r="I4945">
            <v>9.06</v>
          </cell>
        </row>
        <row r="4946">
          <cell r="A4946">
            <v>129010</v>
          </cell>
          <cell r="B4946">
            <v>0</v>
          </cell>
          <cell r="C4946">
            <v>7.5</v>
          </cell>
          <cell r="D4946">
            <v>0</v>
          </cell>
          <cell r="E4946">
            <v>7.5</v>
          </cell>
          <cell r="F4946">
            <v>7.65</v>
          </cell>
          <cell r="G4946">
            <v>7.86</v>
          </cell>
          <cell r="H4946">
            <v>8.4600000000000009</v>
          </cell>
          <cell r="I4946">
            <v>9.06</v>
          </cell>
        </row>
        <row r="4947">
          <cell r="A4947">
            <v>129020</v>
          </cell>
          <cell r="B4947">
            <v>0</v>
          </cell>
          <cell r="C4947">
            <v>7.5</v>
          </cell>
          <cell r="D4947">
            <v>0</v>
          </cell>
          <cell r="E4947">
            <v>7.5</v>
          </cell>
          <cell r="F4947">
            <v>7.65</v>
          </cell>
          <cell r="G4947">
            <v>7.86</v>
          </cell>
          <cell r="H4947">
            <v>8.4600000000000009</v>
          </cell>
          <cell r="I4947">
            <v>9.06</v>
          </cell>
        </row>
        <row r="4948">
          <cell r="A4948">
            <v>129030</v>
          </cell>
          <cell r="B4948">
            <v>0</v>
          </cell>
          <cell r="C4948">
            <v>7.5</v>
          </cell>
          <cell r="D4948">
            <v>0</v>
          </cell>
          <cell r="E4948">
            <v>7.5</v>
          </cell>
          <cell r="F4948">
            <v>7.65</v>
          </cell>
          <cell r="G4948">
            <v>7.86</v>
          </cell>
          <cell r="H4948">
            <v>8.4600000000000009</v>
          </cell>
          <cell r="I4948">
            <v>9.06</v>
          </cell>
        </row>
        <row r="4949">
          <cell r="A4949">
            <v>129040</v>
          </cell>
          <cell r="B4949">
            <v>0</v>
          </cell>
          <cell r="C4949">
            <v>7.5</v>
          </cell>
          <cell r="D4949">
            <v>0</v>
          </cell>
          <cell r="E4949">
            <v>7.5</v>
          </cell>
          <cell r="F4949">
            <v>7.65</v>
          </cell>
          <cell r="G4949">
            <v>7.86</v>
          </cell>
          <cell r="H4949">
            <v>8.4600000000000009</v>
          </cell>
          <cell r="I4949">
            <v>9.06</v>
          </cell>
        </row>
        <row r="4950">
          <cell r="A4950">
            <v>129050</v>
          </cell>
          <cell r="B4950">
            <v>0</v>
          </cell>
          <cell r="C4950">
            <v>7.5</v>
          </cell>
          <cell r="D4950">
            <v>0</v>
          </cell>
          <cell r="E4950">
            <v>7.5</v>
          </cell>
          <cell r="F4950">
            <v>7.65</v>
          </cell>
          <cell r="G4950">
            <v>7.86</v>
          </cell>
          <cell r="H4950">
            <v>8.4600000000000009</v>
          </cell>
          <cell r="I4950">
            <v>9.06</v>
          </cell>
        </row>
        <row r="4951">
          <cell r="A4951">
            <v>129060</v>
          </cell>
          <cell r="B4951">
            <v>0</v>
          </cell>
          <cell r="C4951">
            <v>7.5</v>
          </cell>
          <cell r="D4951">
            <v>0</v>
          </cell>
          <cell r="E4951">
            <v>7.5</v>
          </cell>
          <cell r="F4951">
            <v>7.65</v>
          </cell>
          <cell r="G4951">
            <v>7.86</v>
          </cell>
          <cell r="H4951">
            <v>8.4600000000000009</v>
          </cell>
          <cell r="I4951">
            <v>9.06</v>
          </cell>
        </row>
        <row r="4952">
          <cell r="A4952">
            <v>129070</v>
          </cell>
          <cell r="B4952">
            <v>0</v>
          </cell>
          <cell r="C4952">
            <v>7.5</v>
          </cell>
          <cell r="D4952">
            <v>0</v>
          </cell>
          <cell r="E4952">
            <v>7.5</v>
          </cell>
          <cell r="F4952">
            <v>7.65</v>
          </cell>
          <cell r="G4952">
            <v>7.86</v>
          </cell>
          <cell r="H4952">
            <v>8.4600000000000009</v>
          </cell>
          <cell r="I4952">
            <v>9.06</v>
          </cell>
        </row>
        <row r="4953">
          <cell r="A4953">
            <v>129080</v>
          </cell>
          <cell r="B4953">
            <v>0</v>
          </cell>
          <cell r="C4953">
            <v>7.5</v>
          </cell>
          <cell r="D4953">
            <v>0</v>
          </cell>
          <cell r="E4953">
            <v>7.5</v>
          </cell>
          <cell r="F4953">
            <v>7.65</v>
          </cell>
          <cell r="G4953">
            <v>7.86</v>
          </cell>
          <cell r="H4953">
            <v>8.4600000000000009</v>
          </cell>
          <cell r="I4953">
            <v>9.06</v>
          </cell>
        </row>
        <row r="4954">
          <cell r="A4954">
            <v>129090</v>
          </cell>
          <cell r="B4954">
            <v>0</v>
          </cell>
          <cell r="C4954">
            <v>7.5</v>
          </cell>
          <cell r="D4954">
            <v>0</v>
          </cell>
          <cell r="E4954">
            <v>7.5</v>
          </cell>
          <cell r="F4954">
            <v>7.65</v>
          </cell>
          <cell r="G4954">
            <v>7.86</v>
          </cell>
          <cell r="H4954">
            <v>8.4600000000000009</v>
          </cell>
          <cell r="I4954">
            <v>9.06</v>
          </cell>
        </row>
        <row r="4955">
          <cell r="A4955">
            <v>129100</v>
          </cell>
          <cell r="B4955">
            <v>0</v>
          </cell>
          <cell r="C4955">
            <v>7.5</v>
          </cell>
          <cell r="D4955">
            <v>0</v>
          </cell>
          <cell r="E4955">
            <v>7.5</v>
          </cell>
          <cell r="F4955">
            <v>7.65</v>
          </cell>
          <cell r="G4955">
            <v>7.86</v>
          </cell>
          <cell r="H4955">
            <v>8.4600000000000009</v>
          </cell>
          <cell r="I4955">
            <v>9.06</v>
          </cell>
        </row>
        <row r="4956">
          <cell r="A4956">
            <v>129110</v>
          </cell>
          <cell r="B4956">
            <v>0</v>
          </cell>
          <cell r="C4956">
            <v>7.5</v>
          </cell>
          <cell r="D4956">
            <v>0</v>
          </cell>
          <cell r="E4956">
            <v>7.5</v>
          </cell>
          <cell r="F4956">
            <v>7.65</v>
          </cell>
          <cell r="G4956">
            <v>7.86</v>
          </cell>
          <cell r="H4956">
            <v>8.4600000000000009</v>
          </cell>
          <cell r="I4956">
            <v>9.06</v>
          </cell>
        </row>
        <row r="4957">
          <cell r="A4957">
            <v>129120</v>
          </cell>
          <cell r="B4957">
            <v>0</v>
          </cell>
          <cell r="C4957">
            <v>7.5</v>
          </cell>
          <cell r="D4957">
            <v>0</v>
          </cell>
          <cell r="E4957">
            <v>7.5</v>
          </cell>
          <cell r="F4957">
            <v>7.65</v>
          </cell>
          <cell r="G4957">
            <v>7.86</v>
          </cell>
          <cell r="H4957">
            <v>8.4600000000000009</v>
          </cell>
          <cell r="I4957">
            <v>9.06</v>
          </cell>
        </row>
        <row r="4958">
          <cell r="A4958">
            <v>129130</v>
          </cell>
          <cell r="B4958">
            <v>0</v>
          </cell>
          <cell r="C4958">
            <v>7.5</v>
          </cell>
          <cell r="D4958">
            <v>0</v>
          </cell>
          <cell r="E4958">
            <v>7.5</v>
          </cell>
          <cell r="F4958">
            <v>7.65</v>
          </cell>
          <cell r="G4958">
            <v>7.86</v>
          </cell>
          <cell r="H4958">
            <v>8.4600000000000009</v>
          </cell>
          <cell r="I4958">
            <v>9.06</v>
          </cell>
        </row>
        <row r="4959">
          <cell r="A4959">
            <v>129140</v>
          </cell>
          <cell r="B4959">
            <v>0</v>
          </cell>
          <cell r="C4959">
            <v>7.5</v>
          </cell>
          <cell r="D4959">
            <v>0</v>
          </cell>
          <cell r="E4959">
            <v>7.5</v>
          </cell>
          <cell r="F4959">
            <v>7.65</v>
          </cell>
          <cell r="G4959">
            <v>7.86</v>
          </cell>
          <cell r="H4959">
            <v>8.4600000000000009</v>
          </cell>
          <cell r="I4959">
            <v>9.06</v>
          </cell>
        </row>
        <row r="4960">
          <cell r="A4960">
            <v>129150</v>
          </cell>
          <cell r="B4960">
            <v>0</v>
          </cell>
          <cell r="C4960">
            <v>7.5</v>
          </cell>
          <cell r="D4960">
            <v>0</v>
          </cell>
          <cell r="E4960">
            <v>7.5</v>
          </cell>
          <cell r="F4960">
            <v>7.65</v>
          </cell>
          <cell r="G4960">
            <v>7.86</v>
          </cell>
          <cell r="H4960">
            <v>8.4600000000000009</v>
          </cell>
          <cell r="I4960">
            <v>9.06</v>
          </cell>
        </row>
        <row r="4961">
          <cell r="A4961">
            <v>129160</v>
          </cell>
          <cell r="B4961">
            <v>0</v>
          </cell>
          <cell r="C4961">
            <v>7.5</v>
          </cell>
          <cell r="D4961">
            <v>0</v>
          </cell>
          <cell r="E4961">
            <v>7.5</v>
          </cell>
          <cell r="F4961">
            <v>7.65</v>
          </cell>
          <cell r="G4961">
            <v>7.86</v>
          </cell>
          <cell r="H4961">
            <v>8.4600000000000009</v>
          </cell>
          <cell r="I4961">
            <v>9.06</v>
          </cell>
        </row>
        <row r="4962">
          <cell r="A4962">
            <v>129170</v>
          </cell>
          <cell r="B4962">
            <v>0</v>
          </cell>
          <cell r="C4962">
            <v>7.5</v>
          </cell>
          <cell r="D4962">
            <v>0</v>
          </cell>
          <cell r="E4962">
            <v>7.5</v>
          </cell>
          <cell r="F4962">
            <v>7.65</v>
          </cell>
          <cell r="G4962">
            <v>7.86</v>
          </cell>
          <cell r="H4962">
            <v>8.4600000000000009</v>
          </cell>
          <cell r="I4962">
            <v>9.06</v>
          </cell>
        </row>
        <row r="4963">
          <cell r="A4963">
            <v>129180</v>
          </cell>
          <cell r="B4963">
            <v>0</v>
          </cell>
          <cell r="C4963">
            <v>7.5</v>
          </cell>
          <cell r="D4963">
            <v>0</v>
          </cell>
          <cell r="E4963">
            <v>7.5</v>
          </cell>
          <cell r="F4963">
            <v>7.65</v>
          </cell>
          <cell r="G4963">
            <v>7.86</v>
          </cell>
          <cell r="H4963">
            <v>8.4600000000000009</v>
          </cell>
          <cell r="I4963">
            <v>9.06</v>
          </cell>
        </row>
        <row r="4964">
          <cell r="A4964">
            <v>129190</v>
          </cell>
          <cell r="B4964">
            <v>0</v>
          </cell>
          <cell r="C4964">
            <v>7.5</v>
          </cell>
          <cell r="D4964">
            <v>0</v>
          </cell>
          <cell r="E4964">
            <v>7.5</v>
          </cell>
          <cell r="F4964">
            <v>7.65</v>
          </cell>
          <cell r="G4964">
            <v>7.86</v>
          </cell>
          <cell r="H4964">
            <v>8.4600000000000009</v>
          </cell>
          <cell r="I4964">
            <v>9.06</v>
          </cell>
        </row>
        <row r="4965">
          <cell r="A4965">
            <v>129200</v>
          </cell>
          <cell r="B4965">
            <v>0</v>
          </cell>
          <cell r="C4965">
            <v>7.5</v>
          </cell>
          <cell r="D4965">
            <v>0</v>
          </cell>
          <cell r="E4965">
            <v>7.5</v>
          </cell>
          <cell r="F4965">
            <v>7.65</v>
          </cell>
          <cell r="G4965">
            <v>7.86</v>
          </cell>
          <cell r="H4965">
            <v>8.4600000000000009</v>
          </cell>
          <cell r="I4965">
            <v>9.06</v>
          </cell>
        </row>
        <row r="4966">
          <cell r="A4966">
            <v>129210</v>
          </cell>
          <cell r="B4966">
            <v>0</v>
          </cell>
          <cell r="C4966">
            <v>7.5</v>
          </cell>
          <cell r="D4966">
            <v>0</v>
          </cell>
          <cell r="E4966">
            <v>7.5</v>
          </cell>
          <cell r="F4966">
            <v>7.65</v>
          </cell>
          <cell r="G4966">
            <v>7.86</v>
          </cell>
          <cell r="H4966">
            <v>8.4600000000000009</v>
          </cell>
          <cell r="I4966">
            <v>9.06</v>
          </cell>
        </row>
        <row r="4967">
          <cell r="A4967">
            <v>129220</v>
          </cell>
          <cell r="B4967">
            <v>0</v>
          </cell>
          <cell r="C4967">
            <v>7.5</v>
          </cell>
          <cell r="D4967">
            <v>0</v>
          </cell>
          <cell r="E4967">
            <v>7.5</v>
          </cell>
          <cell r="F4967">
            <v>7.65</v>
          </cell>
          <cell r="G4967">
            <v>7.86</v>
          </cell>
          <cell r="H4967">
            <v>8.4600000000000009</v>
          </cell>
          <cell r="I4967">
            <v>9.06</v>
          </cell>
        </row>
        <row r="4968">
          <cell r="A4968">
            <v>129230</v>
          </cell>
          <cell r="B4968">
            <v>0</v>
          </cell>
          <cell r="C4968">
            <v>7.5</v>
          </cell>
          <cell r="D4968">
            <v>0</v>
          </cell>
          <cell r="E4968">
            <v>7.5</v>
          </cell>
          <cell r="F4968">
            <v>7.65</v>
          </cell>
          <cell r="G4968">
            <v>7.86</v>
          </cell>
          <cell r="H4968">
            <v>8.4600000000000009</v>
          </cell>
          <cell r="I4968">
            <v>9.06</v>
          </cell>
        </row>
        <row r="4969">
          <cell r="A4969">
            <v>129240</v>
          </cell>
          <cell r="B4969">
            <v>0</v>
          </cell>
          <cell r="C4969">
            <v>7.5</v>
          </cell>
          <cell r="D4969">
            <v>0</v>
          </cell>
          <cell r="E4969">
            <v>7.5</v>
          </cell>
          <cell r="F4969">
            <v>7.65</v>
          </cell>
          <cell r="G4969">
            <v>7.86</v>
          </cell>
          <cell r="H4969">
            <v>8.4600000000000009</v>
          </cell>
          <cell r="I4969">
            <v>9.06</v>
          </cell>
        </row>
        <row r="4970">
          <cell r="A4970">
            <v>129250</v>
          </cell>
          <cell r="B4970">
            <v>0</v>
          </cell>
          <cell r="C4970">
            <v>7.5</v>
          </cell>
          <cell r="D4970">
            <v>0</v>
          </cell>
          <cell r="E4970">
            <v>7.5</v>
          </cell>
          <cell r="F4970">
            <v>7.65</v>
          </cell>
          <cell r="G4970">
            <v>7.86</v>
          </cell>
          <cell r="H4970">
            <v>8.4600000000000009</v>
          </cell>
          <cell r="I4970">
            <v>9.06</v>
          </cell>
        </row>
        <row r="4971">
          <cell r="A4971">
            <v>129260</v>
          </cell>
          <cell r="B4971">
            <v>0</v>
          </cell>
          <cell r="C4971">
            <v>7.5</v>
          </cell>
          <cell r="D4971">
            <v>0</v>
          </cell>
          <cell r="E4971">
            <v>7.5</v>
          </cell>
          <cell r="F4971">
            <v>7.65</v>
          </cell>
          <cell r="G4971">
            <v>7.86</v>
          </cell>
          <cell r="H4971">
            <v>8.4600000000000009</v>
          </cell>
          <cell r="I4971">
            <v>9.06</v>
          </cell>
        </row>
        <row r="4972">
          <cell r="A4972">
            <v>129270</v>
          </cell>
          <cell r="B4972">
            <v>0</v>
          </cell>
          <cell r="C4972">
            <v>7.5</v>
          </cell>
          <cell r="D4972">
            <v>0</v>
          </cell>
          <cell r="E4972">
            <v>7.5</v>
          </cell>
          <cell r="F4972">
            <v>7.65</v>
          </cell>
          <cell r="G4972">
            <v>7.86</v>
          </cell>
          <cell r="H4972">
            <v>8.4600000000000009</v>
          </cell>
          <cell r="I4972">
            <v>9.06</v>
          </cell>
        </row>
        <row r="4973">
          <cell r="A4973">
            <v>129280</v>
          </cell>
          <cell r="B4973">
            <v>0</v>
          </cell>
          <cell r="C4973">
            <v>7.5</v>
          </cell>
          <cell r="D4973">
            <v>0</v>
          </cell>
          <cell r="E4973">
            <v>7.5</v>
          </cell>
          <cell r="F4973">
            <v>7.65</v>
          </cell>
          <cell r="G4973">
            <v>7.86</v>
          </cell>
          <cell r="H4973">
            <v>8.4600000000000009</v>
          </cell>
          <cell r="I4973">
            <v>9.06</v>
          </cell>
        </row>
        <row r="4974">
          <cell r="A4974">
            <v>129290</v>
          </cell>
          <cell r="B4974">
            <v>0</v>
          </cell>
          <cell r="C4974">
            <v>7.5</v>
          </cell>
          <cell r="D4974">
            <v>0</v>
          </cell>
          <cell r="E4974">
            <v>7.5</v>
          </cell>
          <cell r="F4974">
            <v>7.65</v>
          </cell>
          <cell r="G4974">
            <v>7.86</v>
          </cell>
          <cell r="H4974">
            <v>8.4600000000000009</v>
          </cell>
          <cell r="I4974">
            <v>9.06</v>
          </cell>
        </row>
        <row r="4975">
          <cell r="A4975">
            <v>129300</v>
          </cell>
          <cell r="B4975">
            <v>0</v>
          </cell>
          <cell r="C4975">
            <v>7.5</v>
          </cell>
          <cell r="D4975">
            <v>0</v>
          </cell>
          <cell r="E4975">
            <v>7.5</v>
          </cell>
          <cell r="F4975">
            <v>7.65</v>
          </cell>
          <cell r="G4975">
            <v>7.86</v>
          </cell>
          <cell r="H4975">
            <v>8.4600000000000009</v>
          </cell>
          <cell r="I4975">
            <v>9.06</v>
          </cell>
        </row>
        <row r="4976">
          <cell r="A4976">
            <v>129310</v>
          </cell>
          <cell r="B4976">
            <v>0</v>
          </cell>
          <cell r="C4976">
            <v>7.5</v>
          </cell>
          <cell r="D4976">
            <v>0</v>
          </cell>
          <cell r="E4976">
            <v>7.5</v>
          </cell>
          <cell r="F4976">
            <v>7.65</v>
          </cell>
          <cell r="G4976">
            <v>7.86</v>
          </cell>
          <cell r="H4976">
            <v>8.4600000000000009</v>
          </cell>
          <cell r="I4976">
            <v>9.06</v>
          </cell>
        </row>
        <row r="4977">
          <cell r="A4977">
            <v>129320</v>
          </cell>
          <cell r="B4977">
            <v>0</v>
          </cell>
          <cell r="C4977">
            <v>7.5</v>
          </cell>
          <cell r="D4977">
            <v>0</v>
          </cell>
          <cell r="E4977">
            <v>7.5</v>
          </cell>
          <cell r="F4977">
            <v>7.65</v>
          </cell>
          <cell r="G4977">
            <v>7.86</v>
          </cell>
          <cell r="H4977">
            <v>8.4600000000000009</v>
          </cell>
          <cell r="I4977">
            <v>9.06</v>
          </cell>
        </row>
        <row r="4978">
          <cell r="A4978">
            <v>129330</v>
          </cell>
          <cell r="B4978">
            <v>0</v>
          </cell>
          <cell r="C4978">
            <v>7.5</v>
          </cell>
          <cell r="D4978">
            <v>0</v>
          </cell>
          <cell r="E4978">
            <v>7.5</v>
          </cell>
          <cell r="F4978">
            <v>7.65</v>
          </cell>
          <cell r="G4978">
            <v>7.86</v>
          </cell>
          <cell r="H4978">
            <v>8.4600000000000009</v>
          </cell>
          <cell r="I4978">
            <v>9.06</v>
          </cell>
        </row>
        <row r="4979">
          <cell r="A4979">
            <v>129340</v>
          </cell>
          <cell r="B4979">
            <v>0</v>
          </cell>
          <cell r="C4979">
            <v>7.5</v>
          </cell>
          <cell r="D4979">
            <v>0</v>
          </cell>
          <cell r="E4979">
            <v>7.5</v>
          </cell>
          <cell r="F4979">
            <v>7.65</v>
          </cell>
          <cell r="G4979">
            <v>7.86</v>
          </cell>
          <cell r="H4979">
            <v>8.4600000000000009</v>
          </cell>
          <cell r="I4979">
            <v>9.06</v>
          </cell>
        </row>
        <row r="4980">
          <cell r="A4980">
            <v>129350</v>
          </cell>
          <cell r="B4980">
            <v>0</v>
          </cell>
          <cell r="C4980">
            <v>7.5</v>
          </cell>
          <cell r="D4980">
            <v>0</v>
          </cell>
          <cell r="E4980">
            <v>7.5</v>
          </cell>
          <cell r="F4980">
            <v>7.65</v>
          </cell>
          <cell r="G4980">
            <v>7.86</v>
          </cell>
          <cell r="H4980">
            <v>8.4600000000000009</v>
          </cell>
          <cell r="I4980">
            <v>9.06</v>
          </cell>
        </row>
        <row r="4981">
          <cell r="A4981">
            <v>129360</v>
          </cell>
          <cell r="B4981">
            <v>0</v>
          </cell>
          <cell r="C4981">
            <v>7.5</v>
          </cell>
          <cell r="D4981">
            <v>0</v>
          </cell>
          <cell r="E4981">
            <v>7.5</v>
          </cell>
          <cell r="F4981">
            <v>7.65</v>
          </cell>
          <cell r="G4981">
            <v>7.86</v>
          </cell>
          <cell r="H4981">
            <v>8.4600000000000009</v>
          </cell>
          <cell r="I4981">
            <v>9.06</v>
          </cell>
        </row>
        <row r="4982">
          <cell r="A4982">
            <v>129370</v>
          </cell>
          <cell r="B4982">
            <v>0</v>
          </cell>
          <cell r="C4982">
            <v>7.5</v>
          </cell>
          <cell r="D4982">
            <v>0</v>
          </cell>
          <cell r="E4982">
            <v>7.5</v>
          </cell>
          <cell r="F4982">
            <v>7.65</v>
          </cell>
          <cell r="G4982">
            <v>7.86</v>
          </cell>
          <cell r="H4982">
            <v>8.4600000000000009</v>
          </cell>
          <cell r="I4982">
            <v>9.06</v>
          </cell>
        </row>
        <row r="4983">
          <cell r="A4983">
            <v>129380</v>
          </cell>
          <cell r="B4983">
            <v>0</v>
          </cell>
          <cell r="C4983">
            <v>7.5</v>
          </cell>
          <cell r="D4983">
            <v>0</v>
          </cell>
          <cell r="E4983">
            <v>7.5</v>
          </cell>
          <cell r="F4983">
            <v>7.65</v>
          </cell>
          <cell r="G4983">
            <v>7.86</v>
          </cell>
          <cell r="H4983">
            <v>8.4600000000000009</v>
          </cell>
          <cell r="I4983">
            <v>9.06</v>
          </cell>
        </row>
        <row r="4984">
          <cell r="A4984">
            <v>129390</v>
          </cell>
          <cell r="B4984">
            <v>0</v>
          </cell>
          <cell r="C4984">
            <v>7.5</v>
          </cell>
          <cell r="D4984">
            <v>0</v>
          </cell>
          <cell r="E4984">
            <v>7.5</v>
          </cell>
          <cell r="F4984">
            <v>7.65</v>
          </cell>
          <cell r="G4984">
            <v>7.86</v>
          </cell>
          <cell r="H4984">
            <v>8.4600000000000009</v>
          </cell>
          <cell r="I4984">
            <v>9.06</v>
          </cell>
        </row>
        <row r="4985">
          <cell r="A4985">
            <v>129400</v>
          </cell>
          <cell r="B4985">
            <v>0</v>
          </cell>
          <cell r="C4985">
            <v>7.5</v>
          </cell>
          <cell r="D4985">
            <v>0</v>
          </cell>
          <cell r="E4985">
            <v>7.5</v>
          </cell>
          <cell r="F4985">
            <v>7.65</v>
          </cell>
          <cell r="G4985">
            <v>7.86</v>
          </cell>
          <cell r="H4985">
            <v>8.4600000000000009</v>
          </cell>
          <cell r="I4985">
            <v>9.06</v>
          </cell>
        </row>
        <row r="4986">
          <cell r="A4986">
            <v>129410</v>
          </cell>
          <cell r="B4986">
            <v>0</v>
          </cell>
          <cell r="C4986">
            <v>7.5</v>
          </cell>
          <cell r="D4986">
            <v>0</v>
          </cell>
          <cell r="E4986">
            <v>7.5</v>
          </cell>
          <cell r="F4986">
            <v>7.65</v>
          </cell>
          <cell r="G4986">
            <v>7.86</v>
          </cell>
          <cell r="H4986">
            <v>8.4600000000000009</v>
          </cell>
          <cell r="I4986">
            <v>9.06</v>
          </cell>
        </row>
        <row r="4987">
          <cell r="A4987">
            <v>129420</v>
          </cell>
          <cell r="B4987">
            <v>0</v>
          </cell>
          <cell r="C4987">
            <v>7.5</v>
          </cell>
          <cell r="D4987">
            <v>0</v>
          </cell>
          <cell r="E4987">
            <v>7.5</v>
          </cell>
          <cell r="F4987">
            <v>7.65</v>
          </cell>
          <cell r="G4987">
            <v>7.86</v>
          </cell>
          <cell r="H4987">
            <v>8.4600000000000009</v>
          </cell>
          <cell r="I4987">
            <v>9.06</v>
          </cell>
        </row>
        <row r="4988">
          <cell r="A4988">
            <v>129430</v>
          </cell>
          <cell r="B4988">
            <v>0</v>
          </cell>
          <cell r="C4988">
            <v>7.5</v>
          </cell>
          <cell r="D4988">
            <v>0</v>
          </cell>
          <cell r="E4988">
            <v>7.5</v>
          </cell>
          <cell r="F4988">
            <v>7.65</v>
          </cell>
          <cell r="G4988">
            <v>7.86</v>
          </cell>
          <cell r="H4988">
            <v>8.4600000000000009</v>
          </cell>
          <cell r="I4988">
            <v>9.06</v>
          </cell>
        </row>
        <row r="4989">
          <cell r="A4989">
            <v>129440</v>
          </cell>
          <cell r="B4989">
            <v>0</v>
          </cell>
          <cell r="C4989">
            <v>7.5</v>
          </cell>
          <cell r="D4989">
            <v>0</v>
          </cell>
          <cell r="E4989">
            <v>7.5</v>
          </cell>
          <cell r="F4989">
            <v>7.65</v>
          </cell>
          <cell r="G4989">
            <v>7.86</v>
          </cell>
          <cell r="H4989">
            <v>8.4600000000000009</v>
          </cell>
          <cell r="I4989">
            <v>9.06</v>
          </cell>
        </row>
        <row r="4990">
          <cell r="A4990">
            <v>129450</v>
          </cell>
          <cell r="B4990">
            <v>0</v>
          </cell>
          <cell r="C4990">
            <v>7.5</v>
          </cell>
          <cell r="D4990">
            <v>0</v>
          </cell>
          <cell r="E4990">
            <v>7.5</v>
          </cell>
          <cell r="F4990">
            <v>7.65</v>
          </cell>
          <cell r="G4990">
            <v>7.86</v>
          </cell>
          <cell r="H4990">
            <v>8.4600000000000009</v>
          </cell>
          <cell r="I4990">
            <v>9.06</v>
          </cell>
        </row>
        <row r="4991">
          <cell r="A4991">
            <v>129460</v>
          </cell>
          <cell r="B4991">
            <v>0</v>
          </cell>
          <cell r="C4991">
            <v>7.5</v>
          </cell>
          <cell r="D4991">
            <v>0</v>
          </cell>
          <cell r="E4991">
            <v>7.5</v>
          </cell>
          <cell r="F4991">
            <v>7.65</v>
          </cell>
          <cell r="G4991">
            <v>7.86</v>
          </cell>
          <cell r="H4991">
            <v>8.4600000000000009</v>
          </cell>
          <cell r="I4991">
            <v>9.06</v>
          </cell>
        </row>
        <row r="4992">
          <cell r="A4992">
            <v>129470</v>
          </cell>
          <cell r="B4992">
            <v>0</v>
          </cell>
          <cell r="C4992">
            <v>7.5</v>
          </cell>
          <cell r="D4992">
            <v>0</v>
          </cell>
          <cell r="E4992">
            <v>7.5</v>
          </cell>
          <cell r="F4992">
            <v>7.65</v>
          </cell>
          <cell r="G4992">
            <v>7.86</v>
          </cell>
          <cell r="H4992">
            <v>8.4600000000000009</v>
          </cell>
          <cell r="I4992">
            <v>9.06</v>
          </cell>
        </row>
        <row r="4993">
          <cell r="A4993">
            <v>129480</v>
          </cell>
          <cell r="B4993">
            <v>0</v>
          </cell>
          <cell r="C4993">
            <v>7.5</v>
          </cell>
          <cell r="D4993">
            <v>0</v>
          </cell>
          <cell r="E4993">
            <v>7.5</v>
          </cell>
          <cell r="F4993">
            <v>7.65</v>
          </cell>
          <cell r="G4993">
            <v>7.86</v>
          </cell>
          <cell r="H4993">
            <v>8.4600000000000009</v>
          </cell>
          <cell r="I4993">
            <v>9.06</v>
          </cell>
        </row>
        <row r="4994">
          <cell r="A4994">
            <v>129490</v>
          </cell>
          <cell r="B4994">
            <v>0</v>
          </cell>
          <cell r="C4994">
            <v>7.5</v>
          </cell>
          <cell r="D4994">
            <v>0</v>
          </cell>
          <cell r="E4994">
            <v>7.5</v>
          </cell>
          <cell r="F4994">
            <v>7.65</v>
          </cell>
          <cell r="G4994">
            <v>7.86</v>
          </cell>
          <cell r="H4994">
            <v>8.4600000000000009</v>
          </cell>
          <cell r="I4994">
            <v>9.06</v>
          </cell>
        </row>
        <row r="4995">
          <cell r="A4995">
            <v>129500</v>
          </cell>
          <cell r="B4995">
            <v>0</v>
          </cell>
          <cell r="C4995">
            <v>7.5</v>
          </cell>
          <cell r="D4995">
            <v>0</v>
          </cell>
          <cell r="E4995">
            <v>7.5</v>
          </cell>
          <cell r="F4995">
            <v>7.65</v>
          </cell>
          <cell r="G4995">
            <v>7.86</v>
          </cell>
          <cell r="H4995">
            <v>8.4600000000000009</v>
          </cell>
          <cell r="I4995">
            <v>9.06</v>
          </cell>
        </row>
        <row r="4996">
          <cell r="A4996">
            <v>129510</v>
          </cell>
          <cell r="B4996">
            <v>0</v>
          </cell>
          <cell r="C4996">
            <v>7.5</v>
          </cell>
          <cell r="D4996">
            <v>0</v>
          </cell>
          <cell r="E4996">
            <v>7.5</v>
          </cell>
          <cell r="F4996">
            <v>7.65</v>
          </cell>
          <cell r="G4996">
            <v>7.86</v>
          </cell>
          <cell r="H4996">
            <v>8.4600000000000009</v>
          </cell>
          <cell r="I4996">
            <v>9.06</v>
          </cell>
        </row>
        <row r="4997">
          <cell r="A4997">
            <v>129520</v>
          </cell>
          <cell r="B4997">
            <v>0</v>
          </cell>
          <cell r="C4997">
            <v>7.5</v>
          </cell>
          <cell r="D4997">
            <v>0</v>
          </cell>
          <cell r="E4997">
            <v>7.5</v>
          </cell>
          <cell r="F4997">
            <v>7.65</v>
          </cell>
          <cell r="G4997">
            <v>7.86</v>
          </cell>
          <cell r="H4997">
            <v>8.4600000000000009</v>
          </cell>
          <cell r="I4997">
            <v>9.06</v>
          </cell>
        </row>
        <row r="4998">
          <cell r="A4998">
            <v>129530</v>
          </cell>
          <cell r="B4998">
            <v>0</v>
          </cell>
          <cell r="C4998">
            <v>7.5</v>
          </cell>
          <cell r="D4998">
            <v>0</v>
          </cell>
          <cell r="E4998">
            <v>7.5</v>
          </cell>
          <cell r="F4998">
            <v>7.65</v>
          </cell>
          <cell r="G4998">
            <v>7.86</v>
          </cell>
          <cell r="H4998">
            <v>8.4600000000000009</v>
          </cell>
          <cell r="I4998">
            <v>9.06</v>
          </cell>
        </row>
        <row r="4999">
          <cell r="A4999">
            <v>129540</v>
          </cell>
          <cell r="B4999">
            <v>0</v>
          </cell>
          <cell r="C4999">
            <v>7.5</v>
          </cell>
          <cell r="D4999">
            <v>0</v>
          </cell>
          <cell r="E4999">
            <v>7.5</v>
          </cell>
          <cell r="F4999">
            <v>7.65</v>
          </cell>
          <cell r="G4999">
            <v>7.86</v>
          </cell>
          <cell r="H4999">
            <v>8.4600000000000009</v>
          </cell>
          <cell r="I4999">
            <v>9.06</v>
          </cell>
        </row>
        <row r="5000">
          <cell r="A5000">
            <v>129550</v>
          </cell>
          <cell r="B5000">
            <v>0</v>
          </cell>
          <cell r="C5000">
            <v>7.5</v>
          </cell>
          <cell r="D5000">
            <v>0</v>
          </cell>
          <cell r="E5000">
            <v>7.5</v>
          </cell>
          <cell r="F5000">
            <v>7.65</v>
          </cell>
          <cell r="G5000">
            <v>7.86</v>
          </cell>
          <cell r="H5000">
            <v>8.4600000000000009</v>
          </cell>
          <cell r="I5000">
            <v>9.06</v>
          </cell>
        </row>
        <row r="5001">
          <cell r="A5001">
            <v>129560</v>
          </cell>
          <cell r="B5001">
            <v>0</v>
          </cell>
          <cell r="C5001">
            <v>7.5</v>
          </cell>
          <cell r="D5001">
            <v>0</v>
          </cell>
          <cell r="E5001">
            <v>7.5</v>
          </cell>
          <cell r="F5001">
            <v>7.65</v>
          </cell>
          <cell r="G5001">
            <v>7.86</v>
          </cell>
          <cell r="H5001">
            <v>8.4600000000000009</v>
          </cell>
          <cell r="I5001">
            <v>9.06</v>
          </cell>
        </row>
        <row r="5002">
          <cell r="A5002">
            <v>129570</v>
          </cell>
          <cell r="B5002">
            <v>0</v>
          </cell>
          <cell r="C5002">
            <v>7.5</v>
          </cell>
          <cell r="D5002">
            <v>0</v>
          </cell>
          <cell r="E5002">
            <v>7.5</v>
          </cell>
          <cell r="F5002">
            <v>7.65</v>
          </cell>
          <cell r="G5002">
            <v>7.86</v>
          </cell>
          <cell r="H5002">
            <v>8.4600000000000009</v>
          </cell>
          <cell r="I5002">
            <v>9.06</v>
          </cell>
        </row>
        <row r="5003">
          <cell r="A5003">
            <v>129580</v>
          </cell>
          <cell r="B5003">
            <v>0</v>
          </cell>
          <cell r="C5003">
            <v>7.5</v>
          </cell>
          <cell r="D5003">
            <v>0</v>
          </cell>
          <cell r="E5003">
            <v>7.5</v>
          </cell>
          <cell r="F5003">
            <v>7.65</v>
          </cell>
          <cell r="G5003">
            <v>7.86</v>
          </cell>
          <cell r="H5003">
            <v>8.4600000000000009</v>
          </cell>
          <cell r="I5003">
            <v>9.06</v>
          </cell>
        </row>
        <row r="5004">
          <cell r="A5004">
            <v>129590</v>
          </cell>
          <cell r="B5004">
            <v>0</v>
          </cell>
          <cell r="C5004">
            <v>7.5</v>
          </cell>
          <cell r="D5004">
            <v>0</v>
          </cell>
          <cell r="E5004">
            <v>7.5</v>
          </cell>
          <cell r="F5004">
            <v>7.65</v>
          </cell>
          <cell r="G5004">
            <v>7.86</v>
          </cell>
          <cell r="H5004">
            <v>8.4600000000000009</v>
          </cell>
          <cell r="I5004">
            <v>9.06</v>
          </cell>
        </row>
        <row r="5005">
          <cell r="A5005">
            <v>129600</v>
          </cell>
          <cell r="B5005">
            <v>0</v>
          </cell>
          <cell r="C5005">
            <v>7.5</v>
          </cell>
          <cell r="D5005">
            <v>0</v>
          </cell>
          <cell r="E5005">
            <v>7.5</v>
          </cell>
          <cell r="F5005">
            <v>7.65</v>
          </cell>
          <cell r="G5005">
            <v>7.86</v>
          </cell>
          <cell r="H5005">
            <v>8.4600000000000009</v>
          </cell>
          <cell r="I5005">
            <v>9.06</v>
          </cell>
        </row>
        <row r="5006">
          <cell r="A5006">
            <v>129610</v>
          </cell>
          <cell r="B5006">
            <v>0</v>
          </cell>
          <cell r="C5006">
            <v>7.5</v>
          </cell>
          <cell r="D5006">
            <v>0</v>
          </cell>
          <cell r="E5006">
            <v>7.5</v>
          </cell>
          <cell r="F5006">
            <v>7.65</v>
          </cell>
          <cell r="G5006">
            <v>7.86</v>
          </cell>
          <cell r="H5006">
            <v>8.4600000000000009</v>
          </cell>
          <cell r="I5006">
            <v>9.06</v>
          </cell>
        </row>
        <row r="5007">
          <cell r="A5007">
            <v>129620</v>
          </cell>
          <cell r="B5007">
            <v>0</v>
          </cell>
          <cell r="C5007">
            <v>7.5</v>
          </cell>
          <cell r="D5007">
            <v>0</v>
          </cell>
          <cell r="E5007">
            <v>7.5</v>
          </cell>
          <cell r="F5007">
            <v>7.65</v>
          </cell>
          <cell r="G5007">
            <v>7.86</v>
          </cell>
          <cell r="H5007">
            <v>8.4600000000000009</v>
          </cell>
          <cell r="I5007">
            <v>9.06</v>
          </cell>
        </row>
        <row r="5008">
          <cell r="A5008">
            <v>129630</v>
          </cell>
          <cell r="B5008">
            <v>0</v>
          </cell>
          <cell r="C5008">
            <v>7.5</v>
          </cell>
          <cell r="D5008">
            <v>0</v>
          </cell>
          <cell r="E5008">
            <v>7.5</v>
          </cell>
          <cell r="F5008">
            <v>7.65</v>
          </cell>
          <cell r="G5008">
            <v>7.86</v>
          </cell>
          <cell r="H5008">
            <v>8.4600000000000009</v>
          </cell>
          <cell r="I5008">
            <v>9.06</v>
          </cell>
        </row>
        <row r="5009">
          <cell r="A5009">
            <v>129640</v>
          </cell>
          <cell r="B5009">
            <v>0</v>
          </cell>
          <cell r="C5009">
            <v>7.5</v>
          </cell>
          <cell r="D5009">
            <v>0</v>
          </cell>
          <cell r="E5009">
            <v>7.5</v>
          </cell>
          <cell r="F5009">
            <v>7.65</v>
          </cell>
          <cell r="G5009">
            <v>7.86</v>
          </cell>
          <cell r="H5009">
            <v>8.4600000000000009</v>
          </cell>
          <cell r="I5009">
            <v>9.06</v>
          </cell>
        </row>
        <row r="5010">
          <cell r="A5010">
            <v>129650</v>
          </cell>
          <cell r="B5010">
            <v>0</v>
          </cell>
          <cell r="C5010">
            <v>7.5</v>
          </cell>
          <cell r="D5010">
            <v>0</v>
          </cell>
          <cell r="E5010">
            <v>7.5</v>
          </cell>
          <cell r="F5010">
            <v>7.65</v>
          </cell>
          <cell r="G5010">
            <v>7.86</v>
          </cell>
          <cell r="H5010">
            <v>8.4600000000000009</v>
          </cell>
          <cell r="I5010">
            <v>9.06</v>
          </cell>
        </row>
        <row r="5011">
          <cell r="A5011">
            <v>129660</v>
          </cell>
          <cell r="B5011">
            <v>0</v>
          </cell>
          <cell r="C5011">
            <v>7.5</v>
          </cell>
          <cell r="D5011">
            <v>0</v>
          </cell>
          <cell r="E5011">
            <v>7.5</v>
          </cell>
          <cell r="F5011">
            <v>7.65</v>
          </cell>
          <cell r="G5011">
            <v>7.86</v>
          </cell>
          <cell r="H5011">
            <v>8.4600000000000009</v>
          </cell>
          <cell r="I5011">
            <v>9.06</v>
          </cell>
        </row>
        <row r="5012">
          <cell r="A5012">
            <v>129670</v>
          </cell>
          <cell r="B5012">
            <v>0</v>
          </cell>
          <cell r="C5012">
            <v>7.5</v>
          </cell>
          <cell r="D5012">
            <v>0</v>
          </cell>
          <cell r="E5012">
            <v>7.5</v>
          </cell>
          <cell r="F5012">
            <v>7.65</v>
          </cell>
          <cell r="G5012">
            <v>7.86</v>
          </cell>
          <cell r="H5012">
            <v>8.4600000000000009</v>
          </cell>
          <cell r="I5012">
            <v>9.06</v>
          </cell>
        </row>
        <row r="5013">
          <cell r="A5013">
            <v>129680</v>
          </cell>
          <cell r="B5013">
            <v>0</v>
          </cell>
          <cell r="C5013">
            <v>7.5</v>
          </cell>
          <cell r="D5013">
            <v>0</v>
          </cell>
          <cell r="E5013">
            <v>7.5</v>
          </cell>
          <cell r="F5013">
            <v>7.65</v>
          </cell>
          <cell r="G5013">
            <v>7.86</v>
          </cell>
          <cell r="H5013">
            <v>8.4600000000000009</v>
          </cell>
          <cell r="I5013">
            <v>9.06</v>
          </cell>
        </row>
        <row r="5014">
          <cell r="A5014">
            <v>129690</v>
          </cell>
          <cell r="B5014">
            <v>0</v>
          </cell>
          <cell r="C5014">
            <v>7.5</v>
          </cell>
          <cell r="D5014">
            <v>0</v>
          </cell>
          <cell r="E5014">
            <v>7.5</v>
          </cell>
          <cell r="F5014">
            <v>7.65</v>
          </cell>
          <cell r="G5014">
            <v>7.86</v>
          </cell>
          <cell r="H5014">
            <v>8.4600000000000009</v>
          </cell>
          <cell r="I5014">
            <v>9.06</v>
          </cell>
        </row>
        <row r="5015">
          <cell r="A5015">
            <v>129700</v>
          </cell>
          <cell r="B5015">
            <v>0</v>
          </cell>
          <cell r="C5015">
            <v>7.5</v>
          </cell>
          <cell r="D5015">
            <v>0</v>
          </cell>
          <cell r="E5015">
            <v>7.5</v>
          </cell>
          <cell r="F5015">
            <v>7.65</v>
          </cell>
          <cell r="G5015">
            <v>7.86</v>
          </cell>
          <cell r="H5015">
            <v>8.4600000000000009</v>
          </cell>
          <cell r="I5015">
            <v>9.06</v>
          </cell>
        </row>
        <row r="5016">
          <cell r="A5016">
            <v>129710</v>
          </cell>
          <cell r="B5016">
            <v>0</v>
          </cell>
          <cell r="C5016">
            <v>7.5</v>
          </cell>
          <cell r="D5016">
            <v>0</v>
          </cell>
          <cell r="E5016">
            <v>7.5</v>
          </cell>
          <cell r="F5016">
            <v>7.65</v>
          </cell>
          <cell r="G5016">
            <v>7.86</v>
          </cell>
          <cell r="H5016">
            <v>8.4600000000000009</v>
          </cell>
          <cell r="I5016">
            <v>9.06</v>
          </cell>
        </row>
        <row r="5017">
          <cell r="A5017">
            <v>129720</v>
          </cell>
          <cell r="B5017">
            <v>0</v>
          </cell>
          <cell r="C5017">
            <v>7.5</v>
          </cell>
          <cell r="D5017">
            <v>0</v>
          </cell>
          <cell r="E5017">
            <v>7.5</v>
          </cell>
          <cell r="F5017">
            <v>7.65</v>
          </cell>
          <cell r="G5017">
            <v>7.86</v>
          </cell>
          <cell r="H5017">
            <v>8.4600000000000009</v>
          </cell>
          <cell r="I5017">
            <v>9.06</v>
          </cell>
        </row>
        <row r="5018">
          <cell r="A5018">
            <v>129730</v>
          </cell>
          <cell r="B5018">
            <v>0</v>
          </cell>
          <cell r="C5018">
            <v>7.5</v>
          </cell>
          <cell r="D5018">
            <v>0</v>
          </cell>
          <cell r="E5018">
            <v>7.5</v>
          </cell>
          <cell r="F5018">
            <v>7.65</v>
          </cell>
          <cell r="G5018">
            <v>7.86</v>
          </cell>
          <cell r="H5018">
            <v>8.4600000000000009</v>
          </cell>
          <cell r="I5018">
            <v>9.06</v>
          </cell>
        </row>
        <row r="5019">
          <cell r="A5019">
            <v>129740</v>
          </cell>
          <cell r="B5019">
            <v>0</v>
          </cell>
          <cell r="C5019">
            <v>7.5</v>
          </cell>
          <cell r="D5019">
            <v>0</v>
          </cell>
          <cell r="E5019">
            <v>7.5</v>
          </cell>
          <cell r="F5019">
            <v>7.65</v>
          </cell>
          <cell r="G5019">
            <v>7.86</v>
          </cell>
          <cell r="H5019">
            <v>8.4600000000000009</v>
          </cell>
          <cell r="I5019">
            <v>9.06</v>
          </cell>
        </row>
        <row r="5020">
          <cell r="A5020">
            <v>129750</v>
          </cell>
          <cell r="B5020">
            <v>0</v>
          </cell>
          <cell r="C5020">
            <v>7.5</v>
          </cell>
          <cell r="D5020">
            <v>0</v>
          </cell>
          <cell r="E5020">
            <v>7.5</v>
          </cell>
          <cell r="F5020">
            <v>7.65</v>
          </cell>
          <cell r="G5020">
            <v>7.86</v>
          </cell>
          <cell r="H5020">
            <v>8.4600000000000009</v>
          </cell>
          <cell r="I5020">
            <v>9.06</v>
          </cell>
        </row>
        <row r="5021">
          <cell r="A5021">
            <v>129760</v>
          </cell>
          <cell r="B5021">
            <v>0</v>
          </cell>
          <cell r="C5021">
            <v>7.5</v>
          </cell>
          <cell r="D5021">
            <v>0</v>
          </cell>
          <cell r="E5021">
            <v>7.5</v>
          </cell>
          <cell r="F5021">
            <v>7.65</v>
          </cell>
          <cell r="G5021">
            <v>7.86</v>
          </cell>
          <cell r="H5021">
            <v>8.4600000000000009</v>
          </cell>
          <cell r="I5021">
            <v>9.06</v>
          </cell>
        </row>
        <row r="5022">
          <cell r="A5022">
            <v>129770</v>
          </cell>
          <cell r="B5022">
            <v>0</v>
          </cell>
          <cell r="C5022">
            <v>7.5</v>
          </cell>
          <cell r="D5022">
            <v>0</v>
          </cell>
          <cell r="E5022">
            <v>7.5</v>
          </cell>
          <cell r="F5022">
            <v>7.65</v>
          </cell>
          <cell r="G5022">
            <v>7.86</v>
          </cell>
          <cell r="H5022">
            <v>8.4600000000000009</v>
          </cell>
          <cell r="I5022">
            <v>9.06</v>
          </cell>
        </row>
        <row r="5023">
          <cell r="A5023">
            <v>129780</v>
          </cell>
          <cell r="B5023">
            <v>0</v>
          </cell>
          <cell r="C5023">
            <v>7.5</v>
          </cell>
          <cell r="D5023">
            <v>0</v>
          </cell>
          <cell r="E5023">
            <v>7.5</v>
          </cell>
          <cell r="F5023">
            <v>7.65</v>
          </cell>
          <cell r="G5023">
            <v>7.86</v>
          </cell>
          <cell r="H5023">
            <v>8.4600000000000009</v>
          </cell>
          <cell r="I5023">
            <v>9.06</v>
          </cell>
        </row>
        <row r="5024">
          <cell r="A5024">
            <v>129790</v>
          </cell>
          <cell r="B5024">
            <v>0</v>
          </cell>
          <cell r="C5024">
            <v>7.5</v>
          </cell>
          <cell r="D5024">
            <v>0</v>
          </cell>
          <cell r="E5024">
            <v>7.5</v>
          </cell>
          <cell r="F5024">
            <v>7.65</v>
          </cell>
          <cell r="G5024">
            <v>7.86</v>
          </cell>
          <cell r="H5024">
            <v>8.4600000000000009</v>
          </cell>
          <cell r="I5024">
            <v>9.06</v>
          </cell>
        </row>
        <row r="5025">
          <cell r="A5025">
            <v>129800</v>
          </cell>
          <cell r="B5025">
            <v>0</v>
          </cell>
          <cell r="C5025">
            <v>7.5</v>
          </cell>
          <cell r="D5025">
            <v>0</v>
          </cell>
          <cell r="E5025">
            <v>7.5</v>
          </cell>
          <cell r="F5025">
            <v>7.65</v>
          </cell>
          <cell r="G5025">
            <v>7.86</v>
          </cell>
          <cell r="H5025">
            <v>8.4600000000000009</v>
          </cell>
          <cell r="I5025">
            <v>9.06</v>
          </cell>
        </row>
        <row r="5026">
          <cell r="A5026">
            <v>129810</v>
          </cell>
          <cell r="B5026">
            <v>0</v>
          </cell>
          <cell r="C5026">
            <v>7.5</v>
          </cell>
          <cell r="D5026">
            <v>0</v>
          </cell>
          <cell r="E5026">
            <v>7.5</v>
          </cell>
          <cell r="F5026">
            <v>7.65</v>
          </cell>
          <cell r="G5026">
            <v>7.86</v>
          </cell>
          <cell r="H5026">
            <v>8.4600000000000009</v>
          </cell>
          <cell r="I5026">
            <v>9.06</v>
          </cell>
        </row>
        <row r="5027">
          <cell r="A5027">
            <v>129820</v>
          </cell>
          <cell r="B5027">
            <v>0</v>
          </cell>
          <cell r="C5027">
            <v>7.5</v>
          </cell>
          <cell r="D5027">
            <v>0</v>
          </cell>
          <cell r="E5027">
            <v>7.5</v>
          </cell>
          <cell r="F5027">
            <v>7.65</v>
          </cell>
          <cell r="G5027">
            <v>7.86</v>
          </cell>
          <cell r="H5027">
            <v>8.4600000000000009</v>
          </cell>
          <cell r="I5027">
            <v>9.06</v>
          </cell>
        </row>
        <row r="5028">
          <cell r="A5028">
            <v>129830</v>
          </cell>
          <cell r="B5028">
            <v>0</v>
          </cell>
          <cell r="C5028">
            <v>7.5</v>
          </cell>
          <cell r="D5028">
            <v>0</v>
          </cell>
          <cell r="E5028">
            <v>7.5</v>
          </cell>
          <cell r="F5028">
            <v>7.65</v>
          </cell>
          <cell r="G5028">
            <v>7.86</v>
          </cell>
          <cell r="H5028">
            <v>8.4600000000000009</v>
          </cell>
          <cell r="I5028">
            <v>9.06</v>
          </cell>
        </row>
        <row r="5029">
          <cell r="A5029">
            <v>129840</v>
          </cell>
          <cell r="B5029">
            <v>0</v>
          </cell>
          <cell r="C5029">
            <v>7.5</v>
          </cell>
          <cell r="D5029">
            <v>0</v>
          </cell>
          <cell r="E5029">
            <v>7.5</v>
          </cell>
          <cell r="F5029">
            <v>7.65</v>
          </cell>
          <cell r="G5029">
            <v>7.86</v>
          </cell>
          <cell r="H5029">
            <v>8.4600000000000009</v>
          </cell>
          <cell r="I5029">
            <v>9.06</v>
          </cell>
        </row>
        <row r="5030">
          <cell r="A5030">
            <v>129850</v>
          </cell>
          <cell r="B5030">
            <v>0</v>
          </cell>
          <cell r="C5030">
            <v>7.5</v>
          </cell>
          <cell r="D5030">
            <v>0</v>
          </cell>
          <cell r="E5030">
            <v>7.5</v>
          </cell>
          <cell r="F5030">
            <v>7.65</v>
          </cell>
          <cell r="G5030">
            <v>7.86</v>
          </cell>
          <cell r="H5030">
            <v>8.4600000000000009</v>
          </cell>
          <cell r="I5030">
            <v>9.06</v>
          </cell>
        </row>
        <row r="5031">
          <cell r="A5031">
            <v>129860</v>
          </cell>
          <cell r="B5031">
            <v>0</v>
          </cell>
          <cell r="C5031">
            <v>7.5</v>
          </cell>
          <cell r="D5031">
            <v>0</v>
          </cell>
          <cell r="E5031">
            <v>7.5</v>
          </cell>
          <cell r="F5031">
            <v>7.65</v>
          </cell>
          <cell r="G5031">
            <v>7.86</v>
          </cell>
          <cell r="H5031">
            <v>8.4600000000000009</v>
          </cell>
          <cell r="I5031">
            <v>9.06</v>
          </cell>
        </row>
        <row r="5032">
          <cell r="A5032">
            <v>129870</v>
          </cell>
          <cell r="B5032">
            <v>0</v>
          </cell>
          <cell r="C5032">
            <v>7.5</v>
          </cell>
          <cell r="D5032">
            <v>0</v>
          </cell>
          <cell r="E5032">
            <v>7.5</v>
          </cell>
          <cell r="F5032">
            <v>7.65</v>
          </cell>
          <cell r="G5032">
            <v>7.86</v>
          </cell>
          <cell r="H5032">
            <v>8.4600000000000009</v>
          </cell>
          <cell r="I5032">
            <v>9.06</v>
          </cell>
        </row>
        <row r="5033">
          <cell r="A5033">
            <v>129880</v>
          </cell>
          <cell r="B5033">
            <v>0</v>
          </cell>
          <cell r="C5033">
            <v>7.5</v>
          </cell>
          <cell r="D5033">
            <v>0</v>
          </cell>
          <cell r="E5033">
            <v>7.5</v>
          </cell>
          <cell r="F5033">
            <v>7.65</v>
          </cell>
          <cell r="G5033">
            <v>7.86</v>
          </cell>
          <cell r="H5033">
            <v>8.4600000000000009</v>
          </cell>
          <cell r="I5033">
            <v>9.06</v>
          </cell>
        </row>
        <row r="5034">
          <cell r="A5034">
            <v>129890</v>
          </cell>
          <cell r="B5034">
            <v>0</v>
          </cell>
          <cell r="C5034">
            <v>7.5</v>
          </cell>
          <cell r="D5034">
            <v>0</v>
          </cell>
          <cell r="E5034">
            <v>7.5</v>
          </cell>
          <cell r="F5034">
            <v>7.65</v>
          </cell>
          <cell r="G5034">
            <v>7.86</v>
          </cell>
          <cell r="H5034">
            <v>8.4600000000000009</v>
          </cell>
          <cell r="I5034">
            <v>9.06</v>
          </cell>
        </row>
        <row r="5035">
          <cell r="A5035">
            <v>129900</v>
          </cell>
          <cell r="B5035">
            <v>0</v>
          </cell>
          <cell r="C5035">
            <v>7.5</v>
          </cell>
          <cell r="D5035">
            <v>0</v>
          </cell>
          <cell r="E5035">
            <v>7.5</v>
          </cell>
          <cell r="F5035">
            <v>7.65</v>
          </cell>
          <cell r="G5035">
            <v>7.86</v>
          </cell>
          <cell r="H5035">
            <v>8.4600000000000009</v>
          </cell>
          <cell r="I5035">
            <v>9.06</v>
          </cell>
        </row>
        <row r="5036">
          <cell r="A5036">
            <v>129910</v>
          </cell>
          <cell r="B5036">
            <v>0</v>
          </cell>
          <cell r="C5036">
            <v>7.5</v>
          </cell>
          <cell r="D5036">
            <v>0</v>
          </cell>
          <cell r="E5036">
            <v>7.5</v>
          </cell>
          <cell r="F5036">
            <v>7.65</v>
          </cell>
          <cell r="G5036">
            <v>7.86</v>
          </cell>
          <cell r="H5036">
            <v>8.4600000000000009</v>
          </cell>
          <cell r="I5036">
            <v>9.06</v>
          </cell>
        </row>
        <row r="5037">
          <cell r="A5037">
            <v>129920</v>
          </cell>
          <cell r="B5037">
            <v>0</v>
          </cell>
          <cell r="C5037">
            <v>7.5</v>
          </cell>
          <cell r="D5037">
            <v>0</v>
          </cell>
          <cell r="E5037">
            <v>7.5</v>
          </cell>
          <cell r="F5037">
            <v>7.65</v>
          </cell>
          <cell r="G5037">
            <v>7.86</v>
          </cell>
          <cell r="H5037">
            <v>8.4600000000000009</v>
          </cell>
          <cell r="I5037">
            <v>9.06</v>
          </cell>
        </row>
        <row r="5038">
          <cell r="A5038">
            <v>129930</v>
          </cell>
          <cell r="B5038">
            <v>0</v>
          </cell>
          <cell r="C5038">
            <v>7.5</v>
          </cell>
          <cell r="D5038">
            <v>0</v>
          </cell>
          <cell r="E5038">
            <v>7.5</v>
          </cell>
          <cell r="F5038">
            <v>7.65</v>
          </cell>
          <cell r="G5038">
            <v>7.86</v>
          </cell>
          <cell r="H5038">
            <v>8.4600000000000009</v>
          </cell>
          <cell r="I5038">
            <v>9.06</v>
          </cell>
        </row>
        <row r="5039">
          <cell r="A5039">
            <v>129940</v>
          </cell>
          <cell r="B5039">
            <v>0</v>
          </cell>
          <cell r="C5039">
            <v>7.5</v>
          </cell>
          <cell r="D5039">
            <v>0</v>
          </cell>
          <cell r="E5039">
            <v>7.5</v>
          </cell>
          <cell r="F5039">
            <v>7.65</v>
          </cell>
          <cell r="G5039">
            <v>7.86</v>
          </cell>
          <cell r="H5039">
            <v>8.4600000000000009</v>
          </cell>
          <cell r="I5039">
            <v>9.06</v>
          </cell>
        </row>
        <row r="5040">
          <cell r="A5040">
            <v>129950</v>
          </cell>
          <cell r="B5040">
            <v>0</v>
          </cell>
          <cell r="C5040">
            <v>7.5</v>
          </cell>
          <cell r="D5040">
            <v>0</v>
          </cell>
          <cell r="E5040">
            <v>7.5</v>
          </cell>
          <cell r="F5040">
            <v>7.65</v>
          </cell>
          <cell r="G5040">
            <v>7.86</v>
          </cell>
          <cell r="H5040">
            <v>8.4600000000000009</v>
          </cell>
          <cell r="I5040">
            <v>9.06</v>
          </cell>
        </row>
        <row r="5041">
          <cell r="A5041">
            <v>129960</v>
          </cell>
          <cell r="B5041">
            <v>0</v>
          </cell>
          <cell r="C5041">
            <v>7.5</v>
          </cell>
          <cell r="D5041">
            <v>0</v>
          </cell>
          <cell r="E5041">
            <v>7.5</v>
          </cell>
          <cell r="F5041">
            <v>7.65</v>
          </cell>
          <cell r="G5041">
            <v>7.86</v>
          </cell>
          <cell r="H5041">
            <v>8.4600000000000009</v>
          </cell>
          <cell r="I5041">
            <v>9.06</v>
          </cell>
        </row>
        <row r="5042">
          <cell r="A5042">
            <v>129970</v>
          </cell>
          <cell r="B5042">
            <v>0</v>
          </cell>
          <cell r="C5042">
            <v>7.5</v>
          </cell>
          <cell r="D5042">
            <v>0</v>
          </cell>
          <cell r="E5042">
            <v>7.5</v>
          </cell>
          <cell r="F5042">
            <v>7.65</v>
          </cell>
          <cell r="G5042">
            <v>7.86</v>
          </cell>
          <cell r="H5042">
            <v>8.4600000000000009</v>
          </cell>
          <cell r="I5042">
            <v>9.06</v>
          </cell>
        </row>
        <row r="5043">
          <cell r="A5043">
            <v>129980</v>
          </cell>
          <cell r="B5043">
            <v>0</v>
          </cell>
          <cell r="C5043">
            <v>7.5</v>
          </cell>
          <cell r="D5043">
            <v>0</v>
          </cell>
          <cell r="E5043">
            <v>7.5</v>
          </cell>
          <cell r="F5043">
            <v>7.65</v>
          </cell>
          <cell r="G5043">
            <v>7.86</v>
          </cell>
          <cell r="H5043">
            <v>8.4600000000000009</v>
          </cell>
          <cell r="I5043">
            <v>9.06</v>
          </cell>
        </row>
        <row r="5044">
          <cell r="A5044">
            <v>129990</v>
          </cell>
          <cell r="B5044">
            <v>0</v>
          </cell>
          <cell r="C5044">
            <v>7.5</v>
          </cell>
          <cell r="D5044">
            <v>0</v>
          </cell>
          <cell r="E5044">
            <v>7.5</v>
          </cell>
          <cell r="F5044">
            <v>7.65</v>
          </cell>
          <cell r="G5044">
            <v>7.86</v>
          </cell>
          <cell r="H5044">
            <v>8.4600000000000009</v>
          </cell>
          <cell r="I5044">
            <v>9.06</v>
          </cell>
        </row>
        <row r="5045">
          <cell r="A5045">
            <v>130000</v>
          </cell>
          <cell r="B5045">
            <v>0</v>
          </cell>
          <cell r="C5045">
            <v>7.5</v>
          </cell>
          <cell r="D5045">
            <v>0</v>
          </cell>
          <cell r="E5045">
            <v>7.5</v>
          </cell>
          <cell r="F5045">
            <v>7.65</v>
          </cell>
          <cell r="G5045">
            <v>7.86</v>
          </cell>
          <cell r="H5045">
            <v>8.4600000000000009</v>
          </cell>
          <cell r="I5045">
            <v>9.06</v>
          </cell>
        </row>
        <row r="5064">
          <cell r="A5064">
            <v>130000</v>
          </cell>
          <cell r="B5064">
            <v>0</v>
          </cell>
          <cell r="C5064">
            <v>7.5</v>
          </cell>
          <cell r="D5064">
            <v>0</v>
          </cell>
          <cell r="E5064">
            <v>7.5</v>
          </cell>
          <cell r="F5064">
            <v>7.65</v>
          </cell>
          <cell r="G5064">
            <v>7.86</v>
          </cell>
          <cell r="H5064">
            <v>8.4600000000000009</v>
          </cell>
          <cell r="I5064">
            <v>9.06</v>
          </cell>
        </row>
        <row r="5065">
          <cell r="A5065">
            <v>130010</v>
          </cell>
          <cell r="B5065">
            <v>0</v>
          </cell>
          <cell r="C5065">
            <v>7.5</v>
          </cell>
          <cell r="D5065">
            <v>0</v>
          </cell>
          <cell r="E5065">
            <v>7.5</v>
          </cell>
          <cell r="F5065">
            <v>7.65</v>
          </cell>
          <cell r="G5065">
            <v>7.86</v>
          </cell>
          <cell r="H5065">
            <v>8.4600000000000009</v>
          </cell>
          <cell r="I5065">
            <v>9.06</v>
          </cell>
        </row>
        <row r="5066">
          <cell r="A5066">
            <v>130020</v>
          </cell>
          <cell r="B5066">
            <v>0</v>
          </cell>
          <cell r="C5066">
            <v>7.5</v>
          </cell>
          <cell r="D5066">
            <v>0</v>
          </cell>
          <cell r="E5066">
            <v>7.5</v>
          </cell>
          <cell r="F5066">
            <v>7.65</v>
          </cell>
          <cell r="G5066">
            <v>7.86</v>
          </cell>
          <cell r="H5066">
            <v>8.4600000000000009</v>
          </cell>
          <cell r="I5066">
            <v>9.06</v>
          </cell>
        </row>
        <row r="5067">
          <cell r="A5067">
            <v>130030</v>
          </cell>
          <cell r="B5067">
            <v>0</v>
          </cell>
          <cell r="C5067">
            <v>7.5</v>
          </cell>
          <cell r="D5067">
            <v>0</v>
          </cell>
          <cell r="E5067">
            <v>7.5</v>
          </cell>
          <cell r="F5067">
            <v>7.65</v>
          </cell>
          <cell r="G5067">
            <v>7.86</v>
          </cell>
          <cell r="H5067">
            <v>8.4600000000000009</v>
          </cell>
          <cell r="I5067">
            <v>9.06</v>
          </cell>
        </row>
        <row r="5068">
          <cell r="A5068">
            <v>130040</v>
          </cell>
          <cell r="B5068">
            <v>0</v>
          </cell>
          <cell r="C5068">
            <v>7.5</v>
          </cell>
          <cell r="D5068">
            <v>0</v>
          </cell>
          <cell r="E5068">
            <v>7.5</v>
          </cell>
          <cell r="F5068">
            <v>7.65</v>
          </cell>
          <cell r="G5068">
            <v>7.86</v>
          </cell>
          <cell r="H5068">
            <v>8.4600000000000009</v>
          </cell>
          <cell r="I5068">
            <v>9.06</v>
          </cell>
        </row>
        <row r="5069">
          <cell r="A5069">
            <v>130050</v>
          </cell>
          <cell r="B5069">
            <v>0</v>
          </cell>
          <cell r="C5069">
            <v>7.5</v>
          </cell>
          <cell r="D5069">
            <v>0</v>
          </cell>
          <cell r="E5069">
            <v>7.5</v>
          </cell>
          <cell r="F5069">
            <v>7.65</v>
          </cell>
          <cell r="G5069">
            <v>7.86</v>
          </cell>
          <cell r="H5069">
            <v>8.4600000000000009</v>
          </cell>
          <cell r="I5069">
            <v>9.06</v>
          </cell>
        </row>
        <row r="5070">
          <cell r="A5070">
            <v>130057.58</v>
          </cell>
          <cell r="B5070" t="str">
            <v>BS</v>
          </cell>
          <cell r="C5070">
            <v>7.5</v>
          </cell>
          <cell r="D5070">
            <v>0</v>
          </cell>
          <cell r="E5070">
            <v>7.5</v>
          </cell>
          <cell r="F5070">
            <v>7.65</v>
          </cell>
          <cell r="G5070">
            <v>7.86</v>
          </cell>
          <cell r="H5070">
            <v>8.4600000000000009</v>
          </cell>
          <cell r="I5070">
            <v>9.06</v>
          </cell>
        </row>
        <row r="5071">
          <cell r="A5071">
            <v>130060</v>
          </cell>
          <cell r="B5071">
            <v>0</v>
          </cell>
          <cell r="C5071">
            <v>7.5</v>
          </cell>
          <cell r="D5071">
            <v>0</v>
          </cell>
          <cell r="E5071">
            <v>7.5</v>
          </cell>
          <cell r="F5071">
            <v>7.65</v>
          </cell>
          <cell r="G5071">
            <v>7.86</v>
          </cell>
          <cell r="H5071">
            <v>8.4600000000000009</v>
          </cell>
          <cell r="I5071">
            <v>9.06</v>
          </cell>
        </row>
        <row r="5072">
          <cell r="A5072">
            <v>130070</v>
          </cell>
          <cell r="B5072">
            <v>0</v>
          </cell>
          <cell r="C5072">
            <v>7.5</v>
          </cell>
          <cell r="D5072">
            <v>0</v>
          </cell>
          <cell r="E5072">
            <v>7.5</v>
          </cell>
          <cell r="F5072">
            <v>7.65</v>
          </cell>
          <cell r="G5072">
            <v>7.86</v>
          </cell>
          <cell r="H5072">
            <v>8.4600000000000009</v>
          </cell>
          <cell r="I5072">
            <v>9.06</v>
          </cell>
        </row>
        <row r="5073">
          <cell r="A5073">
            <v>130080</v>
          </cell>
          <cell r="B5073">
            <v>0</v>
          </cell>
          <cell r="C5073">
            <v>7.5</v>
          </cell>
          <cell r="D5073">
            <v>0</v>
          </cell>
          <cell r="E5073">
            <v>7.5</v>
          </cell>
          <cell r="F5073">
            <v>7.65</v>
          </cell>
          <cell r="G5073">
            <v>7.86</v>
          </cell>
          <cell r="H5073">
            <v>8.4600000000000009</v>
          </cell>
          <cell r="I5073">
            <v>9.06</v>
          </cell>
        </row>
        <row r="5074">
          <cell r="A5074">
            <v>130087.58</v>
          </cell>
          <cell r="B5074" t="str">
            <v>PX</v>
          </cell>
          <cell r="C5074">
            <v>7.5</v>
          </cell>
          <cell r="D5074">
            <v>0</v>
          </cell>
          <cell r="E5074">
            <v>7.5</v>
          </cell>
          <cell r="F5074">
            <v>7.65</v>
          </cell>
          <cell r="G5074">
            <v>7.86</v>
          </cell>
          <cell r="H5074">
            <v>8.4600000000000009</v>
          </cell>
          <cell r="I5074">
            <v>9.06</v>
          </cell>
        </row>
        <row r="5075">
          <cell r="A5075">
            <v>130090</v>
          </cell>
          <cell r="B5075">
            <v>0</v>
          </cell>
          <cell r="C5075">
            <v>7.5</v>
          </cell>
          <cell r="D5075">
            <v>4.9999999999999822E-2</v>
          </cell>
          <cell r="E5075">
            <v>7.55</v>
          </cell>
          <cell r="F5075">
            <v>7.7</v>
          </cell>
          <cell r="G5075">
            <v>7.91</v>
          </cell>
          <cell r="H5075">
            <v>8.51</v>
          </cell>
          <cell r="I5075">
            <v>9.11</v>
          </cell>
        </row>
        <row r="5076">
          <cell r="A5076">
            <v>130100</v>
          </cell>
          <cell r="B5076">
            <v>0</v>
          </cell>
          <cell r="C5076">
            <v>7.5</v>
          </cell>
          <cell r="D5076">
            <v>0.24999999999999911</v>
          </cell>
          <cell r="E5076">
            <v>7.7499999999999991</v>
          </cell>
          <cell r="F5076">
            <v>7.8999999999999995</v>
          </cell>
          <cell r="G5076">
            <v>8.11</v>
          </cell>
          <cell r="H5076">
            <v>8.7099999999999991</v>
          </cell>
          <cell r="I5076">
            <v>9.3099999999999987</v>
          </cell>
        </row>
        <row r="5077">
          <cell r="A5077">
            <v>130102.58</v>
          </cell>
          <cell r="B5077" t="str">
            <v>PC</v>
          </cell>
          <cell r="C5077">
            <v>7.5</v>
          </cell>
          <cell r="D5077">
            <v>0.3</v>
          </cell>
          <cell r="E5077">
            <v>7.8</v>
          </cell>
          <cell r="F5077">
            <v>7.95</v>
          </cell>
          <cell r="G5077">
            <v>8.16</v>
          </cell>
          <cell r="H5077">
            <v>8.76</v>
          </cell>
          <cell r="I5077">
            <v>9.36</v>
          </cell>
        </row>
        <row r="5078">
          <cell r="A5078">
            <v>130110</v>
          </cell>
          <cell r="B5078">
            <v>0</v>
          </cell>
          <cell r="C5078">
            <v>7.5</v>
          </cell>
          <cell r="D5078">
            <v>0.44999999999999929</v>
          </cell>
          <cell r="E5078">
            <v>7.9499999999999993</v>
          </cell>
          <cell r="F5078">
            <v>8.1</v>
          </cell>
          <cell r="G5078">
            <v>8.31</v>
          </cell>
          <cell r="H5078">
            <v>8.91</v>
          </cell>
          <cell r="I5078">
            <v>9.51</v>
          </cell>
        </row>
        <row r="5079">
          <cell r="A5079">
            <v>130120</v>
          </cell>
          <cell r="B5079">
            <v>0</v>
          </cell>
          <cell r="C5079">
            <v>7.5</v>
          </cell>
          <cell r="D5079">
            <v>0.6</v>
          </cell>
          <cell r="E5079">
            <v>8.1</v>
          </cell>
          <cell r="F5079">
            <v>8.25</v>
          </cell>
          <cell r="G5079">
            <v>8.4600000000000009</v>
          </cell>
          <cell r="H5079">
            <v>9.06</v>
          </cell>
          <cell r="I5079">
            <v>9.66</v>
          </cell>
        </row>
        <row r="5080">
          <cell r="A5080">
            <v>130130</v>
          </cell>
          <cell r="B5080">
            <v>0</v>
          </cell>
          <cell r="C5080">
            <v>7.5</v>
          </cell>
          <cell r="D5080">
            <v>0.6</v>
          </cell>
          <cell r="E5080">
            <v>8.1</v>
          </cell>
          <cell r="F5080">
            <v>8.25</v>
          </cell>
          <cell r="G5080">
            <v>8.4600000000000009</v>
          </cell>
          <cell r="H5080">
            <v>9.06</v>
          </cell>
          <cell r="I5080">
            <v>9.66</v>
          </cell>
        </row>
        <row r="5081">
          <cell r="A5081">
            <v>130140</v>
          </cell>
          <cell r="B5081">
            <v>0</v>
          </cell>
          <cell r="C5081">
            <v>7.5</v>
          </cell>
          <cell r="D5081">
            <v>0.6</v>
          </cell>
          <cell r="E5081">
            <v>8.1</v>
          </cell>
          <cell r="F5081">
            <v>8.25</v>
          </cell>
          <cell r="G5081">
            <v>8.4600000000000009</v>
          </cell>
          <cell r="H5081">
            <v>9.06</v>
          </cell>
          <cell r="I5081">
            <v>9.66</v>
          </cell>
        </row>
        <row r="5082">
          <cell r="A5082">
            <v>130150</v>
          </cell>
          <cell r="B5082">
            <v>0</v>
          </cell>
          <cell r="C5082">
            <v>7.5</v>
          </cell>
          <cell r="D5082">
            <v>0.6</v>
          </cell>
          <cell r="E5082">
            <v>8.1</v>
          </cell>
          <cell r="F5082">
            <v>8.25</v>
          </cell>
          <cell r="G5082">
            <v>8.4600000000000009</v>
          </cell>
          <cell r="H5082">
            <v>9.06</v>
          </cell>
          <cell r="I5082">
            <v>9.66</v>
          </cell>
        </row>
        <row r="5083">
          <cell r="A5083">
            <v>130160</v>
          </cell>
          <cell r="B5083">
            <v>0</v>
          </cell>
          <cell r="C5083">
            <v>7.5</v>
          </cell>
          <cell r="D5083">
            <v>0.6</v>
          </cell>
          <cell r="E5083">
            <v>8.1</v>
          </cell>
          <cell r="F5083">
            <v>8.25</v>
          </cell>
          <cell r="G5083">
            <v>8.4600000000000009</v>
          </cell>
          <cell r="H5083">
            <v>9.06</v>
          </cell>
          <cell r="I5083">
            <v>9.66</v>
          </cell>
        </row>
        <row r="5084">
          <cell r="A5084">
            <v>130170</v>
          </cell>
          <cell r="B5084">
            <v>0</v>
          </cell>
          <cell r="C5084">
            <v>7.5</v>
          </cell>
          <cell r="D5084">
            <v>0.6</v>
          </cell>
          <cell r="E5084">
            <v>8.1</v>
          </cell>
          <cell r="F5084">
            <v>8.25</v>
          </cell>
          <cell r="G5084">
            <v>8.4600000000000009</v>
          </cell>
          <cell r="H5084">
            <v>9.06</v>
          </cell>
          <cell r="I5084">
            <v>9.66</v>
          </cell>
        </row>
        <row r="5085">
          <cell r="A5085">
            <v>130180</v>
          </cell>
          <cell r="B5085">
            <v>0</v>
          </cell>
          <cell r="C5085">
            <v>7.5</v>
          </cell>
          <cell r="D5085">
            <v>0.6</v>
          </cell>
          <cell r="E5085">
            <v>8.1</v>
          </cell>
          <cell r="F5085">
            <v>8.25</v>
          </cell>
          <cell r="G5085">
            <v>8.4600000000000009</v>
          </cell>
          <cell r="H5085">
            <v>9.06</v>
          </cell>
          <cell r="I5085">
            <v>9.66</v>
          </cell>
        </row>
        <row r="5086">
          <cell r="A5086">
            <v>130190</v>
          </cell>
          <cell r="B5086">
            <v>0</v>
          </cell>
          <cell r="C5086">
            <v>7.5</v>
          </cell>
          <cell r="D5086">
            <v>0.6</v>
          </cell>
          <cell r="E5086">
            <v>8.1</v>
          </cell>
          <cell r="F5086">
            <v>8.25</v>
          </cell>
          <cell r="G5086">
            <v>8.4600000000000009</v>
          </cell>
          <cell r="H5086">
            <v>9.06</v>
          </cell>
          <cell r="I5086">
            <v>9.66</v>
          </cell>
        </row>
        <row r="5087">
          <cell r="A5087">
            <v>130200</v>
          </cell>
          <cell r="B5087">
            <v>0</v>
          </cell>
          <cell r="C5087">
            <v>7.5</v>
          </cell>
          <cell r="D5087">
            <v>0.6</v>
          </cell>
          <cell r="E5087">
            <v>8.1</v>
          </cell>
          <cell r="F5087">
            <v>8.25</v>
          </cell>
          <cell r="G5087">
            <v>8.4600000000000009</v>
          </cell>
          <cell r="H5087">
            <v>9.06</v>
          </cell>
          <cell r="I5087">
            <v>9.66</v>
          </cell>
        </row>
        <row r="5088">
          <cell r="A5088">
            <v>130210</v>
          </cell>
          <cell r="B5088">
            <v>0</v>
          </cell>
          <cell r="C5088">
            <v>7.5</v>
          </cell>
          <cell r="D5088">
            <v>0.6</v>
          </cell>
          <cell r="E5088">
            <v>8.1</v>
          </cell>
          <cell r="F5088">
            <v>8.25</v>
          </cell>
          <cell r="G5088">
            <v>8.4600000000000009</v>
          </cell>
          <cell r="H5088">
            <v>9.06</v>
          </cell>
          <cell r="I5088">
            <v>9.66</v>
          </cell>
        </row>
        <row r="5089">
          <cell r="A5089">
            <v>130220</v>
          </cell>
          <cell r="B5089">
            <v>0</v>
          </cell>
          <cell r="C5089">
            <v>7.5</v>
          </cell>
          <cell r="D5089">
            <v>0.6</v>
          </cell>
          <cell r="E5089">
            <v>8.1</v>
          </cell>
          <cell r="F5089">
            <v>8.25</v>
          </cell>
          <cell r="G5089">
            <v>8.4600000000000009</v>
          </cell>
          <cell r="H5089">
            <v>9.06</v>
          </cell>
          <cell r="I5089">
            <v>9.66</v>
          </cell>
        </row>
        <row r="5090">
          <cell r="A5090">
            <v>130230</v>
          </cell>
          <cell r="B5090">
            <v>0</v>
          </cell>
          <cell r="C5090">
            <v>7.5</v>
          </cell>
          <cell r="D5090">
            <v>0.6</v>
          </cell>
          <cell r="E5090">
            <v>8.1</v>
          </cell>
          <cell r="F5090">
            <v>8.25</v>
          </cell>
          <cell r="G5090">
            <v>8.4600000000000009</v>
          </cell>
          <cell r="H5090">
            <v>9.06</v>
          </cell>
          <cell r="I5090">
            <v>9.66</v>
          </cell>
        </row>
        <row r="5091">
          <cell r="A5091">
            <v>130240</v>
          </cell>
          <cell r="B5091">
            <v>0</v>
          </cell>
          <cell r="C5091">
            <v>7.5</v>
          </cell>
          <cell r="D5091">
            <v>0.6</v>
          </cell>
          <cell r="E5091">
            <v>8.1</v>
          </cell>
          <cell r="F5091">
            <v>8.25</v>
          </cell>
          <cell r="G5091">
            <v>8.4600000000000009</v>
          </cell>
          <cell r="H5091">
            <v>9.06</v>
          </cell>
          <cell r="I5091">
            <v>9.66</v>
          </cell>
        </row>
        <row r="5092">
          <cell r="A5092">
            <v>130250</v>
          </cell>
          <cell r="B5092">
            <v>0</v>
          </cell>
          <cell r="C5092">
            <v>7.5</v>
          </cell>
          <cell r="D5092">
            <v>0.6</v>
          </cell>
          <cell r="E5092">
            <v>8.1</v>
          </cell>
          <cell r="F5092">
            <v>8.25</v>
          </cell>
          <cell r="G5092">
            <v>8.4600000000000009</v>
          </cell>
          <cell r="H5092">
            <v>9.06</v>
          </cell>
          <cell r="I5092">
            <v>9.66</v>
          </cell>
        </row>
        <row r="5093">
          <cell r="A5093">
            <v>130260</v>
          </cell>
          <cell r="B5093">
            <v>0</v>
          </cell>
          <cell r="C5093">
            <v>7.5</v>
          </cell>
          <cell r="D5093">
            <v>0.6</v>
          </cell>
          <cell r="E5093">
            <v>8.1</v>
          </cell>
          <cell r="F5093">
            <v>8.25</v>
          </cell>
          <cell r="G5093">
            <v>8.4600000000000009</v>
          </cell>
          <cell r="H5093">
            <v>9.06</v>
          </cell>
          <cell r="I5093">
            <v>9.66</v>
          </cell>
        </row>
        <row r="5094">
          <cell r="A5094">
            <v>130270</v>
          </cell>
          <cell r="B5094">
            <v>0</v>
          </cell>
          <cell r="C5094">
            <v>7.5</v>
          </cell>
          <cell r="D5094">
            <v>0.6</v>
          </cell>
          <cell r="E5094">
            <v>8.1</v>
          </cell>
          <cell r="F5094">
            <v>8.25</v>
          </cell>
          <cell r="G5094">
            <v>8.4600000000000009</v>
          </cell>
          <cell r="H5094">
            <v>9.06</v>
          </cell>
          <cell r="I5094">
            <v>9.66</v>
          </cell>
        </row>
        <row r="5095">
          <cell r="A5095">
            <v>130280</v>
          </cell>
          <cell r="B5095">
            <v>0</v>
          </cell>
          <cell r="C5095">
            <v>7.5</v>
          </cell>
          <cell r="D5095">
            <v>0.6</v>
          </cell>
          <cell r="E5095">
            <v>8.1</v>
          </cell>
          <cell r="F5095">
            <v>8.25</v>
          </cell>
          <cell r="G5095">
            <v>8.4600000000000009</v>
          </cell>
          <cell r="H5095">
            <v>9.06</v>
          </cell>
          <cell r="I5095">
            <v>9.66</v>
          </cell>
        </row>
        <row r="5096">
          <cell r="A5096">
            <v>130290</v>
          </cell>
          <cell r="B5096">
            <v>0</v>
          </cell>
          <cell r="C5096">
            <v>7.5</v>
          </cell>
          <cell r="D5096">
            <v>0.6</v>
          </cell>
          <cell r="E5096">
            <v>8.1</v>
          </cell>
          <cell r="F5096">
            <v>8.25</v>
          </cell>
          <cell r="G5096">
            <v>8.4600000000000009</v>
          </cell>
          <cell r="H5096">
            <v>9.06</v>
          </cell>
          <cell r="I5096">
            <v>9.66</v>
          </cell>
        </row>
        <row r="5097">
          <cell r="A5097">
            <v>130300</v>
          </cell>
          <cell r="B5097">
            <v>0</v>
          </cell>
          <cell r="C5097">
            <v>7.5</v>
          </cell>
          <cell r="D5097">
            <v>0.6</v>
          </cell>
          <cell r="E5097">
            <v>8.1</v>
          </cell>
          <cell r="F5097">
            <v>8.25</v>
          </cell>
          <cell r="G5097">
            <v>8.4600000000000009</v>
          </cell>
          <cell r="H5097">
            <v>9.06</v>
          </cell>
          <cell r="I5097">
            <v>9.66</v>
          </cell>
        </row>
        <row r="5098">
          <cell r="A5098">
            <v>130310</v>
          </cell>
          <cell r="B5098">
            <v>0</v>
          </cell>
          <cell r="C5098">
            <v>7.5</v>
          </cell>
          <cell r="D5098">
            <v>0.6</v>
          </cell>
          <cell r="E5098">
            <v>8.1</v>
          </cell>
          <cell r="F5098">
            <v>8.25</v>
          </cell>
          <cell r="G5098">
            <v>8.4600000000000009</v>
          </cell>
          <cell r="H5098">
            <v>9.06</v>
          </cell>
          <cell r="I5098">
            <v>9.66</v>
          </cell>
        </row>
        <row r="5099">
          <cell r="A5099">
            <v>130320</v>
          </cell>
          <cell r="B5099">
            <v>0</v>
          </cell>
          <cell r="C5099">
            <v>7.5</v>
          </cell>
          <cell r="D5099">
            <v>0.6</v>
          </cell>
          <cell r="E5099">
            <v>8.1</v>
          </cell>
          <cell r="F5099">
            <v>8.25</v>
          </cell>
          <cell r="G5099">
            <v>8.4600000000000009</v>
          </cell>
          <cell r="H5099">
            <v>9.06</v>
          </cell>
          <cell r="I5099">
            <v>9.66</v>
          </cell>
        </row>
        <row r="5100">
          <cell r="A5100">
            <v>130330</v>
          </cell>
          <cell r="B5100">
            <v>0</v>
          </cell>
          <cell r="C5100">
            <v>7.5</v>
          </cell>
          <cell r="D5100">
            <v>0.6</v>
          </cell>
          <cell r="E5100">
            <v>8.1</v>
          </cell>
          <cell r="F5100">
            <v>8.25</v>
          </cell>
          <cell r="G5100">
            <v>8.4600000000000009</v>
          </cell>
          <cell r="H5100">
            <v>9.06</v>
          </cell>
          <cell r="I5100">
            <v>9.66</v>
          </cell>
        </row>
        <row r="5101">
          <cell r="A5101">
            <v>130340</v>
          </cell>
          <cell r="B5101">
            <v>0</v>
          </cell>
          <cell r="C5101">
            <v>7.5</v>
          </cell>
          <cell r="D5101">
            <v>0.6</v>
          </cell>
          <cell r="E5101">
            <v>8.1</v>
          </cell>
          <cell r="F5101">
            <v>8.25</v>
          </cell>
          <cell r="G5101">
            <v>8.4600000000000009</v>
          </cell>
          <cell r="H5101">
            <v>9.06</v>
          </cell>
          <cell r="I5101">
            <v>9.66</v>
          </cell>
        </row>
        <row r="5102">
          <cell r="A5102">
            <v>130350</v>
          </cell>
          <cell r="B5102">
            <v>0</v>
          </cell>
          <cell r="C5102">
            <v>7.5</v>
          </cell>
          <cell r="D5102">
            <v>0.6</v>
          </cell>
          <cell r="E5102">
            <v>8.1</v>
          </cell>
          <cell r="F5102">
            <v>8.25</v>
          </cell>
          <cell r="G5102">
            <v>8.4600000000000009</v>
          </cell>
          <cell r="H5102">
            <v>9.06</v>
          </cell>
          <cell r="I5102">
            <v>9.66</v>
          </cell>
        </row>
        <row r="5103">
          <cell r="A5103">
            <v>130360</v>
          </cell>
          <cell r="B5103">
            <v>0</v>
          </cell>
          <cell r="C5103">
            <v>7.5</v>
          </cell>
          <cell r="D5103">
            <v>0.6</v>
          </cell>
          <cell r="E5103">
            <v>8.1</v>
          </cell>
          <cell r="F5103">
            <v>8.25</v>
          </cell>
          <cell r="G5103">
            <v>8.4600000000000009</v>
          </cell>
          <cell r="H5103">
            <v>9.06</v>
          </cell>
          <cell r="I5103">
            <v>9.66</v>
          </cell>
        </row>
        <row r="5104">
          <cell r="A5104">
            <v>130370</v>
          </cell>
          <cell r="B5104">
            <v>0</v>
          </cell>
          <cell r="C5104">
            <v>7.5</v>
          </cell>
          <cell r="D5104">
            <v>0.6</v>
          </cell>
          <cell r="E5104">
            <v>8.1</v>
          </cell>
          <cell r="F5104">
            <v>8.25</v>
          </cell>
          <cell r="G5104">
            <v>8.4600000000000009</v>
          </cell>
          <cell r="H5104">
            <v>9.06</v>
          </cell>
          <cell r="I5104">
            <v>9.66</v>
          </cell>
        </row>
        <row r="5105">
          <cell r="A5105">
            <v>130380</v>
          </cell>
          <cell r="B5105">
            <v>0</v>
          </cell>
          <cell r="C5105">
            <v>7.5</v>
          </cell>
          <cell r="D5105">
            <v>0.6</v>
          </cell>
          <cell r="E5105">
            <v>8.1</v>
          </cell>
          <cell r="F5105">
            <v>8.25</v>
          </cell>
          <cell r="G5105">
            <v>8.4600000000000009</v>
          </cell>
          <cell r="H5105">
            <v>9.06</v>
          </cell>
          <cell r="I5105">
            <v>9.66</v>
          </cell>
        </row>
        <row r="5106">
          <cell r="A5106">
            <v>130390</v>
          </cell>
          <cell r="B5106">
            <v>0</v>
          </cell>
          <cell r="C5106">
            <v>7.5</v>
          </cell>
          <cell r="D5106">
            <v>0.6</v>
          </cell>
          <cell r="E5106">
            <v>8.1</v>
          </cell>
          <cell r="F5106">
            <v>8.25</v>
          </cell>
          <cell r="G5106">
            <v>8.4600000000000009</v>
          </cell>
          <cell r="H5106">
            <v>9.06</v>
          </cell>
          <cell r="I5106">
            <v>9.66</v>
          </cell>
        </row>
        <row r="5107">
          <cell r="A5107">
            <v>130392.23</v>
          </cell>
          <cell r="B5107" t="str">
            <v>PY - MSE</v>
          </cell>
          <cell r="C5107">
            <v>7.5</v>
          </cell>
          <cell r="D5107">
            <v>0.6</v>
          </cell>
          <cell r="E5107">
            <v>8.1</v>
          </cell>
          <cell r="F5107">
            <v>8.25</v>
          </cell>
          <cell r="G5107">
            <v>8.4600000000000009</v>
          </cell>
          <cell r="H5107">
            <v>9.06</v>
          </cell>
          <cell r="I5107">
            <v>9.66</v>
          </cell>
        </row>
        <row r="5108">
          <cell r="A5108">
            <v>130400</v>
          </cell>
          <cell r="B5108">
            <v>0</v>
          </cell>
          <cell r="C5108">
            <v>7.5</v>
          </cell>
          <cell r="D5108">
            <v>0.44</v>
          </cell>
          <cell r="E5108">
            <v>7.94</v>
          </cell>
          <cell r="F5108">
            <v>8.09</v>
          </cell>
          <cell r="G5108">
            <v>8.3000000000000007</v>
          </cell>
          <cell r="H5108">
            <v>8.9</v>
          </cell>
          <cell r="I5108">
            <v>9.5</v>
          </cell>
        </row>
        <row r="5109">
          <cell r="A5109">
            <v>130407.23</v>
          </cell>
          <cell r="B5109" t="str">
            <v>PT</v>
          </cell>
          <cell r="C5109">
            <v>7.5</v>
          </cell>
          <cell r="D5109">
            <v>0.3</v>
          </cell>
          <cell r="E5109">
            <v>7.8</v>
          </cell>
          <cell r="F5109">
            <v>7.95</v>
          </cell>
          <cell r="G5109">
            <v>8.16</v>
          </cell>
          <cell r="H5109">
            <v>8.76</v>
          </cell>
          <cell r="I5109">
            <v>9.36</v>
          </cell>
        </row>
        <row r="5110">
          <cell r="A5110">
            <v>130410</v>
          </cell>
          <cell r="B5110">
            <v>0</v>
          </cell>
          <cell r="C5110">
            <v>7.5</v>
          </cell>
          <cell r="D5110">
            <v>0.24</v>
          </cell>
          <cell r="E5110">
            <v>7.74</v>
          </cell>
          <cell r="F5110">
            <v>7.8900000000000006</v>
          </cell>
          <cell r="G5110">
            <v>8.1000000000000014</v>
          </cell>
          <cell r="H5110">
            <v>8.7000000000000011</v>
          </cell>
          <cell r="I5110">
            <v>9.3000000000000007</v>
          </cell>
        </row>
        <row r="5111">
          <cell r="A5111">
            <v>130420</v>
          </cell>
          <cell r="B5111">
            <v>0</v>
          </cell>
          <cell r="C5111">
            <v>7.5</v>
          </cell>
          <cell r="D5111">
            <v>0.04</v>
          </cell>
          <cell r="E5111">
            <v>7.54</v>
          </cell>
          <cell r="F5111">
            <v>7.69</v>
          </cell>
          <cell r="G5111">
            <v>7.9</v>
          </cell>
          <cell r="H5111">
            <v>8.5</v>
          </cell>
          <cell r="I5111">
            <v>9.1</v>
          </cell>
        </row>
        <row r="5112">
          <cell r="A5112">
            <v>130422.23</v>
          </cell>
          <cell r="B5112" t="str">
            <v>PX</v>
          </cell>
          <cell r="C5112">
            <v>7.5</v>
          </cell>
          <cell r="D5112">
            <v>0</v>
          </cell>
          <cell r="E5112">
            <v>7.5</v>
          </cell>
          <cell r="F5112">
            <v>7.65</v>
          </cell>
          <cell r="G5112">
            <v>7.86</v>
          </cell>
          <cell r="H5112">
            <v>8.4600000000000009</v>
          </cell>
          <cell r="I5112">
            <v>9.06</v>
          </cell>
        </row>
        <row r="5113">
          <cell r="A5113">
            <v>130430</v>
          </cell>
          <cell r="B5113">
            <v>0</v>
          </cell>
          <cell r="C5113">
            <v>7.5</v>
          </cell>
          <cell r="D5113">
            <v>0</v>
          </cell>
          <cell r="E5113">
            <v>7.5</v>
          </cell>
          <cell r="F5113">
            <v>7.65</v>
          </cell>
          <cell r="G5113">
            <v>7.86</v>
          </cell>
          <cell r="H5113">
            <v>8.4600000000000009</v>
          </cell>
          <cell r="I5113">
            <v>9.06</v>
          </cell>
        </row>
        <row r="5114">
          <cell r="A5114">
            <v>130440</v>
          </cell>
          <cell r="B5114">
            <v>0</v>
          </cell>
          <cell r="C5114">
            <v>7.5</v>
          </cell>
          <cell r="D5114">
            <v>0</v>
          </cell>
          <cell r="E5114">
            <v>7.5</v>
          </cell>
          <cell r="F5114">
            <v>7.65</v>
          </cell>
          <cell r="G5114">
            <v>7.86</v>
          </cell>
          <cell r="H5114">
            <v>8.4600000000000009</v>
          </cell>
          <cell r="I5114">
            <v>9.06</v>
          </cell>
        </row>
        <row r="5115">
          <cell r="A5115">
            <v>130450</v>
          </cell>
          <cell r="B5115">
            <v>0</v>
          </cell>
          <cell r="C5115">
            <v>7.5</v>
          </cell>
          <cell r="D5115">
            <v>0</v>
          </cell>
          <cell r="E5115">
            <v>7.5</v>
          </cell>
          <cell r="F5115">
            <v>7.65</v>
          </cell>
          <cell r="G5115">
            <v>7.86</v>
          </cell>
          <cell r="H5115">
            <v>8.4600000000000009</v>
          </cell>
          <cell r="I5115">
            <v>9.06</v>
          </cell>
        </row>
        <row r="5116">
          <cell r="A5116">
            <v>130452.23</v>
          </cell>
          <cell r="B5116" t="str">
            <v>BS</v>
          </cell>
          <cell r="C5116">
            <v>7.5</v>
          </cell>
          <cell r="D5116">
            <v>0</v>
          </cell>
          <cell r="E5116">
            <v>7.5</v>
          </cell>
          <cell r="F5116">
            <v>7.65</v>
          </cell>
          <cell r="G5116">
            <v>7.86</v>
          </cell>
          <cell r="H5116">
            <v>8.4600000000000009</v>
          </cell>
          <cell r="I5116">
            <v>9.06</v>
          </cell>
        </row>
        <row r="5117">
          <cell r="A5117">
            <v>130460</v>
          </cell>
          <cell r="B5117">
            <v>0</v>
          </cell>
          <cell r="C5117">
            <v>7.5</v>
          </cell>
          <cell r="D5117">
            <v>0</v>
          </cell>
          <cell r="E5117">
            <v>7.5</v>
          </cell>
          <cell r="F5117">
            <v>7.65</v>
          </cell>
          <cell r="G5117">
            <v>7.86</v>
          </cell>
          <cell r="H5117">
            <v>8.4600000000000009</v>
          </cell>
          <cell r="I5117">
            <v>9.06</v>
          </cell>
        </row>
        <row r="5118">
          <cell r="A5118">
            <v>130470</v>
          </cell>
          <cell r="B5118">
            <v>0</v>
          </cell>
          <cell r="C5118">
            <v>7.5</v>
          </cell>
          <cell r="D5118">
            <v>0</v>
          </cell>
          <cell r="E5118">
            <v>7.5</v>
          </cell>
          <cell r="F5118">
            <v>7.65</v>
          </cell>
          <cell r="G5118">
            <v>7.86</v>
          </cell>
          <cell r="H5118">
            <v>8.4600000000000009</v>
          </cell>
          <cell r="I5118">
            <v>9.06</v>
          </cell>
        </row>
        <row r="5119">
          <cell r="A5119">
            <v>130480</v>
          </cell>
          <cell r="B5119">
            <v>0</v>
          </cell>
          <cell r="C5119">
            <v>7.5</v>
          </cell>
          <cell r="D5119">
            <v>0</v>
          </cell>
          <cell r="E5119">
            <v>7.5</v>
          </cell>
          <cell r="F5119">
            <v>7.65</v>
          </cell>
          <cell r="G5119">
            <v>7.86</v>
          </cell>
          <cell r="H5119">
            <v>8.4600000000000009</v>
          </cell>
          <cell r="I5119">
            <v>9.06</v>
          </cell>
        </row>
        <row r="5120">
          <cell r="A5120">
            <v>130490</v>
          </cell>
          <cell r="B5120">
            <v>0</v>
          </cell>
          <cell r="C5120">
            <v>7.5</v>
          </cell>
          <cell r="D5120">
            <v>0</v>
          </cell>
          <cell r="E5120">
            <v>7.5</v>
          </cell>
          <cell r="F5120">
            <v>7.65</v>
          </cell>
          <cell r="G5120">
            <v>7.86</v>
          </cell>
          <cell r="H5120">
            <v>8.4600000000000009</v>
          </cell>
          <cell r="I5120">
            <v>9.06</v>
          </cell>
        </row>
        <row r="5121">
          <cell r="A5121">
            <v>130500</v>
          </cell>
          <cell r="B5121">
            <v>0</v>
          </cell>
          <cell r="C5121">
            <v>7.5</v>
          </cell>
          <cell r="D5121">
            <v>0</v>
          </cell>
          <cell r="E5121">
            <v>7.5</v>
          </cell>
          <cell r="F5121">
            <v>7.65</v>
          </cell>
          <cell r="G5121">
            <v>7.86</v>
          </cell>
          <cell r="H5121">
            <v>8.4600000000000009</v>
          </cell>
          <cell r="I5121">
            <v>9.06</v>
          </cell>
        </row>
        <row r="5122">
          <cell r="A5122">
            <v>130510</v>
          </cell>
          <cell r="B5122">
            <v>0</v>
          </cell>
          <cell r="C5122">
            <v>7.5</v>
          </cell>
          <cell r="D5122">
            <v>0</v>
          </cell>
          <cell r="E5122">
            <v>7.5</v>
          </cell>
          <cell r="F5122">
            <v>7.65</v>
          </cell>
          <cell r="G5122">
            <v>7.86</v>
          </cell>
          <cell r="H5122">
            <v>8.4600000000000009</v>
          </cell>
          <cell r="I5122">
            <v>9.06</v>
          </cell>
        </row>
        <row r="5123">
          <cell r="A5123">
            <v>130520</v>
          </cell>
          <cell r="B5123">
            <v>0</v>
          </cell>
          <cell r="C5123">
            <v>7.5</v>
          </cell>
          <cell r="D5123">
            <v>0</v>
          </cell>
          <cell r="E5123">
            <v>7.5</v>
          </cell>
          <cell r="F5123">
            <v>7.65</v>
          </cell>
          <cell r="G5123">
            <v>7.86</v>
          </cell>
          <cell r="H5123">
            <v>8.4600000000000009</v>
          </cell>
          <cell r="I5123">
            <v>9.06</v>
          </cell>
        </row>
        <row r="5124">
          <cell r="A5124">
            <v>130530</v>
          </cell>
          <cell r="B5124">
            <v>0</v>
          </cell>
          <cell r="C5124">
            <v>7.5</v>
          </cell>
          <cell r="D5124">
            <v>0</v>
          </cell>
          <cell r="E5124">
            <v>7.5</v>
          </cell>
          <cell r="F5124">
            <v>7.65</v>
          </cell>
          <cell r="G5124">
            <v>7.86</v>
          </cell>
          <cell r="H5124">
            <v>8.4600000000000009</v>
          </cell>
          <cell r="I5124">
            <v>9.06</v>
          </cell>
        </row>
        <row r="5125">
          <cell r="A5125">
            <v>130540</v>
          </cell>
          <cell r="B5125">
            <v>0</v>
          </cell>
          <cell r="C5125">
            <v>7.5</v>
          </cell>
          <cell r="D5125">
            <v>0</v>
          </cell>
          <cell r="E5125">
            <v>7.5</v>
          </cell>
          <cell r="F5125">
            <v>7.65</v>
          </cell>
          <cell r="G5125">
            <v>7.86</v>
          </cell>
          <cell r="H5125">
            <v>8.4600000000000009</v>
          </cell>
          <cell r="I5125">
            <v>9.06</v>
          </cell>
        </row>
        <row r="5126">
          <cell r="A5126">
            <v>130550</v>
          </cell>
          <cell r="B5126">
            <v>0</v>
          </cell>
          <cell r="C5126">
            <v>7.5</v>
          </cell>
          <cell r="D5126">
            <v>0</v>
          </cell>
          <cell r="E5126">
            <v>7.5</v>
          </cell>
          <cell r="F5126">
            <v>7.65</v>
          </cell>
          <cell r="G5126">
            <v>7.86</v>
          </cell>
          <cell r="H5126">
            <v>8.4600000000000009</v>
          </cell>
          <cell r="I5126">
            <v>9.06</v>
          </cell>
        </row>
        <row r="5127">
          <cell r="A5127">
            <v>130560</v>
          </cell>
          <cell r="B5127">
            <v>0</v>
          </cell>
          <cell r="C5127">
            <v>7.5</v>
          </cell>
          <cell r="D5127">
            <v>0</v>
          </cell>
          <cell r="E5127">
            <v>7.5</v>
          </cell>
          <cell r="F5127">
            <v>7.65</v>
          </cell>
          <cell r="G5127">
            <v>7.86</v>
          </cell>
          <cell r="H5127">
            <v>8.4600000000000009</v>
          </cell>
          <cell r="I5127">
            <v>9.06</v>
          </cell>
        </row>
        <row r="5128">
          <cell r="A5128">
            <v>130570</v>
          </cell>
          <cell r="B5128">
            <v>0</v>
          </cell>
          <cell r="C5128">
            <v>7.5</v>
          </cell>
          <cell r="D5128">
            <v>0</v>
          </cell>
          <cell r="E5128">
            <v>7.5</v>
          </cell>
          <cell r="F5128">
            <v>7.65</v>
          </cell>
          <cell r="G5128">
            <v>7.86</v>
          </cell>
          <cell r="H5128">
            <v>8.4600000000000009</v>
          </cell>
          <cell r="I5128">
            <v>9.06</v>
          </cell>
        </row>
        <row r="5129">
          <cell r="A5129">
            <v>130580</v>
          </cell>
          <cell r="B5129">
            <v>0</v>
          </cell>
          <cell r="C5129">
            <v>7.5</v>
          </cell>
          <cell r="D5129">
            <v>0</v>
          </cell>
          <cell r="E5129">
            <v>7.5</v>
          </cell>
          <cell r="F5129">
            <v>7.65</v>
          </cell>
          <cell r="G5129">
            <v>7.86</v>
          </cell>
          <cell r="H5129">
            <v>8.4600000000000009</v>
          </cell>
          <cell r="I5129">
            <v>9.06</v>
          </cell>
        </row>
        <row r="5130">
          <cell r="A5130">
            <v>130586.34</v>
          </cell>
          <cell r="B5130" t="str">
            <v>BS</v>
          </cell>
          <cell r="C5130">
            <v>7.5</v>
          </cell>
          <cell r="D5130">
            <v>0</v>
          </cell>
          <cell r="E5130">
            <v>7.5</v>
          </cell>
          <cell r="F5130">
            <v>7.65</v>
          </cell>
          <cell r="G5130">
            <v>7.86</v>
          </cell>
          <cell r="H5130">
            <v>8.4600000000000009</v>
          </cell>
          <cell r="I5130">
            <v>9.06</v>
          </cell>
        </row>
        <row r="5131">
          <cell r="A5131">
            <v>130590</v>
          </cell>
          <cell r="B5131">
            <v>0</v>
          </cell>
          <cell r="C5131">
            <v>7.5</v>
          </cell>
          <cell r="D5131">
            <v>0</v>
          </cell>
          <cell r="E5131">
            <v>7.5</v>
          </cell>
          <cell r="F5131">
            <v>7.65</v>
          </cell>
          <cell r="G5131">
            <v>7.86</v>
          </cell>
          <cell r="H5131">
            <v>8.4600000000000009</v>
          </cell>
          <cell r="I5131">
            <v>9.06</v>
          </cell>
        </row>
        <row r="5132">
          <cell r="A5132">
            <v>130600</v>
          </cell>
          <cell r="B5132">
            <v>0</v>
          </cell>
          <cell r="C5132">
            <v>7.5</v>
          </cell>
          <cell r="D5132">
            <v>0</v>
          </cell>
          <cell r="E5132">
            <v>7.5</v>
          </cell>
          <cell r="F5132">
            <v>7.65</v>
          </cell>
          <cell r="G5132">
            <v>7.86</v>
          </cell>
          <cell r="H5132">
            <v>8.4600000000000009</v>
          </cell>
          <cell r="I5132">
            <v>9.06</v>
          </cell>
        </row>
        <row r="5133">
          <cell r="A5133">
            <v>130610</v>
          </cell>
          <cell r="B5133">
            <v>0</v>
          </cell>
          <cell r="C5133">
            <v>7.5</v>
          </cell>
          <cell r="D5133">
            <v>0</v>
          </cell>
          <cell r="E5133">
            <v>7.5</v>
          </cell>
          <cell r="F5133">
            <v>7.65</v>
          </cell>
          <cell r="G5133">
            <v>7.86</v>
          </cell>
          <cell r="H5133">
            <v>8.4600000000000009</v>
          </cell>
          <cell r="I5133">
            <v>9.06</v>
          </cell>
        </row>
        <row r="5134">
          <cell r="A5134">
            <v>130611.34</v>
          </cell>
          <cell r="B5134" t="str">
            <v>PX</v>
          </cell>
          <cell r="C5134">
            <v>7.5</v>
          </cell>
          <cell r="D5134">
            <v>0</v>
          </cell>
          <cell r="E5134">
            <v>7.5</v>
          </cell>
          <cell r="F5134">
            <v>7.65</v>
          </cell>
          <cell r="G5134">
            <v>7.86</v>
          </cell>
          <cell r="H5134">
            <v>8.4600000000000009</v>
          </cell>
          <cell r="I5134">
            <v>9.06</v>
          </cell>
        </row>
        <row r="5135">
          <cell r="A5135">
            <v>130620</v>
          </cell>
          <cell r="B5135">
            <v>0</v>
          </cell>
          <cell r="C5135">
            <v>7.5</v>
          </cell>
          <cell r="D5135">
            <v>0.1</v>
          </cell>
          <cell r="E5135">
            <v>7.6</v>
          </cell>
          <cell r="F5135">
            <v>7.75</v>
          </cell>
          <cell r="G5135">
            <v>7.96</v>
          </cell>
          <cell r="H5135">
            <v>8.56</v>
          </cell>
          <cell r="I5135">
            <v>9.16</v>
          </cell>
        </row>
        <row r="5136">
          <cell r="A5136">
            <v>130630</v>
          </cell>
          <cell r="B5136">
            <v>0</v>
          </cell>
          <cell r="C5136">
            <v>7.5</v>
          </cell>
          <cell r="D5136">
            <v>0.22</v>
          </cell>
          <cell r="E5136">
            <v>7.72</v>
          </cell>
          <cell r="F5136">
            <v>7.87</v>
          </cell>
          <cell r="G5136">
            <v>8.08</v>
          </cell>
          <cell r="H5136">
            <v>8.68</v>
          </cell>
          <cell r="I5136">
            <v>9.2799999999999994</v>
          </cell>
        </row>
        <row r="5137">
          <cell r="A5137">
            <v>130636.34</v>
          </cell>
          <cell r="B5137" t="str">
            <v>PC - PY</v>
          </cell>
          <cell r="C5137">
            <v>7.5</v>
          </cell>
          <cell r="D5137">
            <v>0.3</v>
          </cell>
          <cell r="E5137">
            <v>7.8</v>
          </cell>
          <cell r="F5137">
            <v>7.95</v>
          </cell>
          <cell r="G5137">
            <v>8.16</v>
          </cell>
          <cell r="H5137">
            <v>8.76</v>
          </cell>
          <cell r="I5137">
            <v>9.36</v>
          </cell>
        </row>
        <row r="5138">
          <cell r="A5138">
            <v>130640</v>
          </cell>
          <cell r="B5138">
            <v>0</v>
          </cell>
          <cell r="C5138">
            <v>7.5</v>
          </cell>
          <cell r="D5138">
            <v>0.34</v>
          </cell>
          <cell r="E5138">
            <v>7.84</v>
          </cell>
          <cell r="F5138">
            <v>7.99</v>
          </cell>
          <cell r="G5138">
            <v>8.2000000000000011</v>
          </cell>
          <cell r="H5138">
            <v>8.8000000000000007</v>
          </cell>
          <cell r="I5138">
            <v>9.4</v>
          </cell>
        </row>
        <row r="5139">
          <cell r="A5139">
            <v>130650</v>
          </cell>
          <cell r="B5139">
            <v>0</v>
          </cell>
          <cell r="C5139">
            <v>7.5</v>
          </cell>
          <cell r="D5139">
            <v>0.46</v>
          </cell>
          <cell r="E5139">
            <v>7.96</v>
          </cell>
          <cell r="F5139">
            <v>8.11</v>
          </cell>
          <cell r="G5139">
            <v>8.32</v>
          </cell>
          <cell r="H5139">
            <v>8.92</v>
          </cell>
          <cell r="I5139">
            <v>9.52</v>
          </cell>
        </row>
        <row r="5140">
          <cell r="A5140">
            <v>130660</v>
          </cell>
          <cell r="B5140">
            <v>0</v>
          </cell>
          <cell r="C5140">
            <v>7.5</v>
          </cell>
          <cell r="D5140">
            <v>0.57999999999999996</v>
          </cell>
          <cell r="E5140">
            <v>8.08</v>
          </cell>
          <cell r="F5140">
            <v>8.23</v>
          </cell>
          <cell r="G5140">
            <v>8.4400000000000013</v>
          </cell>
          <cell r="H5140">
            <v>9.0400000000000009</v>
          </cell>
          <cell r="I5140">
            <v>9.64</v>
          </cell>
        </row>
        <row r="5141">
          <cell r="A5141">
            <v>130661.34</v>
          </cell>
          <cell r="B5141" t="str">
            <v>MSE</v>
          </cell>
          <cell r="C5141">
            <v>7.5</v>
          </cell>
          <cell r="D5141">
            <v>0.6</v>
          </cell>
          <cell r="E5141">
            <v>8.1</v>
          </cell>
          <cell r="F5141">
            <v>8.25</v>
          </cell>
          <cell r="G5141">
            <v>8.4600000000000009</v>
          </cell>
          <cell r="H5141">
            <v>9.06</v>
          </cell>
          <cell r="I5141">
            <v>9.66</v>
          </cell>
        </row>
        <row r="5142">
          <cell r="A5142">
            <v>130670</v>
          </cell>
          <cell r="B5142">
            <v>0</v>
          </cell>
          <cell r="C5142">
            <v>7.5</v>
          </cell>
          <cell r="D5142">
            <v>0.6</v>
          </cell>
          <cell r="E5142">
            <v>8.1</v>
          </cell>
          <cell r="F5142">
            <v>8.25</v>
          </cell>
          <cell r="G5142">
            <v>8.4600000000000009</v>
          </cell>
          <cell r="H5142">
            <v>9.06</v>
          </cell>
          <cell r="I5142">
            <v>9.66</v>
          </cell>
        </row>
        <row r="5143">
          <cell r="A5143">
            <v>130680</v>
          </cell>
          <cell r="B5143">
            <v>0</v>
          </cell>
          <cell r="C5143">
            <v>7.5</v>
          </cell>
          <cell r="D5143">
            <v>0.6</v>
          </cell>
          <cell r="E5143">
            <v>8.1</v>
          </cell>
          <cell r="F5143">
            <v>8.25</v>
          </cell>
          <cell r="G5143">
            <v>8.4600000000000009</v>
          </cell>
          <cell r="H5143">
            <v>9.06</v>
          </cell>
          <cell r="I5143">
            <v>9.66</v>
          </cell>
        </row>
        <row r="5144">
          <cell r="A5144">
            <v>130690</v>
          </cell>
          <cell r="B5144">
            <v>0</v>
          </cell>
          <cell r="C5144">
            <v>7.5</v>
          </cell>
          <cell r="D5144">
            <v>0.6</v>
          </cell>
          <cell r="E5144">
            <v>8.1</v>
          </cell>
          <cell r="F5144">
            <v>8.25</v>
          </cell>
          <cell r="G5144">
            <v>8.4600000000000009</v>
          </cell>
          <cell r="H5144">
            <v>9.06</v>
          </cell>
          <cell r="I5144">
            <v>9.66</v>
          </cell>
        </row>
        <row r="5145">
          <cell r="A5145">
            <v>130700</v>
          </cell>
          <cell r="B5145">
            <v>0</v>
          </cell>
          <cell r="C5145">
            <v>7.5</v>
          </cell>
          <cell r="D5145">
            <v>0.6</v>
          </cell>
          <cell r="E5145">
            <v>8.1</v>
          </cell>
          <cell r="F5145">
            <v>8.25</v>
          </cell>
          <cell r="G5145">
            <v>8.4600000000000009</v>
          </cell>
          <cell r="H5145">
            <v>9.06</v>
          </cell>
          <cell r="I5145">
            <v>9.66</v>
          </cell>
        </row>
        <row r="5146">
          <cell r="A5146">
            <v>130710</v>
          </cell>
          <cell r="B5146">
            <v>0</v>
          </cell>
          <cell r="C5146">
            <v>7.5</v>
          </cell>
          <cell r="D5146">
            <v>0.6</v>
          </cell>
          <cell r="E5146">
            <v>8.1</v>
          </cell>
          <cell r="F5146">
            <v>8.25</v>
          </cell>
          <cell r="G5146">
            <v>8.4600000000000009</v>
          </cell>
          <cell r="H5146">
            <v>9.06</v>
          </cell>
          <cell r="I5146">
            <v>9.66</v>
          </cell>
        </row>
        <row r="5147">
          <cell r="A5147">
            <v>130720</v>
          </cell>
          <cell r="B5147">
            <v>0</v>
          </cell>
          <cell r="C5147">
            <v>7.5</v>
          </cell>
          <cell r="D5147">
            <v>0.6</v>
          </cell>
          <cell r="E5147">
            <v>8.1</v>
          </cell>
          <cell r="F5147">
            <v>8.25</v>
          </cell>
          <cell r="G5147">
            <v>8.4600000000000009</v>
          </cell>
          <cell r="H5147">
            <v>9.06</v>
          </cell>
          <cell r="I5147">
            <v>9.66</v>
          </cell>
        </row>
        <row r="5148">
          <cell r="A5148">
            <v>130730</v>
          </cell>
          <cell r="B5148">
            <v>0</v>
          </cell>
          <cell r="C5148">
            <v>7.5</v>
          </cell>
          <cell r="D5148">
            <v>0.6</v>
          </cell>
          <cell r="E5148">
            <v>8.1</v>
          </cell>
          <cell r="F5148">
            <v>8.25</v>
          </cell>
          <cell r="G5148">
            <v>8.4600000000000009</v>
          </cell>
          <cell r="H5148">
            <v>9.06</v>
          </cell>
          <cell r="I5148">
            <v>9.66</v>
          </cell>
        </row>
        <row r="5149">
          <cell r="A5149">
            <v>130740</v>
          </cell>
          <cell r="B5149">
            <v>0</v>
          </cell>
          <cell r="C5149">
            <v>7.5</v>
          </cell>
          <cell r="D5149">
            <v>0.6</v>
          </cell>
          <cell r="E5149">
            <v>8.1</v>
          </cell>
          <cell r="F5149">
            <v>8.25</v>
          </cell>
          <cell r="G5149">
            <v>8.4600000000000009</v>
          </cell>
          <cell r="H5149">
            <v>9.06</v>
          </cell>
          <cell r="I5149">
            <v>9.66</v>
          </cell>
        </row>
        <row r="5150">
          <cell r="A5150">
            <v>130750</v>
          </cell>
          <cell r="B5150">
            <v>0</v>
          </cell>
          <cell r="C5150">
            <v>7.5</v>
          </cell>
          <cell r="D5150">
            <v>0.6</v>
          </cell>
          <cell r="E5150">
            <v>8.1</v>
          </cell>
          <cell r="F5150">
            <v>8.25</v>
          </cell>
          <cell r="G5150">
            <v>8.4600000000000009</v>
          </cell>
          <cell r="H5150">
            <v>9.06</v>
          </cell>
          <cell r="I5150">
            <v>9.66</v>
          </cell>
        </row>
        <row r="5151">
          <cell r="A5151">
            <v>130760</v>
          </cell>
          <cell r="B5151">
            <v>0</v>
          </cell>
          <cell r="C5151">
            <v>7.5</v>
          </cell>
          <cell r="D5151">
            <v>0.6</v>
          </cell>
          <cell r="E5151">
            <v>8.1</v>
          </cell>
          <cell r="F5151">
            <v>8.25</v>
          </cell>
          <cell r="G5151">
            <v>8.4600000000000009</v>
          </cell>
          <cell r="H5151">
            <v>9.06</v>
          </cell>
          <cell r="I5151">
            <v>9.66</v>
          </cell>
        </row>
        <row r="5152">
          <cell r="A5152">
            <v>130770</v>
          </cell>
          <cell r="B5152">
            <v>0</v>
          </cell>
          <cell r="C5152">
            <v>7.5</v>
          </cell>
          <cell r="D5152">
            <v>0.6</v>
          </cell>
          <cell r="E5152">
            <v>8.1</v>
          </cell>
          <cell r="F5152">
            <v>8.25</v>
          </cell>
          <cell r="G5152">
            <v>8.4600000000000009</v>
          </cell>
          <cell r="H5152">
            <v>9.06</v>
          </cell>
          <cell r="I5152">
            <v>9.66</v>
          </cell>
        </row>
        <row r="5153">
          <cell r="A5153">
            <v>130780</v>
          </cell>
          <cell r="B5153">
            <v>0</v>
          </cell>
          <cell r="C5153">
            <v>7.5</v>
          </cell>
          <cell r="D5153">
            <v>0.6</v>
          </cell>
          <cell r="E5153">
            <v>8.1</v>
          </cell>
          <cell r="F5153">
            <v>8.25</v>
          </cell>
          <cell r="G5153">
            <v>8.4600000000000009</v>
          </cell>
          <cell r="H5153">
            <v>9.06</v>
          </cell>
          <cell r="I5153">
            <v>9.66</v>
          </cell>
        </row>
        <row r="5154">
          <cell r="A5154">
            <v>130790</v>
          </cell>
          <cell r="B5154">
            <v>0</v>
          </cell>
          <cell r="C5154">
            <v>7.5</v>
          </cell>
          <cell r="D5154">
            <v>0.6</v>
          </cell>
          <cell r="E5154">
            <v>8.1</v>
          </cell>
          <cell r="F5154">
            <v>8.25</v>
          </cell>
          <cell r="G5154">
            <v>8.4600000000000009</v>
          </cell>
          <cell r="H5154">
            <v>9.06</v>
          </cell>
          <cell r="I5154">
            <v>9.66</v>
          </cell>
        </row>
        <row r="5155">
          <cell r="A5155">
            <v>130800</v>
          </cell>
          <cell r="B5155">
            <v>0</v>
          </cell>
          <cell r="C5155">
            <v>7.5</v>
          </cell>
          <cell r="D5155">
            <v>0.6</v>
          </cell>
          <cell r="E5155">
            <v>8.1</v>
          </cell>
          <cell r="F5155">
            <v>8.25</v>
          </cell>
          <cell r="G5155">
            <v>8.4600000000000009</v>
          </cell>
          <cell r="H5155">
            <v>9.06</v>
          </cell>
          <cell r="I5155">
            <v>9.66</v>
          </cell>
        </row>
        <row r="5156">
          <cell r="A5156">
            <v>130810</v>
          </cell>
          <cell r="B5156">
            <v>0</v>
          </cell>
          <cell r="C5156">
            <v>7.5</v>
          </cell>
          <cell r="D5156">
            <v>0.6</v>
          </cell>
          <cell r="E5156">
            <v>8.1</v>
          </cell>
          <cell r="F5156">
            <v>8.25</v>
          </cell>
          <cell r="G5156">
            <v>8.4600000000000009</v>
          </cell>
          <cell r="H5156">
            <v>9.06</v>
          </cell>
          <cell r="I5156">
            <v>9.66</v>
          </cell>
        </row>
        <row r="5157">
          <cell r="A5157">
            <v>130820</v>
          </cell>
          <cell r="B5157">
            <v>0</v>
          </cell>
          <cell r="C5157">
            <v>7.5</v>
          </cell>
          <cell r="D5157">
            <v>0.6</v>
          </cell>
          <cell r="E5157">
            <v>8.1</v>
          </cell>
          <cell r="F5157">
            <v>8.25</v>
          </cell>
          <cell r="G5157">
            <v>8.4600000000000009</v>
          </cell>
          <cell r="H5157">
            <v>9.06</v>
          </cell>
          <cell r="I5157">
            <v>9.66</v>
          </cell>
        </row>
        <row r="5158">
          <cell r="A5158">
            <v>130830</v>
          </cell>
          <cell r="B5158">
            <v>0</v>
          </cell>
          <cell r="C5158">
            <v>7.5</v>
          </cell>
          <cell r="D5158">
            <v>0.6</v>
          </cell>
          <cell r="E5158">
            <v>8.1</v>
          </cell>
          <cell r="F5158">
            <v>8.25</v>
          </cell>
          <cell r="G5158">
            <v>8.4600000000000009</v>
          </cell>
          <cell r="H5158">
            <v>9.06</v>
          </cell>
          <cell r="I5158">
            <v>9.66</v>
          </cell>
        </row>
        <row r="5159">
          <cell r="A5159">
            <v>130840</v>
          </cell>
          <cell r="B5159">
            <v>0</v>
          </cell>
          <cell r="C5159">
            <v>7.5</v>
          </cell>
          <cell r="D5159">
            <v>0.6</v>
          </cell>
          <cell r="E5159">
            <v>8.1</v>
          </cell>
          <cell r="F5159">
            <v>8.25</v>
          </cell>
          <cell r="G5159">
            <v>8.4600000000000009</v>
          </cell>
          <cell r="H5159">
            <v>9.06</v>
          </cell>
          <cell r="I5159">
            <v>9.66</v>
          </cell>
        </row>
        <row r="5160">
          <cell r="A5160">
            <v>130850</v>
          </cell>
          <cell r="B5160">
            <v>0</v>
          </cell>
          <cell r="C5160">
            <v>7.5</v>
          </cell>
          <cell r="D5160">
            <v>0.6</v>
          </cell>
          <cell r="E5160">
            <v>8.1</v>
          </cell>
          <cell r="F5160">
            <v>8.25</v>
          </cell>
          <cell r="G5160">
            <v>8.4600000000000009</v>
          </cell>
          <cell r="H5160">
            <v>9.06</v>
          </cell>
          <cell r="I5160">
            <v>9.66</v>
          </cell>
        </row>
        <row r="5161">
          <cell r="A5161">
            <v>130850.82</v>
          </cell>
          <cell r="B5161" t="str">
            <v>MSE</v>
          </cell>
          <cell r="C5161">
            <v>7.5</v>
          </cell>
          <cell r="D5161">
            <v>0.6</v>
          </cell>
          <cell r="E5161">
            <v>8.1</v>
          </cell>
          <cell r="F5161">
            <v>8.25</v>
          </cell>
          <cell r="G5161">
            <v>8.4600000000000009</v>
          </cell>
          <cell r="H5161">
            <v>9.06</v>
          </cell>
          <cell r="I5161">
            <v>9.66</v>
          </cell>
        </row>
        <row r="5162">
          <cell r="A5162">
            <v>130860</v>
          </cell>
          <cell r="B5162">
            <v>0</v>
          </cell>
          <cell r="C5162">
            <v>7.5</v>
          </cell>
          <cell r="D5162">
            <v>0.49</v>
          </cell>
          <cell r="E5162">
            <v>7.99</v>
          </cell>
          <cell r="F5162">
            <v>8.14</v>
          </cell>
          <cell r="G5162">
            <v>8.3500000000000014</v>
          </cell>
          <cell r="H5162">
            <v>8.9500000000000011</v>
          </cell>
          <cell r="I5162">
            <v>9.5500000000000007</v>
          </cell>
        </row>
        <row r="5163">
          <cell r="A5163">
            <v>130870</v>
          </cell>
          <cell r="B5163">
            <v>0</v>
          </cell>
          <cell r="C5163">
            <v>7.5</v>
          </cell>
          <cell r="D5163">
            <v>0.37</v>
          </cell>
          <cell r="E5163">
            <v>7.87</v>
          </cell>
          <cell r="F5163">
            <v>8.02</v>
          </cell>
          <cell r="G5163">
            <v>8.23</v>
          </cell>
          <cell r="H5163">
            <v>8.83</v>
          </cell>
          <cell r="I5163">
            <v>9.43</v>
          </cell>
        </row>
        <row r="5164">
          <cell r="A5164">
            <v>130875.82</v>
          </cell>
          <cell r="B5164" t="str">
            <v>PT - PY</v>
          </cell>
          <cell r="C5164">
            <v>7.5</v>
          </cell>
          <cell r="D5164">
            <v>0.3</v>
          </cell>
          <cell r="E5164">
            <v>7.8</v>
          </cell>
          <cell r="F5164">
            <v>7.95</v>
          </cell>
          <cell r="G5164">
            <v>8.16</v>
          </cell>
          <cell r="H5164">
            <v>8.76</v>
          </cell>
          <cell r="I5164">
            <v>9.36</v>
          </cell>
        </row>
        <row r="5165">
          <cell r="A5165">
            <v>130880</v>
          </cell>
          <cell r="B5165">
            <v>0</v>
          </cell>
          <cell r="C5165">
            <v>7.5</v>
          </cell>
          <cell r="D5165">
            <v>0.25</v>
          </cell>
          <cell r="E5165">
            <v>7.75</v>
          </cell>
          <cell r="F5165">
            <v>7.9</v>
          </cell>
          <cell r="G5165">
            <v>8.1100000000000012</v>
          </cell>
          <cell r="H5165">
            <v>8.7100000000000009</v>
          </cell>
          <cell r="I5165">
            <v>9.31</v>
          </cell>
        </row>
        <row r="5166">
          <cell r="A5166">
            <v>130890</v>
          </cell>
          <cell r="B5166">
            <v>0</v>
          </cell>
          <cell r="C5166">
            <v>7.5</v>
          </cell>
          <cell r="D5166">
            <v>0.13</v>
          </cell>
          <cell r="E5166">
            <v>7.63</v>
          </cell>
          <cell r="F5166">
            <v>7.78</v>
          </cell>
          <cell r="G5166">
            <v>7.99</v>
          </cell>
          <cell r="H5166">
            <v>8.59</v>
          </cell>
          <cell r="I5166">
            <v>9.19</v>
          </cell>
        </row>
        <row r="5167">
          <cell r="A5167">
            <v>130900</v>
          </cell>
          <cell r="B5167">
            <v>0</v>
          </cell>
          <cell r="C5167">
            <v>7.5</v>
          </cell>
          <cell r="D5167">
            <v>0.01</v>
          </cell>
          <cell r="E5167">
            <v>7.51</v>
          </cell>
          <cell r="F5167">
            <v>7.66</v>
          </cell>
          <cell r="G5167">
            <v>7.87</v>
          </cell>
          <cell r="H5167">
            <v>8.4700000000000006</v>
          </cell>
          <cell r="I5167">
            <v>9.07</v>
          </cell>
        </row>
        <row r="5168">
          <cell r="A5168">
            <v>130900.82</v>
          </cell>
          <cell r="B5168">
            <v>0</v>
          </cell>
          <cell r="C5168">
            <v>7.5</v>
          </cell>
          <cell r="D5168">
            <v>0</v>
          </cell>
          <cell r="E5168">
            <v>7.5</v>
          </cell>
          <cell r="F5168">
            <v>7.65</v>
          </cell>
          <cell r="G5168">
            <v>7.86</v>
          </cell>
          <cell r="H5168">
            <v>8.4600000000000009</v>
          </cell>
          <cell r="I5168">
            <v>9.06</v>
          </cell>
        </row>
        <row r="5169">
          <cell r="A5169">
            <v>130910</v>
          </cell>
          <cell r="B5169">
            <v>0</v>
          </cell>
          <cell r="C5169">
            <v>7.5</v>
          </cell>
          <cell r="D5169">
            <v>0</v>
          </cell>
          <cell r="E5169">
            <v>7.5</v>
          </cell>
          <cell r="F5169">
            <v>7.65</v>
          </cell>
          <cell r="G5169">
            <v>7.86</v>
          </cell>
          <cell r="H5169">
            <v>8.4600000000000009</v>
          </cell>
          <cell r="I5169">
            <v>9.06</v>
          </cell>
        </row>
        <row r="5170">
          <cell r="A5170">
            <v>130920</v>
          </cell>
          <cell r="B5170">
            <v>0</v>
          </cell>
          <cell r="C5170">
            <v>7.5</v>
          </cell>
          <cell r="D5170">
            <v>0</v>
          </cell>
          <cell r="E5170">
            <v>7.5</v>
          </cell>
          <cell r="F5170">
            <v>7.65</v>
          </cell>
          <cell r="G5170">
            <v>7.86</v>
          </cell>
          <cell r="H5170">
            <v>8.4600000000000009</v>
          </cell>
          <cell r="I5170">
            <v>9.06</v>
          </cell>
        </row>
        <row r="5171">
          <cell r="A5171">
            <v>130925.82</v>
          </cell>
          <cell r="B5171" t="str">
            <v>BS</v>
          </cell>
          <cell r="C5171">
            <v>7.5</v>
          </cell>
          <cell r="D5171">
            <v>0</v>
          </cell>
          <cell r="E5171">
            <v>7.5</v>
          </cell>
          <cell r="F5171">
            <v>7.65</v>
          </cell>
          <cell r="G5171">
            <v>7.86</v>
          </cell>
          <cell r="H5171">
            <v>8.4600000000000009</v>
          </cell>
          <cell r="I5171">
            <v>9.06</v>
          </cell>
        </row>
        <row r="5172">
          <cell r="A5172">
            <v>130930</v>
          </cell>
          <cell r="B5172">
            <v>0</v>
          </cell>
          <cell r="C5172">
            <v>7.5</v>
          </cell>
          <cell r="D5172">
            <v>0</v>
          </cell>
          <cell r="E5172">
            <v>7.5</v>
          </cell>
          <cell r="F5172">
            <v>7.65</v>
          </cell>
          <cell r="G5172">
            <v>7.86</v>
          </cell>
          <cell r="H5172">
            <v>8.4600000000000009</v>
          </cell>
          <cell r="I5172">
            <v>9.06</v>
          </cell>
        </row>
        <row r="5173">
          <cell r="A5173">
            <v>130940</v>
          </cell>
          <cell r="B5173">
            <v>0</v>
          </cell>
          <cell r="C5173">
            <v>7.5</v>
          </cell>
          <cell r="D5173">
            <v>0</v>
          </cell>
          <cell r="E5173">
            <v>7.5</v>
          </cell>
          <cell r="F5173">
            <v>7.65</v>
          </cell>
          <cell r="G5173">
            <v>7.86</v>
          </cell>
          <cell r="H5173">
            <v>8.4600000000000009</v>
          </cell>
          <cell r="I5173">
            <v>9.06</v>
          </cell>
        </row>
        <row r="5174">
          <cell r="A5174">
            <v>130950</v>
          </cell>
          <cell r="B5174">
            <v>0</v>
          </cell>
          <cell r="C5174">
            <v>7.5</v>
          </cell>
          <cell r="D5174">
            <v>0</v>
          </cell>
          <cell r="E5174">
            <v>7.5</v>
          </cell>
          <cell r="F5174">
            <v>7.65</v>
          </cell>
          <cell r="G5174">
            <v>7.86</v>
          </cell>
          <cell r="H5174">
            <v>8.4600000000000009</v>
          </cell>
          <cell r="I5174">
            <v>9.06</v>
          </cell>
        </row>
        <row r="5175">
          <cell r="A5175">
            <v>130960</v>
          </cell>
          <cell r="B5175">
            <v>0</v>
          </cell>
          <cell r="C5175">
            <v>7.5</v>
          </cell>
          <cell r="D5175">
            <v>0</v>
          </cell>
          <cell r="E5175">
            <v>7.5</v>
          </cell>
          <cell r="F5175">
            <v>7.65</v>
          </cell>
          <cell r="G5175">
            <v>7.86</v>
          </cell>
          <cell r="H5175">
            <v>8.4600000000000009</v>
          </cell>
          <cell r="I5175">
            <v>9.06</v>
          </cell>
        </row>
        <row r="5176">
          <cell r="A5176">
            <v>130970</v>
          </cell>
          <cell r="B5176">
            <v>0</v>
          </cell>
          <cell r="C5176">
            <v>7.5</v>
          </cell>
          <cell r="D5176">
            <v>0</v>
          </cell>
          <cell r="E5176">
            <v>7.5</v>
          </cell>
          <cell r="F5176">
            <v>7.65</v>
          </cell>
          <cell r="G5176">
            <v>7.86</v>
          </cell>
          <cell r="H5176">
            <v>8.4600000000000009</v>
          </cell>
          <cell r="I5176">
            <v>9.06</v>
          </cell>
        </row>
        <row r="5177">
          <cell r="A5177">
            <v>130980</v>
          </cell>
          <cell r="B5177">
            <v>0</v>
          </cell>
          <cell r="C5177">
            <v>7.5</v>
          </cell>
          <cell r="D5177">
            <v>0</v>
          </cell>
          <cell r="E5177">
            <v>7.5</v>
          </cell>
          <cell r="F5177">
            <v>7.65</v>
          </cell>
          <cell r="G5177">
            <v>7.86</v>
          </cell>
          <cell r="H5177">
            <v>8.4600000000000009</v>
          </cell>
          <cell r="I5177">
            <v>9.06</v>
          </cell>
        </row>
        <row r="5178">
          <cell r="A5178">
            <v>130990</v>
          </cell>
          <cell r="B5178">
            <v>0</v>
          </cell>
          <cell r="C5178">
            <v>7.5</v>
          </cell>
          <cell r="D5178">
            <v>0</v>
          </cell>
          <cell r="E5178">
            <v>7.5</v>
          </cell>
          <cell r="F5178">
            <v>7.65</v>
          </cell>
          <cell r="G5178">
            <v>7.86</v>
          </cell>
          <cell r="H5178">
            <v>8.4600000000000009</v>
          </cell>
          <cell r="I5178">
            <v>9.06</v>
          </cell>
        </row>
        <row r="5179">
          <cell r="A5179">
            <v>131000</v>
          </cell>
          <cell r="B5179">
            <v>0</v>
          </cell>
          <cell r="C5179">
            <v>7.5</v>
          </cell>
          <cell r="D5179">
            <v>0</v>
          </cell>
          <cell r="E5179">
            <v>7.5</v>
          </cell>
          <cell r="F5179">
            <v>7.65</v>
          </cell>
          <cell r="G5179">
            <v>7.86</v>
          </cell>
          <cell r="H5179">
            <v>8.4600000000000009</v>
          </cell>
          <cell r="I5179">
            <v>9.06</v>
          </cell>
        </row>
        <row r="5198">
          <cell r="A5198">
            <v>131000</v>
          </cell>
          <cell r="B5198">
            <v>0</v>
          </cell>
          <cell r="C5198">
            <v>7.5</v>
          </cell>
          <cell r="D5198">
            <v>0</v>
          </cell>
          <cell r="E5198">
            <v>7.5</v>
          </cell>
          <cell r="F5198">
            <v>7.65</v>
          </cell>
          <cell r="G5198">
            <v>7.86</v>
          </cell>
          <cell r="H5198">
            <v>8.4600000000000009</v>
          </cell>
          <cell r="I5198">
            <v>9.06</v>
          </cell>
        </row>
        <row r="5199">
          <cell r="A5199">
            <v>131010</v>
          </cell>
          <cell r="B5199">
            <v>0</v>
          </cell>
          <cell r="C5199">
            <v>7.5</v>
          </cell>
          <cell r="D5199">
            <v>0</v>
          </cell>
          <cell r="E5199">
            <v>7.5</v>
          </cell>
          <cell r="F5199">
            <v>7.65</v>
          </cell>
          <cell r="G5199">
            <v>7.86</v>
          </cell>
          <cell r="H5199">
            <v>8.4600000000000009</v>
          </cell>
          <cell r="I5199">
            <v>9.06</v>
          </cell>
        </row>
        <row r="5200">
          <cell r="A5200">
            <v>131020</v>
          </cell>
          <cell r="B5200">
            <v>0</v>
          </cell>
          <cell r="C5200">
            <v>7.5</v>
          </cell>
          <cell r="D5200">
            <v>0</v>
          </cell>
          <cell r="E5200">
            <v>7.5</v>
          </cell>
          <cell r="F5200">
            <v>7.65</v>
          </cell>
          <cell r="G5200">
            <v>7.86</v>
          </cell>
          <cell r="H5200">
            <v>8.4600000000000009</v>
          </cell>
          <cell r="I5200">
            <v>9.06</v>
          </cell>
        </row>
        <row r="5201">
          <cell r="A5201">
            <v>131030</v>
          </cell>
          <cell r="B5201">
            <v>0</v>
          </cell>
          <cell r="C5201">
            <v>7.5</v>
          </cell>
          <cell r="D5201">
            <v>0</v>
          </cell>
          <cell r="E5201">
            <v>7.5</v>
          </cell>
          <cell r="F5201">
            <v>7.65</v>
          </cell>
          <cell r="G5201">
            <v>7.86</v>
          </cell>
          <cell r="H5201">
            <v>8.4600000000000009</v>
          </cell>
          <cell r="I5201">
            <v>9.06</v>
          </cell>
        </row>
        <row r="5202">
          <cell r="A5202">
            <v>131040</v>
          </cell>
          <cell r="B5202">
            <v>0</v>
          </cell>
          <cell r="C5202">
            <v>7.5</v>
          </cell>
          <cell r="D5202">
            <v>0</v>
          </cell>
          <cell r="E5202">
            <v>7.5</v>
          </cell>
          <cell r="F5202">
            <v>7.65</v>
          </cell>
          <cell r="G5202">
            <v>7.86</v>
          </cell>
          <cell r="H5202">
            <v>8.4600000000000009</v>
          </cell>
          <cell r="I5202">
            <v>9.06</v>
          </cell>
        </row>
        <row r="5203">
          <cell r="A5203">
            <v>131050</v>
          </cell>
          <cell r="B5203">
            <v>0</v>
          </cell>
          <cell r="C5203">
            <v>7.5</v>
          </cell>
          <cell r="D5203">
            <v>0</v>
          </cell>
          <cell r="E5203">
            <v>7.5</v>
          </cell>
          <cell r="F5203">
            <v>7.65</v>
          </cell>
          <cell r="G5203">
            <v>7.86</v>
          </cell>
          <cell r="H5203">
            <v>8.4600000000000009</v>
          </cell>
          <cell r="I5203">
            <v>9.06</v>
          </cell>
        </row>
        <row r="5204">
          <cell r="A5204">
            <v>131060</v>
          </cell>
          <cell r="B5204">
            <v>0</v>
          </cell>
          <cell r="C5204">
            <v>7.5</v>
          </cell>
          <cell r="D5204">
            <v>0</v>
          </cell>
          <cell r="E5204">
            <v>7.5</v>
          </cell>
          <cell r="F5204">
            <v>7.65</v>
          </cell>
          <cell r="G5204">
            <v>7.86</v>
          </cell>
          <cell r="H5204">
            <v>8.4600000000000009</v>
          </cell>
          <cell r="I5204">
            <v>9.06</v>
          </cell>
        </row>
        <row r="5205">
          <cell r="A5205">
            <v>131070</v>
          </cell>
          <cell r="B5205">
            <v>0</v>
          </cell>
          <cell r="C5205">
            <v>7.5</v>
          </cell>
          <cell r="D5205">
            <v>0</v>
          </cell>
          <cell r="E5205">
            <v>7.5</v>
          </cell>
          <cell r="F5205">
            <v>7.65</v>
          </cell>
          <cell r="G5205">
            <v>7.86</v>
          </cell>
          <cell r="H5205">
            <v>8.4600000000000009</v>
          </cell>
          <cell r="I5205">
            <v>9.06</v>
          </cell>
        </row>
        <row r="5206">
          <cell r="A5206">
            <v>131080</v>
          </cell>
          <cell r="B5206">
            <v>0</v>
          </cell>
          <cell r="C5206">
            <v>7.5</v>
          </cell>
          <cell r="D5206">
            <v>0</v>
          </cell>
          <cell r="E5206">
            <v>7.5</v>
          </cell>
          <cell r="F5206">
            <v>7.65</v>
          </cell>
          <cell r="G5206">
            <v>7.86</v>
          </cell>
          <cell r="H5206">
            <v>8.4600000000000009</v>
          </cell>
          <cell r="I5206">
            <v>9.06</v>
          </cell>
        </row>
        <row r="5207">
          <cell r="A5207">
            <v>131090</v>
          </cell>
          <cell r="B5207">
            <v>0</v>
          </cell>
          <cell r="C5207">
            <v>7.5</v>
          </cell>
          <cell r="D5207">
            <v>0</v>
          </cell>
          <cell r="E5207">
            <v>7.5</v>
          </cell>
          <cell r="F5207">
            <v>7.65</v>
          </cell>
          <cell r="G5207">
            <v>7.86</v>
          </cell>
          <cell r="H5207">
            <v>8.4600000000000009</v>
          </cell>
          <cell r="I5207">
            <v>9.06</v>
          </cell>
        </row>
        <row r="5208">
          <cell r="A5208">
            <v>131100</v>
          </cell>
          <cell r="B5208">
            <v>0</v>
          </cell>
          <cell r="C5208">
            <v>7.5</v>
          </cell>
          <cell r="D5208">
            <v>0</v>
          </cell>
          <cell r="E5208">
            <v>7.5</v>
          </cell>
          <cell r="F5208">
            <v>7.65</v>
          </cell>
          <cell r="G5208">
            <v>7.86</v>
          </cell>
          <cell r="H5208">
            <v>8.4600000000000009</v>
          </cell>
          <cell r="I5208">
            <v>9.06</v>
          </cell>
        </row>
        <row r="5209">
          <cell r="A5209">
            <v>131110</v>
          </cell>
          <cell r="B5209">
            <v>0</v>
          </cell>
          <cell r="C5209">
            <v>7.5</v>
          </cell>
          <cell r="D5209">
            <v>0</v>
          </cell>
          <cell r="E5209">
            <v>7.5</v>
          </cell>
          <cell r="F5209">
            <v>7.65</v>
          </cell>
          <cell r="G5209">
            <v>7.86</v>
          </cell>
          <cell r="H5209">
            <v>8.4600000000000009</v>
          </cell>
          <cell r="I5209">
            <v>9.06</v>
          </cell>
        </row>
        <row r="5210">
          <cell r="A5210">
            <v>131120</v>
          </cell>
          <cell r="B5210">
            <v>0</v>
          </cell>
          <cell r="C5210">
            <v>7.5</v>
          </cell>
          <cell r="D5210">
            <v>0</v>
          </cell>
          <cell r="E5210">
            <v>7.5</v>
          </cell>
          <cell r="F5210">
            <v>7.65</v>
          </cell>
          <cell r="G5210">
            <v>7.86</v>
          </cell>
          <cell r="H5210">
            <v>8.4600000000000009</v>
          </cell>
          <cell r="I5210">
            <v>9.06</v>
          </cell>
        </row>
        <row r="5211">
          <cell r="A5211">
            <v>131130</v>
          </cell>
          <cell r="B5211">
            <v>0</v>
          </cell>
          <cell r="C5211">
            <v>7.5</v>
          </cell>
          <cell r="D5211">
            <v>0</v>
          </cell>
          <cell r="E5211">
            <v>7.5</v>
          </cell>
          <cell r="F5211">
            <v>7.65</v>
          </cell>
          <cell r="G5211">
            <v>7.86</v>
          </cell>
          <cell r="H5211">
            <v>8.4600000000000009</v>
          </cell>
          <cell r="I5211">
            <v>9.06</v>
          </cell>
        </row>
        <row r="5212">
          <cell r="A5212">
            <v>131140</v>
          </cell>
          <cell r="B5212">
            <v>0</v>
          </cell>
          <cell r="C5212">
            <v>7.5</v>
          </cell>
          <cell r="D5212">
            <v>0</v>
          </cell>
          <cell r="E5212">
            <v>7.5</v>
          </cell>
          <cell r="F5212">
            <v>7.65</v>
          </cell>
          <cell r="G5212">
            <v>7.86</v>
          </cell>
          <cell r="H5212">
            <v>8.4600000000000009</v>
          </cell>
          <cell r="I5212">
            <v>9.06</v>
          </cell>
        </row>
        <row r="5213">
          <cell r="A5213">
            <v>131150</v>
          </cell>
          <cell r="B5213">
            <v>0</v>
          </cell>
          <cell r="C5213">
            <v>7.5</v>
          </cell>
          <cell r="D5213">
            <v>0</v>
          </cell>
          <cell r="E5213">
            <v>7.5</v>
          </cell>
          <cell r="F5213">
            <v>7.65</v>
          </cell>
          <cell r="G5213">
            <v>7.86</v>
          </cell>
          <cell r="H5213">
            <v>8.4600000000000009</v>
          </cell>
          <cell r="I5213">
            <v>9.06</v>
          </cell>
        </row>
        <row r="5214">
          <cell r="A5214">
            <v>131160</v>
          </cell>
          <cell r="B5214">
            <v>0</v>
          </cell>
          <cell r="C5214">
            <v>7.5</v>
          </cell>
          <cell r="D5214">
            <v>0</v>
          </cell>
          <cell r="E5214">
            <v>7.5</v>
          </cell>
          <cell r="F5214">
            <v>7.65</v>
          </cell>
          <cell r="G5214">
            <v>7.86</v>
          </cell>
          <cell r="H5214">
            <v>8.4600000000000009</v>
          </cell>
          <cell r="I5214">
            <v>9.06</v>
          </cell>
        </row>
        <row r="5215">
          <cell r="A5215">
            <v>131170</v>
          </cell>
          <cell r="B5215">
            <v>0</v>
          </cell>
          <cell r="C5215">
            <v>7.5</v>
          </cell>
          <cell r="D5215">
            <v>0</v>
          </cell>
          <cell r="E5215">
            <v>7.5</v>
          </cell>
          <cell r="F5215">
            <v>7.65</v>
          </cell>
          <cell r="G5215">
            <v>7.86</v>
          </cell>
          <cell r="H5215">
            <v>8.4600000000000009</v>
          </cell>
          <cell r="I5215">
            <v>9.06</v>
          </cell>
        </row>
        <row r="5216">
          <cell r="A5216">
            <v>131180</v>
          </cell>
          <cell r="B5216">
            <v>0</v>
          </cell>
          <cell r="C5216">
            <v>7.5</v>
          </cell>
          <cell r="D5216">
            <v>0</v>
          </cell>
          <cell r="E5216">
            <v>7.5</v>
          </cell>
          <cell r="F5216">
            <v>7.65</v>
          </cell>
          <cell r="G5216">
            <v>7.86</v>
          </cell>
          <cell r="H5216">
            <v>8.4600000000000009</v>
          </cell>
          <cell r="I5216">
            <v>9.06</v>
          </cell>
        </row>
        <row r="5217">
          <cell r="A5217">
            <v>131185.87</v>
          </cell>
          <cell r="B5217" t="str">
            <v>BS</v>
          </cell>
          <cell r="C5217">
            <v>7.5</v>
          </cell>
          <cell r="D5217">
            <v>0</v>
          </cell>
          <cell r="E5217">
            <v>7.5</v>
          </cell>
          <cell r="F5217">
            <v>7.65</v>
          </cell>
          <cell r="G5217">
            <v>7.86</v>
          </cell>
          <cell r="H5217">
            <v>8.4600000000000009</v>
          </cell>
          <cell r="I5217">
            <v>9.06</v>
          </cell>
        </row>
        <row r="5218">
          <cell r="A5218">
            <v>131190</v>
          </cell>
          <cell r="B5218">
            <v>0</v>
          </cell>
          <cell r="C5218">
            <v>7.5</v>
          </cell>
          <cell r="D5218">
            <v>0</v>
          </cell>
          <cell r="E5218">
            <v>7.5</v>
          </cell>
          <cell r="F5218">
            <v>7.65</v>
          </cell>
          <cell r="G5218">
            <v>7.86</v>
          </cell>
          <cell r="H5218">
            <v>8.4600000000000009</v>
          </cell>
          <cell r="I5218">
            <v>9.06</v>
          </cell>
        </row>
        <row r="5219">
          <cell r="A5219">
            <v>131200</v>
          </cell>
          <cell r="B5219">
            <v>0</v>
          </cell>
          <cell r="C5219">
            <v>7.5</v>
          </cell>
          <cell r="D5219">
            <v>0</v>
          </cell>
          <cell r="E5219">
            <v>7.5</v>
          </cell>
          <cell r="F5219">
            <v>7.65</v>
          </cell>
          <cell r="G5219">
            <v>7.86</v>
          </cell>
          <cell r="H5219">
            <v>8.4600000000000009</v>
          </cell>
          <cell r="I5219">
            <v>9.06</v>
          </cell>
        </row>
        <row r="5220">
          <cell r="A5220">
            <v>131210</v>
          </cell>
          <cell r="B5220">
            <v>0</v>
          </cell>
          <cell r="C5220">
            <v>7.5</v>
          </cell>
          <cell r="D5220">
            <v>0</v>
          </cell>
          <cell r="E5220">
            <v>7.5</v>
          </cell>
          <cell r="F5220">
            <v>7.65</v>
          </cell>
          <cell r="G5220">
            <v>7.86</v>
          </cell>
          <cell r="H5220">
            <v>8.4600000000000009</v>
          </cell>
          <cell r="I5220">
            <v>9.06</v>
          </cell>
        </row>
        <row r="5221">
          <cell r="A5221">
            <v>131215.87</v>
          </cell>
          <cell r="B5221" t="str">
            <v>PX</v>
          </cell>
          <cell r="C5221">
            <v>7.5</v>
          </cell>
          <cell r="D5221">
            <v>0</v>
          </cell>
          <cell r="E5221">
            <v>7.5</v>
          </cell>
          <cell r="F5221">
            <v>7.65</v>
          </cell>
          <cell r="G5221">
            <v>7.86</v>
          </cell>
          <cell r="H5221">
            <v>8.4600000000000009</v>
          </cell>
          <cell r="I5221">
            <v>9.06</v>
          </cell>
        </row>
        <row r="5222">
          <cell r="A5222">
            <v>131220</v>
          </cell>
          <cell r="B5222">
            <v>0</v>
          </cell>
          <cell r="C5222">
            <v>7.5</v>
          </cell>
          <cell r="D5222">
            <v>0.08</v>
          </cell>
          <cell r="E5222">
            <v>7.58</v>
          </cell>
          <cell r="F5222">
            <v>7.73</v>
          </cell>
          <cell r="G5222">
            <v>7.94</v>
          </cell>
          <cell r="H5222">
            <v>8.5400000000000009</v>
          </cell>
          <cell r="I5222">
            <v>9.14</v>
          </cell>
        </row>
        <row r="5223">
          <cell r="A5223">
            <v>131230</v>
          </cell>
          <cell r="B5223">
            <v>0</v>
          </cell>
          <cell r="C5223">
            <v>7.5</v>
          </cell>
          <cell r="D5223">
            <v>0.28000000000000003</v>
          </cell>
          <cell r="E5223">
            <v>7.78</v>
          </cell>
          <cell r="F5223">
            <v>7.9300000000000006</v>
          </cell>
          <cell r="G5223">
            <v>8.14</v>
          </cell>
          <cell r="H5223">
            <v>8.74</v>
          </cell>
          <cell r="I5223">
            <v>9.34</v>
          </cell>
        </row>
        <row r="5224">
          <cell r="A5224">
            <v>131230.87</v>
          </cell>
          <cell r="B5224" t="str">
            <v>PC</v>
          </cell>
          <cell r="C5224">
            <v>7.5</v>
          </cell>
          <cell r="D5224">
            <v>0.3</v>
          </cell>
          <cell r="E5224">
            <v>7.8</v>
          </cell>
          <cell r="F5224">
            <v>7.95</v>
          </cell>
          <cell r="G5224">
            <v>8.16</v>
          </cell>
          <cell r="H5224">
            <v>8.76</v>
          </cell>
          <cell r="I5224">
            <v>9.36</v>
          </cell>
        </row>
        <row r="5225">
          <cell r="A5225">
            <v>131240</v>
          </cell>
          <cell r="B5225">
            <v>0</v>
          </cell>
          <cell r="C5225">
            <v>7.5</v>
          </cell>
          <cell r="D5225">
            <v>0.48</v>
          </cell>
          <cell r="E5225">
            <v>7.98</v>
          </cell>
          <cell r="F5225">
            <v>8.1300000000000008</v>
          </cell>
          <cell r="G5225">
            <v>8.3400000000000016</v>
          </cell>
          <cell r="H5225">
            <v>8.9400000000000013</v>
          </cell>
          <cell r="I5225">
            <v>9.5400000000000009</v>
          </cell>
        </row>
        <row r="5226">
          <cell r="A5226">
            <v>131245.87</v>
          </cell>
          <cell r="B5226" t="str">
            <v>PY - MSE</v>
          </cell>
          <cell r="C5226">
            <v>7.5</v>
          </cell>
          <cell r="D5226">
            <v>0.6</v>
          </cell>
          <cell r="E5226">
            <v>8.1</v>
          </cell>
          <cell r="F5226">
            <v>8.25</v>
          </cell>
          <cell r="G5226">
            <v>8.4600000000000009</v>
          </cell>
          <cell r="H5226">
            <v>9.06</v>
          </cell>
          <cell r="I5226">
            <v>9.66</v>
          </cell>
        </row>
        <row r="5227">
          <cell r="A5227">
            <v>131250</v>
          </cell>
          <cell r="B5227">
            <v>0</v>
          </cell>
          <cell r="C5227">
            <v>7.5</v>
          </cell>
          <cell r="D5227">
            <v>0.6</v>
          </cell>
          <cell r="E5227">
            <v>8.1</v>
          </cell>
          <cell r="F5227">
            <v>8.25</v>
          </cell>
          <cell r="G5227">
            <v>8.4600000000000009</v>
          </cell>
          <cell r="H5227">
            <v>9.06</v>
          </cell>
          <cell r="I5227">
            <v>9.66</v>
          </cell>
        </row>
        <row r="5228">
          <cell r="A5228">
            <v>131260</v>
          </cell>
          <cell r="B5228">
            <v>0</v>
          </cell>
          <cell r="C5228">
            <v>7.5</v>
          </cell>
          <cell r="D5228">
            <v>0.6</v>
          </cell>
          <cell r="E5228">
            <v>8.1</v>
          </cell>
          <cell r="F5228">
            <v>8.25</v>
          </cell>
          <cell r="G5228">
            <v>8.4600000000000009</v>
          </cell>
          <cell r="H5228">
            <v>9.06</v>
          </cell>
          <cell r="I5228">
            <v>9.66</v>
          </cell>
        </row>
        <row r="5229">
          <cell r="A5229">
            <v>131270</v>
          </cell>
          <cell r="B5229">
            <v>0</v>
          </cell>
          <cell r="C5229">
            <v>7.5</v>
          </cell>
          <cell r="D5229">
            <v>0.6</v>
          </cell>
          <cell r="E5229">
            <v>8.1</v>
          </cell>
          <cell r="F5229">
            <v>8.25</v>
          </cell>
          <cell r="G5229">
            <v>8.4600000000000009</v>
          </cell>
          <cell r="H5229">
            <v>9.06</v>
          </cell>
          <cell r="I5229">
            <v>9.66</v>
          </cell>
        </row>
        <row r="5230">
          <cell r="A5230">
            <v>131280</v>
          </cell>
          <cell r="B5230">
            <v>0</v>
          </cell>
          <cell r="C5230">
            <v>7.5</v>
          </cell>
          <cell r="D5230">
            <v>0.6</v>
          </cell>
          <cell r="E5230">
            <v>8.1</v>
          </cell>
          <cell r="F5230">
            <v>8.25</v>
          </cell>
          <cell r="G5230">
            <v>8.4600000000000009</v>
          </cell>
          <cell r="H5230">
            <v>9.06</v>
          </cell>
          <cell r="I5230">
            <v>9.66</v>
          </cell>
        </row>
        <row r="5231">
          <cell r="A5231">
            <v>131290</v>
          </cell>
          <cell r="B5231">
            <v>0</v>
          </cell>
          <cell r="C5231">
            <v>7.5</v>
          </cell>
          <cell r="D5231">
            <v>0.6</v>
          </cell>
          <cell r="E5231">
            <v>8.1</v>
          </cell>
          <cell r="F5231">
            <v>8.25</v>
          </cell>
          <cell r="G5231">
            <v>8.4600000000000009</v>
          </cell>
          <cell r="H5231">
            <v>9.06</v>
          </cell>
          <cell r="I5231">
            <v>9.66</v>
          </cell>
        </row>
        <row r="5232">
          <cell r="A5232">
            <v>131300</v>
          </cell>
          <cell r="B5232">
            <v>0</v>
          </cell>
          <cell r="C5232">
            <v>7.5</v>
          </cell>
          <cell r="D5232">
            <v>0.6</v>
          </cell>
          <cell r="E5232">
            <v>8.1</v>
          </cell>
          <cell r="F5232">
            <v>8.25</v>
          </cell>
          <cell r="G5232">
            <v>8.4600000000000009</v>
          </cell>
          <cell r="H5232">
            <v>9.06</v>
          </cell>
          <cell r="I5232">
            <v>9.66</v>
          </cell>
        </row>
        <row r="5233">
          <cell r="A5233">
            <v>131310</v>
          </cell>
          <cell r="B5233">
            <v>0</v>
          </cell>
          <cell r="C5233">
            <v>7.5</v>
          </cell>
          <cell r="D5233">
            <v>0.6</v>
          </cell>
          <cell r="E5233">
            <v>8.1</v>
          </cell>
          <cell r="F5233">
            <v>8.25</v>
          </cell>
          <cell r="G5233">
            <v>8.4600000000000009</v>
          </cell>
          <cell r="H5233">
            <v>9.06</v>
          </cell>
          <cell r="I5233">
            <v>9.66</v>
          </cell>
        </row>
        <row r="5234">
          <cell r="A5234">
            <v>131320</v>
          </cell>
          <cell r="B5234">
            <v>0</v>
          </cell>
          <cell r="C5234">
            <v>7.5</v>
          </cell>
          <cell r="D5234">
            <v>0.6</v>
          </cell>
          <cell r="E5234">
            <v>8.1</v>
          </cell>
          <cell r="F5234">
            <v>8.25</v>
          </cell>
          <cell r="G5234">
            <v>8.4600000000000009</v>
          </cell>
          <cell r="H5234">
            <v>9.06</v>
          </cell>
          <cell r="I5234">
            <v>9.66</v>
          </cell>
        </row>
        <row r="5235">
          <cell r="A5235">
            <v>131330</v>
          </cell>
          <cell r="B5235">
            <v>0</v>
          </cell>
          <cell r="C5235">
            <v>7.5</v>
          </cell>
          <cell r="D5235">
            <v>0.6</v>
          </cell>
          <cell r="E5235">
            <v>8.1</v>
          </cell>
          <cell r="F5235">
            <v>8.25</v>
          </cell>
          <cell r="G5235">
            <v>8.4600000000000009</v>
          </cell>
          <cell r="H5235">
            <v>9.06</v>
          </cell>
          <cell r="I5235">
            <v>9.66</v>
          </cell>
        </row>
        <row r="5236">
          <cell r="A5236">
            <v>131340</v>
          </cell>
          <cell r="B5236">
            <v>0</v>
          </cell>
          <cell r="C5236">
            <v>7.5</v>
          </cell>
          <cell r="D5236">
            <v>0.6</v>
          </cell>
          <cell r="E5236">
            <v>8.1</v>
          </cell>
          <cell r="F5236">
            <v>8.25</v>
          </cell>
          <cell r="G5236">
            <v>8.4600000000000009</v>
          </cell>
          <cell r="H5236">
            <v>9.06</v>
          </cell>
          <cell r="I5236">
            <v>9.66</v>
          </cell>
        </row>
        <row r="5237">
          <cell r="A5237">
            <v>131350</v>
          </cell>
          <cell r="B5237">
            <v>0</v>
          </cell>
          <cell r="C5237">
            <v>7.5</v>
          </cell>
          <cell r="D5237">
            <v>0.6</v>
          </cell>
          <cell r="E5237">
            <v>8.1</v>
          </cell>
          <cell r="F5237">
            <v>8.25</v>
          </cell>
          <cell r="G5237">
            <v>8.4600000000000009</v>
          </cell>
          <cell r="H5237">
            <v>9.06</v>
          </cell>
          <cell r="I5237">
            <v>9.66</v>
          </cell>
        </row>
        <row r="5238">
          <cell r="A5238">
            <v>131360</v>
          </cell>
          <cell r="B5238">
            <v>0</v>
          </cell>
          <cell r="C5238">
            <v>7.5</v>
          </cell>
          <cell r="D5238">
            <v>0.6</v>
          </cell>
          <cell r="E5238">
            <v>8.1</v>
          </cell>
          <cell r="F5238">
            <v>8.25</v>
          </cell>
          <cell r="G5238">
            <v>8.4600000000000009</v>
          </cell>
          <cell r="H5238">
            <v>9.06</v>
          </cell>
          <cell r="I5238">
            <v>9.66</v>
          </cell>
        </row>
        <row r="5239">
          <cell r="A5239">
            <v>131370</v>
          </cell>
          <cell r="B5239">
            <v>0</v>
          </cell>
          <cell r="C5239">
            <v>7.5</v>
          </cell>
          <cell r="D5239">
            <v>0.6</v>
          </cell>
          <cell r="E5239">
            <v>8.1</v>
          </cell>
          <cell r="F5239">
            <v>8.25</v>
          </cell>
          <cell r="G5239">
            <v>8.4600000000000009</v>
          </cell>
          <cell r="H5239">
            <v>9.06</v>
          </cell>
          <cell r="I5239">
            <v>9.66</v>
          </cell>
        </row>
        <row r="5240">
          <cell r="A5240">
            <v>131380</v>
          </cell>
          <cell r="B5240">
            <v>0</v>
          </cell>
          <cell r="C5240">
            <v>7.5</v>
          </cell>
          <cell r="D5240">
            <v>0.6</v>
          </cell>
          <cell r="E5240">
            <v>8.1</v>
          </cell>
          <cell r="F5240">
            <v>8.25</v>
          </cell>
          <cell r="G5240">
            <v>8.4600000000000009</v>
          </cell>
          <cell r="H5240">
            <v>9.06</v>
          </cell>
          <cell r="I5240">
            <v>9.66</v>
          </cell>
        </row>
        <row r="5241">
          <cell r="A5241">
            <v>131390</v>
          </cell>
          <cell r="B5241">
            <v>0</v>
          </cell>
          <cell r="C5241">
            <v>7.5</v>
          </cell>
          <cell r="D5241">
            <v>0.6</v>
          </cell>
          <cell r="E5241">
            <v>8.1</v>
          </cell>
          <cell r="F5241">
            <v>8.25</v>
          </cell>
          <cell r="G5241">
            <v>8.4600000000000009</v>
          </cell>
          <cell r="H5241">
            <v>9.06</v>
          </cell>
          <cell r="I5241">
            <v>9.66</v>
          </cell>
        </row>
        <row r="5242">
          <cell r="A5242">
            <v>131400</v>
          </cell>
          <cell r="B5242">
            <v>0</v>
          </cell>
          <cell r="C5242">
            <v>7.5</v>
          </cell>
          <cell r="D5242">
            <v>0.6</v>
          </cell>
          <cell r="E5242">
            <v>8.1</v>
          </cell>
          <cell r="F5242">
            <v>8.25</v>
          </cell>
          <cell r="G5242">
            <v>8.4600000000000009</v>
          </cell>
          <cell r="H5242">
            <v>9.06</v>
          </cell>
          <cell r="I5242">
            <v>9.66</v>
          </cell>
        </row>
        <row r="5243">
          <cell r="A5243">
            <v>131410</v>
          </cell>
          <cell r="B5243">
            <v>0</v>
          </cell>
          <cell r="C5243">
            <v>7.5</v>
          </cell>
          <cell r="D5243">
            <v>0.6</v>
          </cell>
          <cell r="E5243">
            <v>8.1</v>
          </cell>
          <cell r="F5243">
            <v>8.25</v>
          </cell>
          <cell r="G5243">
            <v>8.4600000000000009</v>
          </cell>
          <cell r="H5243">
            <v>9.06</v>
          </cell>
          <cell r="I5243">
            <v>9.66</v>
          </cell>
        </row>
        <row r="5244">
          <cell r="A5244">
            <v>131420</v>
          </cell>
          <cell r="B5244">
            <v>0</v>
          </cell>
          <cell r="C5244">
            <v>7.5</v>
          </cell>
          <cell r="D5244">
            <v>0.6</v>
          </cell>
          <cell r="E5244">
            <v>8.1</v>
          </cell>
          <cell r="F5244">
            <v>8.25</v>
          </cell>
          <cell r="G5244">
            <v>8.4600000000000009</v>
          </cell>
          <cell r="H5244">
            <v>9.06</v>
          </cell>
          <cell r="I5244">
            <v>9.66</v>
          </cell>
        </row>
        <row r="5245">
          <cell r="A5245">
            <v>131430</v>
          </cell>
          <cell r="B5245">
            <v>0</v>
          </cell>
          <cell r="C5245">
            <v>7.5</v>
          </cell>
          <cell r="D5245">
            <v>0.6</v>
          </cell>
          <cell r="E5245">
            <v>8.1</v>
          </cell>
          <cell r="F5245">
            <v>8.25</v>
          </cell>
          <cell r="G5245">
            <v>8.4600000000000009</v>
          </cell>
          <cell r="H5245">
            <v>9.06</v>
          </cell>
          <cell r="I5245">
            <v>9.66</v>
          </cell>
        </row>
        <row r="5246">
          <cell r="A5246">
            <v>131440</v>
          </cell>
          <cell r="B5246">
            <v>0</v>
          </cell>
          <cell r="C5246">
            <v>7.5</v>
          </cell>
          <cell r="D5246">
            <v>0.6</v>
          </cell>
          <cell r="E5246">
            <v>8.1</v>
          </cell>
          <cell r="F5246">
            <v>8.25</v>
          </cell>
          <cell r="G5246">
            <v>8.4600000000000009</v>
          </cell>
          <cell r="H5246">
            <v>9.06</v>
          </cell>
          <cell r="I5246">
            <v>9.66</v>
          </cell>
        </row>
        <row r="5247">
          <cell r="A5247">
            <v>131450</v>
          </cell>
          <cell r="B5247">
            <v>0</v>
          </cell>
          <cell r="C5247">
            <v>7.5</v>
          </cell>
          <cell r="D5247">
            <v>0.6</v>
          </cell>
          <cell r="E5247">
            <v>8.1</v>
          </cell>
          <cell r="F5247">
            <v>8.25</v>
          </cell>
          <cell r="G5247">
            <v>8.4600000000000009</v>
          </cell>
          <cell r="H5247">
            <v>9.06</v>
          </cell>
          <cell r="I5247">
            <v>9.66</v>
          </cell>
        </row>
        <row r="5248">
          <cell r="A5248">
            <v>131460</v>
          </cell>
          <cell r="B5248">
            <v>0</v>
          </cell>
          <cell r="C5248">
            <v>7.5</v>
          </cell>
          <cell r="D5248">
            <v>0.6</v>
          </cell>
          <cell r="E5248">
            <v>8.1</v>
          </cell>
          <cell r="F5248">
            <v>8.25</v>
          </cell>
          <cell r="G5248">
            <v>8.4600000000000009</v>
          </cell>
          <cell r="H5248">
            <v>9.06</v>
          </cell>
          <cell r="I5248">
            <v>9.66</v>
          </cell>
        </row>
        <row r="5249">
          <cell r="A5249">
            <v>131470</v>
          </cell>
          <cell r="B5249">
            <v>0</v>
          </cell>
          <cell r="C5249">
            <v>7.5</v>
          </cell>
          <cell r="D5249">
            <v>0.6</v>
          </cell>
          <cell r="E5249">
            <v>8.1</v>
          </cell>
          <cell r="F5249">
            <v>8.25</v>
          </cell>
          <cell r="G5249">
            <v>8.4600000000000009</v>
          </cell>
          <cell r="H5249">
            <v>9.06</v>
          </cell>
          <cell r="I5249">
            <v>9.66</v>
          </cell>
        </row>
        <row r="5250">
          <cell r="A5250">
            <v>131480</v>
          </cell>
          <cell r="B5250">
            <v>0</v>
          </cell>
          <cell r="C5250">
            <v>7.5</v>
          </cell>
          <cell r="D5250">
            <v>0.6</v>
          </cell>
          <cell r="E5250">
            <v>8.1</v>
          </cell>
          <cell r="F5250">
            <v>8.25</v>
          </cell>
          <cell r="G5250">
            <v>8.4600000000000009</v>
          </cell>
          <cell r="H5250">
            <v>9.06</v>
          </cell>
          <cell r="I5250">
            <v>9.66</v>
          </cell>
        </row>
        <row r="5251">
          <cell r="A5251">
            <v>131490</v>
          </cell>
          <cell r="B5251">
            <v>0</v>
          </cell>
          <cell r="C5251">
            <v>7.5</v>
          </cell>
          <cell r="D5251">
            <v>0.6</v>
          </cell>
          <cell r="E5251">
            <v>8.1</v>
          </cell>
          <cell r="F5251">
            <v>8.25</v>
          </cell>
          <cell r="G5251">
            <v>8.4600000000000009</v>
          </cell>
          <cell r="H5251">
            <v>9.06</v>
          </cell>
          <cell r="I5251">
            <v>9.66</v>
          </cell>
        </row>
        <row r="5252">
          <cell r="A5252">
            <v>131500</v>
          </cell>
          <cell r="B5252">
            <v>0</v>
          </cell>
          <cell r="C5252">
            <v>7.5</v>
          </cell>
          <cell r="D5252">
            <v>0.6</v>
          </cell>
          <cell r="E5252">
            <v>8.1</v>
          </cell>
          <cell r="F5252">
            <v>8.25</v>
          </cell>
          <cell r="G5252">
            <v>8.4600000000000009</v>
          </cell>
          <cell r="H5252">
            <v>9.06</v>
          </cell>
          <cell r="I5252">
            <v>9.66</v>
          </cell>
        </row>
        <row r="5253">
          <cell r="A5253">
            <v>131510</v>
          </cell>
          <cell r="B5253">
            <v>0</v>
          </cell>
          <cell r="C5253">
            <v>7.5</v>
          </cell>
          <cell r="D5253">
            <v>0.6</v>
          </cell>
          <cell r="E5253">
            <v>8.1</v>
          </cell>
          <cell r="F5253">
            <v>8.25</v>
          </cell>
          <cell r="G5253">
            <v>8.4600000000000009</v>
          </cell>
          <cell r="H5253">
            <v>9.06</v>
          </cell>
          <cell r="I5253">
            <v>9.66</v>
          </cell>
        </row>
        <row r="5254">
          <cell r="A5254">
            <v>131520</v>
          </cell>
          <cell r="B5254">
            <v>0</v>
          </cell>
          <cell r="C5254">
            <v>7.5</v>
          </cell>
          <cell r="D5254">
            <v>0.6</v>
          </cell>
          <cell r="E5254">
            <v>8.1</v>
          </cell>
          <cell r="F5254">
            <v>8.25</v>
          </cell>
          <cell r="G5254">
            <v>8.4600000000000009</v>
          </cell>
          <cell r="H5254">
            <v>9.06</v>
          </cell>
          <cell r="I5254">
            <v>9.66</v>
          </cell>
        </row>
        <row r="5255">
          <cell r="A5255">
            <v>131530</v>
          </cell>
          <cell r="B5255">
            <v>0</v>
          </cell>
          <cell r="C5255">
            <v>7.5</v>
          </cell>
          <cell r="D5255">
            <v>0.6</v>
          </cell>
          <cell r="E5255">
            <v>8.1</v>
          </cell>
          <cell r="F5255">
            <v>8.25</v>
          </cell>
          <cell r="G5255">
            <v>8.4600000000000009</v>
          </cell>
          <cell r="H5255">
            <v>9.06</v>
          </cell>
          <cell r="I5255">
            <v>9.66</v>
          </cell>
        </row>
        <row r="5256">
          <cell r="A5256">
            <v>131540</v>
          </cell>
          <cell r="B5256">
            <v>0</v>
          </cell>
          <cell r="C5256">
            <v>7.5</v>
          </cell>
          <cell r="D5256">
            <v>0.6</v>
          </cell>
          <cell r="E5256">
            <v>8.1</v>
          </cell>
          <cell r="F5256">
            <v>8.25</v>
          </cell>
          <cell r="G5256">
            <v>8.4600000000000009</v>
          </cell>
          <cell r="H5256">
            <v>9.06</v>
          </cell>
          <cell r="I5256">
            <v>9.66</v>
          </cell>
        </row>
        <row r="5257">
          <cell r="A5257">
            <v>131550</v>
          </cell>
          <cell r="B5257">
            <v>0</v>
          </cell>
          <cell r="C5257">
            <v>7.5</v>
          </cell>
          <cell r="D5257">
            <v>0.6</v>
          </cell>
          <cell r="E5257">
            <v>8.1</v>
          </cell>
          <cell r="F5257">
            <v>8.25</v>
          </cell>
          <cell r="G5257">
            <v>8.4600000000000009</v>
          </cell>
          <cell r="H5257">
            <v>9.06</v>
          </cell>
          <cell r="I5257">
            <v>9.66</v>
          </cell>
        </row>
        <row r="5258">
          <cell r="A5258">
            <v>131560</v>
          </cell>
          <cell r="B5258">
            <v>0</v>
          </cell>
          <cell r="C5258">
            <v>7.5</v>
          </cell>
          <cell r="D5258">
            <v>0.6</v>
          </cell>
          <cell r="E5258">
            <v>8.1</v>
          </cell>
          <cell r="F5258">
            <v>8.25</v>
          </cell>
          <cell r="G5258">
            <v>8.4600000000000009</v>
          </cell>
          <cell r="H5258">
            <v>9.06</v>
          </cell>
          <cell r="I5258">
            <v>9.66</v>
          </cell>
        </row>
        <row r="5259">
          <cell r="A5259">
            <v>131570</v>
          </cell>
          <cell r="B5259">
            <v>0</v>
          </cell>
          <cell r="C5259">
            <v>7.5</v>
          </cell>
          <cell r="D5259">
            <v>0.6</v>
          </cell>
          <cell r="E5259">
            <v>8.1</v>
          </cell>
          <cell r="F5259">
            <v>8.25</v>
          </cell>
          <cell r="G5259">
            <v>8.4600000000000009</v>
          </cell>
          <cell r="H5259">
            <v>9.06</v>
          </cell>
          <cell r="I5259">
            <v>9.66</v>
          </cell>
        </row>
        <row r="5260">
          <cell r="A5260">
            <v>131580</v>
          </cell>
          <cell r="B5260">
            <v>0</v>
          </cell>
          <cell r="C5260">
            <v>7.5</v>
          </cell>
          <cell r="D5260">
            <v>0.6</v>
          </cell>
          <cell r="E5260">
            <v>8.1</v>
          </cell>
          <cell r="F5260">
            <v>8.25</v>
          </cell>
          <cell r="G5260">
            <v>8.4600000000000009</v>
          </cell>
          <cell r="H5260">
            <v>9.06</v>
          </cell>
          <cell r="I5260">
            <v>9.66</v>
          </cell>
        </row>
        <row r="5261">
          <cell r="A5261">
            <v>131590</v>
          </cell>
          <cell r="B5261">
            <v>0</v>
          </cell>
          <cell r="C5261">
            <v>7.5</v>
          </cell>
          <cell r="D5261">
            <v>0.6</v>
          </cell>
          <cell r="E5261">
            <v>8.1</v>
          </cell>
          <cell r="F5261">
            <v>8.25</v>
          </cell>
          <cell r="G5261">
            <v>8.4600000000000009</v>
          </cell>
          <cell r="H5261">
            <v>9.06</v>
          </cell>
          <cell r="I5261">
            <v>9.66</v>
          </cell>
        </row>
        <row r="5262">
          <cell r="A5262">
            <v>131600</v>
          </cell>
          <cell r="B5262">
            <v>0</v>
          </cell>
          <cell r="C5262">
            <v>7.5</v>
          </cell>
          <cell r="D5262">
            <v>0.6</v>
          </cell>
          <cell r="E5262">
            <v>8.1</v>
          </cell>
          <cell r="F5262">
            <v>8.25</v>
          </cell>
          <cell r="G5262">
            <v>8.4600000000000009</v>
          </cell>
          <cell r="H5262">
            <v>9.06</v>
          </cell>
          <cell r="I5262">
            <v>9.66</v>
          </cell>
        </row>
        <row r="5263">
          <cell r="A5263">
            <v>131610</v>
          </cell>
          <cell r="B5263">
            <v>0</v>
          </cell>
          <cell r="C5263">
            <v>7.5</v>
          </cell>
          <cell r="D5263">
            <v>0.6</v>
          </cell>
          <cell r="E5263">
            <v>8.1</v>
          </cell>
          <cell r="F5263">
            <v>8.25</v>
          </cell>
          <cell r="G5263">
            <v>8.4600000000000009</v>
          </cell>
          <cell r="H5263">
            <v>9.06</v>
          </cell>
          <cell r="I5263">
            <v>9.66</v>
          </cell>
        </row>
        <row r="5264">
          <cell r="A5264">
            <v>131620</v>
          </cell>
          <cell r="B5264">
            <v>0</v>
          </cell>
          <cell r="C5264">
            <v>7.5</v>
          </cell>
          <cell r="D5264">
            <v>0.6</v>
          </cell>
          <cell r="E5264">
            <v>8.1</v>
          </cell>
          <cell r="F5264">
            <v>8.25</v>
          </cell>
          <cell r="G5264">
            <v>8.4600000000000009</v>
          </cell>
          <cell r="H5264">
            <v>9.06</v>
          </cell>
          <cell r="I5264">
            <v>9.66</v>
          </cell>
        </row>
        <row r="5265">
          <cell r="A5265">
            <v>131630</v>
          </cell>
          <cell r="B5265">
            <v>0</v>
          </cell>
          <cell r="C5265">
            <v>7.5</v>
          </cell>
          <cell r="D5265">
            <v>0.6</v>
          </cell>
          <cell r="E5265">
            <v>8.1</v>
          </cell>
          <cell r="F5265">
            <v>8.25</v>
          </cell>
          <cell r="G5265">
            <v>8.4600000000000009</v>
          </cell>
          <cell r="H5265">
            <v>9.06</v>
          </cell>
          <cell r="I5265">
            <v>9.66</v>
          </cell>
        </row>
        <row r="5266">
          <cell r="A5266">
            <v>131640</v>
          </cell>
          <cell r="B5266">
            <v>0</v>
          </cell>
          <cell r="C5266">
            <v>7.5</v>
          </cell>
          <cell r="D5266">
            <v>0.6</v>
          </cell>
          <cell r="E5266">
            <v>8.1</v>
          </cell>
          <cell r="F5266">
            <v>8.25</v>
          </cell>
          <cell r="G5266">
            <v>8.4600000000000009</v>
          </cell>
          <cell r="H5266">
            <v>9.06</v>
          </cell>
          <cell r="I5266">
            <v>9.66</v>
          </cell>
        </row>
        <row r="5267">
          <cell r="A5267">
            <v>131650</v>
          </cell>
          <cell r="B5267">
            <v>0</v>
          </cell>
          <cell r="C5267">
            <v>7.5</v>
          </cell>
          <cell r="D5267">
            <v>0.6</v>
          </cell>
          <cell r="E5267">
            <v>8.1</v>
          </cell>
          <cell r="F5267">
            <v>8.25</v>
          </cell>
          <cell r="G5267">
            <v>8.4600000000000009</v>
          </cell>
          <cell r="H5267">
            <v>9.06</v>
          </cell>
          <cell r="I5267">
            <v>9.66</v>
          </cell>
        </row>
        <row r="5268">
          <cell r="A5268">
            <v>131660</v>
          </cell>
          <cell r="B5268">
            <v>0</v>
          </cell>
          <cell r="C5268">
            <v>7.5</v>
          </cell>
          <cell r="D5268">
            <v>0.6</v>
          </cell>
          <cell r="E5268">
            <v>8.1</v>
          </cell>
          <cell r="F5268">
            <v>8.25</v>
          </cell>
          <cell r="G5268">
            <v>8.4600000000000009</v>
          </cell>
          <cell r="H5268">
            <v>9.06</v>
          </cell>
          <cell r="I5268">
            <v>9.66</v>
          </cell>
        </row>
        <row r="5269">
          <cell r="A5269">
            <v>131670</v>
          </cell>
          <cell r="B5269">
            <v>0</v>
          </cell>
          <cell r="C5269">
            <v>7.5</v>
          </cell>
          <cell r="D5269">
            <v>0.6</v>
          </cell>
          <cell r="E5269">
            <v>8.1</v>
          </cell>
          <cell r="F5269">
            <v>8.25</v>
          </cell>
          <cell r="G5269">
            <v>8.4600000000000009</v>
          </cell>
          <cell r="H5269">
            <v>9.06</v>
          </cell>
          <cell r="I5269">
            <v>9.66</v>
          </cell>
        </row>
        <row r="5270">
          <cell r="A5270">
            <v>131680</v>
          </cell>
          <cell r="B5270">
            <v>0</v>
          </cell>
          <cell r="C5270">
            <v>7.5</v>
          </cell>
          <cell r="D5270">
            <v>0.6</v>
          </cell>
          <cell r="E5270">
            <v>8.1</v>
          </cell>
          <cell r="F5270">
            <v>8.25</v>
          </cell>
          <cell r="G5270">
            <v>8.4600000000000009</v>
          </cell>
          <cell r="H5270">
            <v>9.06</v>
          </cell>
          <cell r="I5270">
            <v>9.66</v>
          </cell>
        </row>
        <row r="5271">
          <cell r="A5271">
            <v>131690</v>
          </cell>
          <cell r="B5271">
            <v>0</v>
          </cell>
          <cell r="C5271">
            <v>7.5</v>
          </cell>
          <cell r="D5271">
            <v>0.6</v>
          </cell>
          <cell r="E5271">
            <v>8.1</v>
          </cell>
          <cell r="F5271">
            <v>8.25</v>
          </cell>
          <cell r="G5271">
            <v>8.4600000000000009</v>
          </cell>
          <cell r="H5271">
            <v>9.06</v>
          </cell>
          <cell r="I5271">
            <v>9.66</v>
          </cell>
        </row>
        <row r="5272">
          <cell r="A5272">
            <v>131700</v>
          </cell>
          <cell r="B5272">
            <v>0</v>
          </cell>
          <cell r="C5272">
            <v>7.5</v>
          </cell>
          <cell r="D5272">
            <v>0.6</v>
          </cell>
          <cell r="E5272">
            <v>8.1</v>
          </cell>
          <cell r="F5272">
            <v>8.25</v>
          </cell>
          <cell r="G5272">
            <v>8.4600000000000009</v>
          </cell>
          <cell r="H5272">
            <v>9.06</v>
          </cell>
          <cell r="I5272">
            <v>9.66</v>
          </cell>
        </row>
        <row r="5273">
          <cell r="A5273">
            <v>131710</v>
          </cell>
          <cell r="B5273">
            <v>0</v>
          </cell>
          <cell r="C5273">
            <v>7.5</v>
          </cell>
          <cell r="D5273">
            <v>0.6</v>
          </cell>
          <cell r="E5273">
            <v>8.1</v>
          </cell>
          <cell r="F5273">
            <v>8.25</v>
          </cell>
          <cell r="G5273">
            <v>8.4600000000000009</v>
          </cell>
          <cell r="H5273">
            <v>9.06</v>
          </cell>
          <cell r="I5273">
            <v>9.66</v>
          </cell>
        </row>
        <row r="5274">
          <cell r="A5274">
            <v>131720</v>
          </cell>
          <cell r="B5274">
            <v>0</v>
          </cell>
          <cell r="C5274">
            <v>7.5</v>
          </cell>
          <cell r="D5274">
            <v>0.6</v>
          </cell>
          <cell r="E5274">
            <v>8.1</v>
          </cell>
          <cell r="F5274">
            <v>8.25</v>
          </cell>
          <cell r="G5274">
            <v>8.4600000000000009</v>
          </cell>
          <cell r="H5274">
            <v>9.06</v>
          </cell>
          <cell r="I5274">
            <v>9.66</v>
          </cell>
        </row>
        <row r="5275">
          <cell r="A5275">
            <v>131730</v>
          </cell>
          <cell r="B5275">
            <v>0</v>
          </cell>
          <cell r="C5275">
            <v>7.5</v>
          </cell>
          <cell r="D5275">
            <v>0.6</v>
          </cell>
          <cell r="E5275">
            <v>8.1</v>
          </cell>
          <cell r="F5275">
            <v>8.25</v>
          </cell>
          <cell r="G5275">
            <v>8.4600000000000009</v>
          </cell>
          <cell r="H5275">
            <v>9.06</v>
          </cell>
          <cell r="I5275">
            <v>9.66</v>
          </cell>
        </row>
        <row r="5276">
          <cell r="A5276">
            <v>131740</v>
          </cell>
          <cell r="B5276">
            <v>0</v>
          </cell>
          <cell r="C5276">
            <v>7.5</v>
          </cell>
          <cell r="D5276">
            <v>0.6</v>
          </cell>
          <cell r="E5276">
            <v>8.1</v>
          </cell>
          <cell r="F5276">
            <v>8.25</v>
          </cell>
          <cell r="G5276">
            <v>8.4600000000000009</v>
          </cell>
          <cell r="H5276">
            <v>9.06</v>
          </cell>
          <cell r="I5276">
            <v>9.66</v>
          </cell>
        </row>
        <row r="5277">
          <cell r="A5277">
            <v>131750</v>
          </cell>
          <cell r="B5277">
            <v>0</v>
          </cell>
          <cell r="C5277">
            <v>7.5</v>
          </cell>
          <cell r="D5277">
            <v>0.6</v>
          </cell>
          <cell r="E5277">
            <v>8.1</v>
          </cell>
          <cell r="F5277">
            <v>8.25</v>
          </cell>
          <cell r="G5277">
            <v>8.4600000000000009</v>
          </cell>
          <cell r="H5277">
            <v>9.06</v>
          </cell>
          <cell r="I5277">
            <v>9.66</v>
          </cell>
        </row>
        <row r="5278">
          <cell r="A5278">
            <v>131760</v>
          </cell>
          <cell r="B5278">
            <v>0</v>
          </cell>
          <cell r="C5278">
            <v>7.5</v>
          </cell>
          <cell r="D5278">
            <v>0.6</v>
          </cell>
          <cell r="E5278">
            <v>8.1</v>
          </cell>
          <cell r="F5278">
            <v>8.25</v>
          </cell>
          <cell r="G5278">
            <v>8.4600000000000009</v>
          </cell>
          <cell r="H5278">
            <v>9.06</v>
          </cell>
          <cell r="I5278">
            <v>9.66</v>
          </cell>
        </row>
        <row r="5279">
          <cell r="A5279">
            <v>131770</v>
          </cell>
          <cell r="B5279">
            <v>0</v>
          </cell>
          <cell r="C5279">
            <v>7.5</v>
          </cell>
          <cell r="D5279">
            <v>0.6</v>
          </cell>
          <cell r="E5279">
            <v>8.1</v>
          </cell>
          <cell r="F5279">
            <v>8.25</v>
          </cell>
          <cell r="G5279">
            <v>8.4600000000000009</v>
          </cell>
          <cell r="H5279">
            <v>9.06</v>
          </cell>
          <cell r="I5279">
            <v>9.66</v>
          </cell>
        </row>
        <row r="5280">
          <cell r="A5280">
            <v>131780</v>
          </cell>
          <cell r="B5280">
            <v>0</v>
          </cell>
          <cell r="C5280">
            <v>7.5</v>
          </cell>
          <cell r="D5280">
            <v>0.6</v>
          </cell>
          <cell r="E5280">
            <v>8.1</v>
          </cell>
          <cell r="F5280">
            <v>8.25</v>
          </cell>
          <cell r="G5280">
            <v>8.4600000000000009</v>
          </cell>
          <cell r="H5280">
            <v>9.06</v>
          </cell>
          <cell r="I5280">
            <v>9.66</v>
          </cell>
        </row>
        <row r="5281">
          <cell r="A5281">
            <v>131790</v>
          </cell>
          <cell r="B5281">
            <v>0</v>
          </cell>
          <cell r="C5281">
            <v>7.5</v>
          </cell>
          <cell r="D5281">
            <v>0.6</v>
          </cell>
          <cell r="E5281">
            <v>8.1</v>
          </cell>
          <cell r="F5281">
            <v>8.25</v>
          </cell>
          <cell r="G5281">
            <v>8.4600000000000009</v>
          </cell>
          <cell r="H5281">
            <v>9.06</v>
          </cell>
          <cell r="I5281">
            <v>9.66</v>
          </cell>
        </row>
        <row r="5282">
          <cell r="A5282">
            <v>131800</v>
          </cell>
          <cell r="B5282">
            <v>0</v>
          </cell>
          <cell r="C5282">
            <v>7.5</v>
          </cell>
          <cell r="D5282">
            <v>0.6</v>
          </cell>
          <cell r="E5282">
            <v>8.1</v>
          </cell>
          <cell r="F5282">
            <v>8.25</v>
          </cell>
          <cell r="G5282">
            <v>8.4600000000000009</v>
          </cell>
          <cell r="H5282">
            <v>9.06</v>
          </cell>
          <cell r="I5282">
            <v>9.66</v>
          </cell>
        </row>
        <row r="5283">
          <cell r="A5283">
            <v>131808.67000000001</v>
          </cell>
          <cell r="B5283" t="str">
            <v>PY - MSE</v>
          </cell>
          <cell r="C5283">
            <v>7.5</v>
          </cell>
          <cell r="D5283">
            <v>0.6</v>
          </cell>
          <cell r="E5283">
            <v>8.1</v>
          </cell>
          <cell r="F5283">
            <v>8.25</v>
          </cell>
          <cell r="G5283">
            <v>8.4600000000000009</v>
          </cell>
          <cell r="H5283">
            <v>9.06</v>
          </cell>
          <cell r="I5283">
            <v>9.66</v>
          </cell>
        </row>
        <row r="5284">
          <cell r="A5284">
            <v>131810</v>
          </cell>
          <cell r="B5284">
            <v>0</v>
          </cell>
          <cell r="C5284">
            <v>7.5</v>
          </cell>
          <cell r="D5284">
            <v>0.56999999999999995</v>
          </cell>
          <cell r="E5284">
            <v>8.07</v>
          </cell>
          <cell r="F5284">
            <v>8.2200000000000006</v>
          </cell>
          <cell r="G5284">
            <v>8.4300000000000015</v>
          </cell>
          <cell r="H5284">
            <v>9.0300000000000011</v>
          </cell>
          <cell r="I5284">
            <v>9.6300000000000008</v>
          </cell>
        </row>
        <row r="5285">
          <cell r="A5285">
            <v>131820</v>
          </cell>
          <cell r="B5285">
            <v>0</v>
          </cell>
          <cell r="C5285">
            <v>7.5</v>
          </cell>
          <cell r="D5285">
            <v>0.37</v>
          </cell>
          <cell r="E5285">
            <v>7.87</v>
          </cell>
          <cell r="F5285">
            <v>8.02</v>
          </cell>
          <cell r="G5285">
            <v>8.23</v>
          </cell>
          <cell r="H5285">
            <v>8.83</v>
          </cell>
          <cell r="I5285">
            <v>9.43</v>
          </cell>
        </row>
        <row r="5286">
          <cell r="A5286">
            <v>131823.67000000001</v>
          </cell>
          <cell r="B5286" t="str">
            <v>PT</v>
          </cell>
          <cell r="C5286">
            <v>7.5</v>
          </cell>
          <cell r="D5286">
            <v>0.3</v>
          </cell>
          <cell r="E5286">
            <v>7.8</v>
          </cell>
          <cell r="F5286">
            <v>7.95</v>
          </cell>
          <cell r="G5286">
            <v>8.16</v>
          </cell>
          <cell r="H5286">
            <v>8.76</v>
          </cell>
          <cell r="I5286">
            <v>9.36</v>
          </cell>
        </row>
        <row r="5287">
          <cell r="A5287">
            <v>131830</v>
          </cell>
          <cell r="B5287">
            <v>0</v>
          </cell>
          <cell r="C5287">
            <v>7.5</v>
          </cell>
          <cell r="D5287">
            <v>0.17</v>
          </cell>
          <cell r="E5287">
            <v>7.67</v>
          </cell>
          <cell r="F5287">
            <v>7.82</v>
          </cell>
          <cell r="G5287">
            <v>8.0300000000000011</v>
          </cell>
          <cell r="H5287">
            <v>8.6300000000000008</v>
          </cell>
          <cell r="I5287">
            <v>9.23</v>
          </cell>
        </row>
        <row r="5288">
          <cell r="A5288">
            <v>131838.67000000001</v>
          </cell>
          <cell r="B5288" t="str">
            <v>PX</v>
          </cell>
          <cell r="C5288">
            <v>7.5</v>
          </cell>
          <cell r="D5288">
            <v>0</v>
          </cell>
          <cell r="E5288">
            <v>7.5</v>
          </cell>
          <cell r="F5288">
            <v>7.65</v>
          </cell>
          <cell r="G5288">
            <v>7.86</v>
          </cell>
          <cell r="H5288">
            <v>8.4600000000000009</v>
          </cell>
          <cell r="I5288">
            <v>9.06</v>
          </cell>
        </row>
        <row r="5289">
          <cell r="A5289">
            <v>131840</v>
          </cell>
          <cell r="B5289">
            <v>0</v>
          </cell>
          <cell r="C5289">
            <v>7.5</v>
          </cell>
          <cell r="D5289">
            <v>0</v>
          </cell>
          <cell r="E5289">
            <v>7.5</v>
          </cell>
          <cell r="F5289">
            <v>7.65</v>
          </cell>
          <cell r="G5289">
            <v>7.86</v>
          </cell>
          <cell r="H5289">
            <v>8.4600000000000009</v>
          </cell>
          <cell r="I5289">
            <v>9.06</v>
          </cell>
        </row>
        <row r="5290">
          <cell r="A5290">
            <v>131850</v>
          </cell>
          <cell r="B5290">
            <v>0</v>
          </cell>
          <cell r="C5290">
            <v>7.5</v>
          </cell>
          <cell r="D5290">
            <v>0</v>
          </cell>
          <cell r="E5290">
            <v>7.5</v>
          </cell>
          <cell r="F5290">
            <v>7.65</v>
          </cell>
          <cell r="G5290">
            <v>7.86</v>
          </cell>
          <cell r="H5290">
            <v>8.4600000000000009</v>
          </cell>
          <cell r="I5290">
            <v>9.06</v>
          </cell>
        </row>
        <row r="5291">
          <cell r="A5291">
            <v>131860</v>
          </cell>
          <cell r="B5291">
            <v>0</v>
          </cell>
          <cell r="C5291">
            <v>7.5</v>
          </cell>
          <cell r="D5291">
            <v>0</v>
          </cell>
          <cell r="E5291">
            <v>7.5</v>
          </cell>
          <cell r="F5291">
            <v>7.65</v>
          </cell>
          <cell r="G5291">
            <v>7.86</v>
          </cell>
          <cell r="H5291">
            <v>8.4600000000000009</v>
          </cell>
          <cell r="I5291">
            <v>9.06</v>
          </cell>
        </row>
        <row r="5292">
          <cell r="A5292">
            <v>131868.67000000001</v>
          </cell>
          <cell r="B5292" t="str">
            <v>BS</v>
          </cell>
          <cell r="C5292">
            <v>7.5</v>
          </cell>
          <cell r="D5292">
            <v>0</v>
          </cell>
          <cell r="E5292">
            <v>7.5</v>
          </cell>
          <cell r="F5292">
            <v>7.65</v>
          </cell>
          <cell r="G5292">
            <v>7.86</v>
          </cell>
          <cell r="H5292">
            <v>8.4600000000000009</v>
          </cell>
          <cell r="I5292">
            <v>9.06</v>
          </cell>
        </row>
        <row r="5293">
          <cell r="A5293">
            <v>131870</v>
          </cell>
          <cell r="B5293">
            <v>0</v>
          </cell>
          <cell r="C5293">
            <v>7.5</v>
          </cell>
          <cell r="D5293">
            <v>0</v>
          </cell>
          <cell r="E5293">
            <v>7.5</v>
          </cell>
          <cell r="F5293">
            <v>7.65</v>
          </cell>
          <cell r="G5293">
            <v>7.86</v>
          </cell>
          <cell r="H5293">
            <v>8.4600000000000009</v>
          </cell>
          <cell r="I5293">
            <v>9.06</v>
          </cell>
        </row>
        <row r="5294">
          <cell r="A5294">
            <v>131880</v>
          </cell>
          <cell r="B5294">
            <v>0</v>
          </cell>
          <cell r="C5294">
            <v>7.5</v>
          </cell>
          <cell r="D5294">
            <v>0</v>
          </cell>
          <cell r="E5294">
            <v>7.5</v>
          </cell>
          <cell r="F5294">
            <v>7.65</v>
          </cell>
          <cell r="G5294">
            <v>7.86</v>
          </cell>
          <cell r="H5294">
            <v>8.4600000000000009</v>
          </cell>
          <cell r="I5294">
            <v>9.06</v>
          </cell>
        </row>
        <row r="5295">
          <cell r="A5295">
            <v>131890</v>
          </cell>
          <cell r="B5295">
            <v>0</v>
          </cell>
          <cell r="C5295">
            <v>7.5</v>
          </cell>
          <cell r="D5295">
            <v>0</v>
          </cell>
          <cell r="E5295">
            <v>7.5</v>
          </cell>
          <cell r="F5295">
            <v>7.65</v>
          </cell>
          <cell r="G5295">
            <v>7.86</v>
          </cell>
          <cell r="H5295">
            <v>8.4600000000000009</v>
          </cell>
          <cell r="I5295">
            <v>9.06</v>
          </cell>
        </row>
        <row r="5296">
          <cell r="A5296">
            <v>131900</v>
          </cell>
          <cell r="B5296">
            <v>0</v>
          </cell>
          <cell r="C5296">
            <v>7.5</v>
          </cell>
          <cell r="D5296">
            <v>0</v>
          </cell>
          <cell r="E5296">
            <v>7.5</v>
          </cell>
          <cell r="F5296">
            <v>7.65</v>
          </cell>
          <cell r="G5296">
            <v>7.86</v>
          </cell>
          <cell r="H5296">
            <v>8.4600000000000009</v>
          </cell>
          <cell r="I5296">
            <v>9.06</v>
          </cell>
        </row>
        <row r="5297">
          <cell r="A5297">
            <v>131910</v>
          </cell>
          <cell r="B5297">
            <v>0</v>
          </cell>
          <cell r="C5297">
            <v>7.5</v>
          </cell>
          <cell r="D5297">
            <v>0</v>
          </cell>
          <cell r="E5297">
            <v>7.5</v>
          </cell>
          <cell r="F5297">
            <v>7.65</v>
          </cell>
          <cell r="G5297">
            <v>7.86</v>
          </cell>
          <cell r="H5297">
            <v>8.4600000000000009</v>
          </cell>
          <cell r="I5297">
            <v>9.06</v>
          </cell>
        </row>
        <row r="5298">
          <cell r="A5298">
            <v>131920</v>
          </cell>
          <cell r="B5298">
            <v>0</v>
          </cell>
          <cell r="C5298">
            <v>7.5</v>
          </cell>
          <cell r="D5298">
            <v>0</v>
          </cell>
          <cell r="E5298">
            <v>7.5</v>
          </cell>
          <cell r="F5298">
            <v>7.65</v>
          </cell>
          <cell r="G5298">
            <v>7.86</v>
          </cell>
          <cell r="H5298">
            <v>8.4600000000000009</v>
          </cell>
          <cell r="I5298">
            <v>9.06</v>
          </cell>
        </row>
        <row r="5299">
          <cell r="A5299">
            <v>131930</v>
          </cell>
          <cell r="B5299">
            <v>0</v>
          </cell>
          <cell r="C5299">
            <v>7.5</v>
          </cell>
          <cell r="D5299">
            <v>0</v>
          </cell>
          <cell r="E5299">
            <v>7.5</v>
          </cell>
          <cell r="F5299">
            <v>7.65</v>
          </cell>
          <cell r="G5299">
            <v>7.86</v>
          </cell>
          <cell r="H5299">
            <v>8.4600000000000009</v>
          </cell>
          <cell r="I5299">
            <v>9.06</v>
          </cell>
        </row>
        <row r="5300">
          <cell r="A5300">
            <v>131940</v>
          </cell>
          <cell r="B5300">
            <v>0</v>
          </cell>
          <cell r="C5300">
            <v>7.5</v>
          </cell>
          <cell r="D5300">
            <v>0</v>
          </cell>
          <cell r="E5300">
            <v>7.5</v>
          </cell>
          <cell r="F5300">
            <v>7.65</v>
          </cell>
          <cell r="G5300">
            <v>7.86</v>
          </cell>
          <cell r="H5300">
            <v>8.4600000000000009</v>
          </cell>
          <cell r="I5300">
            <v>9.06</v>
          </cell>
        </row>
        <row r="5301">
          <cell r="A5301">
            <v>131950</v>
          </cell>
          <cell r="B5301">
            <v>0</v>
          </cell>
          <cell r="C5301">
            <v>7.5</v>
          </cell>
          <cell r="D5301">
            <v>0</v>
          </cell>
          <cell r="E5301">
            <v>7.5</v>
          </cell>
          <cell r="F5301">
            <v>7.65</v>
          </cell>
          <cell r="G5301">
            <v>7.86</v>
          </cell>
          <cell r="H5301">
            <v>8.4600000000000009</v>
          </cell>
          <cell r="I5301">
            <v>9.06</v>
          </cell>
        </row>
        <row r="5302">
          <cell r="A5302">
            <v>131960</v>
          </cell>
          <cell r="B5302">
            <v>0</v>
          </cell>
          <cell r="C5302">
            <v>7.5</v>
          </cell>
          <cell r="D5302">
            <v>0</v>
          </cell>
          <cell r="E5302">
            <v>7.5</v>
          </cell>
          <cell r="F5302">
            <v>7.65</v>
          </cell>
          <cell r="G5302">
            <v>7.86</v>
          </cell>
          <cell r="H5302">
            <v>8.4600000000000009</v>
          </cell>
          <cell r="I5302">
            <v>9.06</v>
          </cell>
        </row>
        <row r="5303">
          <cell r="A5303">
            <v>131970</v>
          </cell>
          <cell r="B5303">
            <v>0</v>
          </cell>
          <cell r="C5303">
            <v>7.5</v>
          </cell>
          <cell r="D5303">
            <v>0</v>
          </cell>
          <cell r="E5303">
            <v>7.5</v>
          </cell>
          <cell r="F5303">
            <v>7.65</v>
          </cell>
          <cell r="G5303">
            <v>7.86</v>
          </cell>
          <cell r="H5303">
            <v>8.4600000000000009</v>
          </cell>
          <cell r="I5303">
            <v>9.06</v>
          </cell>
        </row>
        <row r="5304">
          <cell r="A5304">
            <v>131980</v>
          </cell>
          <cell r="B5304">
            <v>0</v>
          </cell>
          <cell r="C5304">
            <v>7.5</v>
          </cell>
          <cell r="D5304">
            <v>0</v>
          </cell>
          <cell r="E5304">
            <v>7.5</v>
          </cell>
          <cell r="F5304">
            <v>7.65</v>
          </cell>
          <cell r="G5304">
            <v>7.86</v>
          </cell>
          <cell r="H5304">
            <v>8.4600000000000009</v>
          </cell>
          <cell r="I5304">
            <v>9.06</v>
          </cell>
        </row>
        <row r="5305">
          <cell r="A5305">
            <v>131990</v>
          </cell>
          <cell r="B5305">
            <v>0</v>
          </cell>
          <cell r="C5305">
            <v>7.5</v>
          </cell>
          <cell r="D5305">
            <v>0</v>
          </cell>
          <cell r="E5305">
            <v>7.5</v>
          </cell>
          <cell r="F5305">
            <v>7.65</v>
          </cell>
          <cell r="G5305">
            <v>7.86</v>
          </cell>
          <cell r="H5305">
            <v>8.4600000000000009</v>
          </cell>
          <cell r="I5305">
            <v>9.06</v>
          </cell>
        </row>
        <row r="5306">
          <cell r="A5306">
            <v>132000</v>
          </cell>
          <cell r="B5306">
            <v>0</v>
          </cell>
          <cell r="C5306">
            <v>7.5</v>
          </cell>
          <cell r="D5306">
            <v>0</v>
          </cell>
          <cell r="E5306">
            <v>7.5</v>
          </cell>
          <cell r="F5306">
            <v>7.65</v>
          </cell>
          <cell r="G5306">
            <v>7.86</v>
          </cell>
          <cell r="H5306">
            <v>8.4600000000000009</v>
          </cell>
          <cell r="I5306">
            <v>9.06</v>
          </cell>
        </row>
        <row r="5325">
          <cell r="A5325">
            <v>132000</v>
          </cell>
          <cell r="B5325">
            <v>0</v>
          </cell>
          <cell r="C5325">
            <v>7.5</v>
          </cell>
          <cell r="D5325">
            <v>0</v>
          </cell>
          <cell r="E5325">
            <v>7.5</v>
          </cell>
          <cell r="F5325">
            <v>7.65</v>
          </cell>
          <cell r="G5325">
            <v>7.86</v>
          </cell>
          <cell r="H5325">
            <v>8.4600000000000009</v>
          </cell>
          <cell r="I5325">
            <v>9.06</v>
          </cell>
        </row>
        <row r="5326">
          <cell r="A5326">
            <v>132010</v>
          </cell>
          <cell r="B5326">
            <v>0</v>
          </cell>
          <cell r="C5326">
            <v>7.5</v>
          </cell>
          <cell r="D5326">
            <v>0</v>
          </cell>
          <cell r="E5326">
            <v>7.5</v>
          </cell>
          <cell r="F5326">
            <v>7.65</v>
          </cell>
          <cell r="G5326">
            <v>7.86</v>
          </cell>
          <cell r="H5326">
            <v>8.4600000000000009</v>
          </cell>
          <cell r="I5326">
            <v>9.06</v>
          </cell>
        </row>
        <row r="5327">
          <cell r="A5327">
            <v>132020</v>
          </cell>
          <cell r="B5327">
            <v>0</v>
          </cell>
          <cell r="C5327">
            <v>7.5</v>
          </cell>
          <cell r="D5327">
            <v>0</v>
          </cell>
          <cell r="E5327">
            <v>7.5</v>
          </cell>
          <cell r="F5327">
            <v>7.65</v>
          </cell>
          <cell r="G5327">
            <v>7.86</v>
          </cell>
          <cell r="H5327">
            <v>8.4600000000000009</v>
          </cell>
          <cell r="I5327">
            <v>9.06</v>
          </cell>
        </row>
        <row r="5328">
          <cell r="A5328">
            <v>132030</v>
          </cell>
          <cell r="B5328">
            <v>0</v>
          </cell>
          <cell r="C5328">
            <v>7.5</v>
          </cell>
          <cell r="D5328">
            <v>0</v>
          </cell>
          <cell r="E5328">
            <v>7.5</v>
          </cell>
          <cell r="F5328">
            <v>7.65</v>
          </cell>
          <cell r="G5328">
            <v>7.86</v>
          </cell>
          <cell r="H5328">
            <v>8.4600000000000009</v>
          </cell>
          <cell r="I5328">
            <v>9.06</v>
          </cell>
        </row>
        <row r="5329">
          <cell r="A5329">
            <v>132040</v>
          </cell>
          <cell r="B5329">
            <v>0</v>
          </cell>
          <cell r="C5329">
            <v>7.5</v>
          </cell>
          <cell r="D5329">
            <v>0</v>
          </cell>
          <cell r="E5329">
            <v>7.5</v>
          </cell>
          <cell r="F5329">
            <v>7.65</v>
          </cell>
          <cell r="G5329">
            <v>7.86</v>
          </cell>
          <cell r="H5329">
            <v>8.4600000000000009</v>
          </cell>
          <cell r="I5329">
            <v>9.06</v>
          </cell>
        </row>
        <row r="5330">
          <cell r="A5330">
            <v>132050</v>
          </cell>
          <cell r="B5330">
            <v>0</v>
          </cell>
          <cell r="C5330">
            <v>7.5</v>
          </cell>
          <cell r="D5330">
            <v>0</v>
          </cell>
          <cell r="E5330">
            <v>7.5</v>
          </cell>
          <cell r="F5330">
            <v>7.65</v>
          </cell>
          <cell r="G5330">
            <v>7.86</v>
          </cell>
          <cell r="H5330">
            <v>8.4600000000000009</v>
          </cell>
          <cell r="I5330">
            <v>9.06</v>
          </cell>
        </row>
        <row r="5331">
          <cell r="A5331">
            <v>132060</v>
          </cell>
          <cell r="B5331">
            <v>0</v>
          </cell>
          <cell r="C5331">
            <v>7.5</v>
          </cell>
          <cell r="D5331">
            <v>0</v>
          </cell>
          <cell r="E5331">
            <v>7.5</v>
          </cell>
          <cell r="F5331">
            <v>7.65</v>
          </cell>
          <cell r="G5331">
            <v>7.86</v>
          </cell>
          <cell r="H5331">
            <v>8.4600000000000009</v>
          </cell>
          <cell r="I5331">
            <v>9.06</v>
          </cell>
        </row>
        <row r="5332">
          <cell r="A5332">
            <v>132070</v>
          </cell>
          <cell r="B5332">
            <v>0</v>
          </cell>
          <cell r="C5332">
            <v>7.5</v>
          </cell>
          <cell r="D5332">
            <v>0</v>
          </cell>
          <cell r="E5332">
            <v>7.5</v>
          </cell>
          <cell r="F5332">
            <v>7.65</v>
          </cell>
          <cell r="G5332">
            <v>7.86</v>
          </cell>
          <cell r="H5332">
            <v>8.4600000000000009</v>
          </cell>
          <cell r="I5332">
            <v>9.06</v>
          </cell>
        </row>
        <row r="5333">
          <cell r="A5333">
            <v>132080</v>
          </cell>
          <cell r="B5333">
            <v>0</v>
          </cell>
          <cell r="C5333">
            <v>7.5</v>
          </cell>
          <cell r="D5333">
            <v>0</v>
          </cell>
          <cell r="E5333">
            <v>7.5</v>
          </cell>
          <cell r="F5333">
            <v>7.65</v>
          </cell>
          <cell r="G5333">
            <v>7.86</v>
          </cell>
          <cell r="H5333">
            <v>8.4600000000000009</v>
          </cell>
          <cell r="I5333">
            <v>9.06</v>
          </cell>
        </row>
        <row r="5334">
          <cell r="A5334">
            <v>132090</v>
          </cell>
          <cell r="B5334">
            <v>0</v>
          </cell>
          <cell r="C5334">
            <v>7.5</v>
          </cell>
          <cell r="D5334">
            <v>0</v>
          </cell>
          <cell r="E5334">
            <v>7.5</v>
          </cell>
          <cell r="F5334">
            <v>7.65</v>
          </cell>
          <cell r="G5334">
            <v>7.86</v>
          </cell>
          <cell r="H5334">
            <v>8.4600000000000009</v>
          </cell>
          <cell r="I5334">
            <v>9.06</v>
          </cell>
        </row>
        <row r="5335">
          <cell r="A5335">
            <v>132100</v>
          </cell>
          <cell r="B5335">
            <v>0</v>
          </cell>
          <cell r="C5335">
            <v>7.5</v>
          </cell>
          <cell r="D5335">
            <v>0</v>
          </cell>
          <cell r="E5335">
            <v>7.5</v>
          </cell>
          <cell r="F5335">
            <v>7.65</v>
          </cell>
          <cell r="G5335">
            <v>7.86</v>
          </cell>
          <cell r="H5335">
            <v>8.4600000000000009</v>
          </cell>
          <cell r="I5335">
            <v>9.06</v>
          </cell>
        </row>
        <row r="5336">
          <cell r="A5336">
            <v>132110</v>
          </cell>
          <cell r="B5336">
            <v>0</v>
          </cell>
          <cell r="C5336">
            <v>7.5</v>
          </cell>
          <cell r="D5336">
            <v>0</v>
          </cell>
          <cell r="E5336">
            <v>7.5</v>
          </cell>
          <cell r="F5336">
            <v>7.65</v>
          </cell>
          <cell r="G5336">
            <v>7.86</v>
          </cell>
          <cell r="H5336">
            <v>8.4600000000000009</v>
          </cell>
          <cell r="I5336">
            <v>9.06</v>
          </cell>
        </row>
        <row r="5337">
          <cell r="A5337">
            <v>132120</v>
          </cell>
          <cell r="B5337">
            <v>0</v>
          </cell>
          <cell r="C5337">
            <v>7.5</v>
          </cell>
          <cell r="D5337">
            <v>0</v>
          </cell>
          <cell r="E5337">
            <v>7.5</v>
          </cell>
          <cell r="F5337">
            <v>7.65</v>
          </cell>
          <cell r="G5337">
            <v>7.86</v>
          </cell>
          <cell r="H5337">
            <v>8.4600000000000009</v>
          </cell>
          <cell r="I5337">
            <v>9.06</v>
          </cell>
        </row>
        <row r="5338">
          <cell r="A5338">
            <v>132130</v>
          </cell>
          <cell r="B5338">
            <v>0</v>
          </cell>
          <cell r="C5338">
            <v>7.5</v>
          </cell>
          <cell r="D5338">
            <v>0</v>
          </cell>
          <cell r="E5338">
            <v>7.5</v>
          </cell>
          <cell r="F5338">
            <v>7.65</v>
          </cell>
          <cell r="G5338">
            <v>7.86</v>
          </cell>
          <cell r="H5338">
            <v>8.4600000000000009</v>
          </cell>
          <cell r="I5338">
            <v>9.06</v>
          </cell>
        </row>
        <row r="5339">
          <cell r="A5339">
            <v>132140</v>
          </cell>
          <cell r="B5339">
            <v>0</v>
          </cell>
          <cell r="C5339">
            <v>7.5</v>
          </cell>
          <cell r="D5339">
            <v>0</v>
          </cell>
          <cell r="E5339">
            <v>7.5</v>
          </cell>
          <cell r="F5339">
            <v>7.65</v>
          </cell>
          <cell r="G5339">
            <v>7.86</v>
          </cell>
          <cell r="H5339">
            <v>8.4600000000000009</v>
          </cell>
          <cell r="I5339">
            <v>9.06</v>
          </cell>
        </row>
        <row r="5340">
          <cell r="A5340">
            <v>132150</v>
          </cell>
          <cell r="B5340">
            <v>0</v>
          </cell>
          <cell r="C5340">
            <v>7.5</v>
          </cell>
          <cell r="D5340">
            <v>0</v>
          </cell>
          <cell r="E5340">
            <v>7.5</v>
          </cell>
          <cell r="F5340">
            <v>7.65</v>
          </cell>
          <cell r="G5340">
            <v>7.86</v>
          </cell>
          <cell r="H5340">
            <v>8.4600000000000009</v>
          </cell>
          <cell r="I5340">
            <v>9.06</v>
          </cell>
        </row>
        <row r="5341">
          <cell r="A5341">
            <v>132160</v>
          </cell>
          <cell r="B5341">
            <v>0</v>
          </cell>
          <cell r="C5341">
            <v>7.5</v>
          </cell>
          <cell r="D5341">
            <v>0</v>
          </cell>
          <cell r="E5341">
            <v>7.5</v>
          </cell>
          <cell r="F5341">
            <v>7.65</v>
          </cell>
          <cell r="G5341">
            <v>7.86</v>
          </cell>
          <cell r="H5341">
            <v>8.4600000000000009</v>
          </cell>
          <cell r="I5341">
            <v>9.06</v>
          </cell>
        </row>
        <row r="5342">
          <cell r="A5342">
            <v>132170</v>
          </cell>
          <cell r="B5342">
            <v>0</v>
          </cell>
          <cell r="C5342">
            <v>7.5</v>
          </cell>
          <cell r="D5342">
            <v>0</v>
          </cell>
          <cell r="E5342">
            <v>7.5</v>
          </cell>
          <cell r="F5342">
            <v>7.65</v>
          </cell>
          <cell r="G5342">
            <v>7.86</v>
          </cell>
          <cell r="H5342">
            <v>8.4600000000000009</v>
          </cell>
          <cell r="I5342">
            <v>9.06</v>
          </cell>
        </row>
        <row r="5343">
          <cell r="A5343">
            <v>132180</v>
          </cell>
          <cell r="B5343">
            <v>0</v>
          </cell>
          <cell r="C5343">
            <v>7.5</v>
          </cell>
          <cell r="D5343">
            <v>0</v>
          </cell>
          <cell r="E5343">
            <v>7.5</v>
          </cell>
          <cell r="F5343">
            <v>7.65</v>
          </cell>
          <cell r="G5343">
            <v>7.86</v>
          </cell>
          <cell r="H5343">
            <v>8.4600000000000009</v>
          </cell>
          <cell r="I5343">
            <v>9.06</v>
          </cell>
        </row>
        <row r="5344">
          <cell r="A5344">
            <v>132190</v>
          </cell>
          <cell r="B5344">
            <v>0</v>
          </cell>
          <cell r="C5344">
            <v>7.5</v>
          </cell>
          <cell r="D5344">
            <v>0</v>
          </cell>
          <cell r="E5344">
            <v>7.5</v>
          </cell>
          <cell r="F5344">
            <v>7.65</v>
          </cell>
          <cell r="G5344">
            <v>7.86</v>
          </cell>
          <cell r="H5344">
            <v>8.4600000000000009</v>
          </cell>
          <cell r="I5344">
            <v>9.06</v>
          </cell>
        </row>
        <row r="5345">
          <cell r="A5345">
            <v>132200</v>
          </cell>
          <cell r="B5345">
            <v>0</v>
          </cell>
          <cell r="C5345">
            <v>7.5</v>
          </cell>
          <cell r="D5345">
            <v>0</v>
          </cell>
          <cell r="E5345">
            <v>7.5</v>
          </cell>
          <cell r="F5345">
            <v>7.65</v>
          </cell>
          <cell r="G5345">
            <v>7.86</v>
          </cell>
          <cell r="H5345">
            <v>8.4600000000000009</v>
          </cell>
          <cell r="I5345">
            <v>9.06</v>
          </cell>
        </row>
        <row r="5346">
          <cell r="A5346">
            <v>132210</v>
          </cell>
          <cell r="B5346">
            <v>0</v>
          </cell>
          <cell r="C5346">
            <v>7.5</v>
          </cell>
          <cell r="D5346">
            <v>0</v>
          </cell>
          <cell r="E5346">
            <v>7.5</v>
          </cell>
          <cell r="F5346">
            <v>7.65</v>
          </cell>
          <cell r="G5346">
            <v>7.86</v>
          </cell>
          <cell r="H5346">
            <v>8.4600000000000009</v>
          </cell>
          <cell r="I5346">
            <v>9.06</v>
          </cell>
        </row>
        <row r="5347">
          <cell r="A5347">
            <v>132220</v>
          </cell>
          <cell r="B5347">
            <v>0</v>
          </cell>
          <cell r="C5347">
            <v>7.5</v>
          </cell>
          <cell r="D5347">
            <v>0</v>
          </cell>
          <cell r="E5347">
            <v>7.5</v>
          </cell>
          <cell r="F5347">
            <v>7.65</v>
          </cell>
          <cell r="G5347">
            <v>7.86</v>
          </cell>
          <cell r="H5347">
            <v>8.4600000000000009</v>
          </cell>
          <cell r="I5347">
            <v>9.06</v>
          </cell>
        </row>
        <row r="5348">
          <cell r="A5348">
            <v>132230</v>
          </cell>
          <cell r="B5348">
            <v>0</v>
          </cell>
          <cell r="C5348">
            <v>7.5</v>
          </cell>
          <cell r="D5348">
            <v>0</v>
          </cell>
          <cell r="E5348">
            <v>7.5</v>
          </cell>
          <cell r="F5348">
            <v>7.65</v>
          </cell>
          <cell r="G5348">
            <v>7.86</v>
          </cell>
          <cell r="H5348">
            <v>8.4600000000000009</v>
          </cell>
          <cell r="I5348">
            <v>9.06</v>
          </cell>
        </row>
        <row r="5349">
          <cell r="A5349">
            <v>132240</v>
          </cell>
          <cell r="B5349">
            <v>0</v>
          </cell>
          <cell r="C5349">
            <v>7.5</v>
          </cell>
          <cell r="D5349">
            <v>0</v>
          </cell>
          <cell r="E5349">
            <v>7.5</v>
          </cell>
          <cell r="F5349">
            <v>7.65</v>
          </cell>
          <cell r="G5349">
            <v>7.86</v>
          </cell>
          <cell r="H5349">
            <v>8.4600000000000009</v>
          </cell>
          <cell r="I5349">
            <v>9.06</v>
          </cell>
        </row>
        <row r="5350">
          <cell r="A5350">
            <v>132250</v>
          </cell>
          <cell r="B5350">
            <v>0</v>
          </cell>
          <cell r="C5350">
            <v>7.5</v>
          </cell>
          <cell r="D5350">
            <v>0</v>
          </cell>
          <cell r="E5350">
            <v>7.5</v>
          </cell>
          <cell r="F5350">
            <v>7.65</v>
          </cell>
          <cell r="G5350">
            <v>7.86</v>
          </cell>
          <cell r="H5350">
            <v>8.4600000000000009</v>
          </cell>
          <cell r="I5350">
            <v>9.06</v>
          </cell>
        </row>
        <row r="5351">
          <cell r="A5351">
            <v>132260</v>
          </cell>
          <cell r="B5351">
            <v>0</v>
          </cell>
          <cell r="C5351">
            <v>7.5</v>
          </cell>
          <cell r="D5351">
            <v>0</v>
          </cell>
          <cell r="E5351">
            <v>7.5</v>
          </cell>
          <cell r="F5351">
            <v>7.65</v>
          </cell>
          <cell r="G5351">
            <v>7.86</v>
          </cell>
          <cell r="H5351">
            <v>8.4600000000000009</v>
          </cell>
          <cell r="I5351">
            <v>9.06</v>
          </cell>
        </row>
        <row r="5352">
          <cell r="A5352">
            <v>132270</v>
          </cell>
          <cell r="B5352">
            <v>0</v>
          </cell>
          <cell r="C5352">
            <v>7.5</v>
          </cell>
          <cell r="D5352">
            <v>0</v>
          </cell>
          <cell r="E5352">
            <v>7.5</v>
          </cell>
          <cell r="F5352">
            <v>7.65</v>
          </cell>
          <cell r="G5352">
            <v>7.86</v>
          </cell>
          <cell r="H5352">
            <v>8.4600000000000009</v>
          </cell>
          <cell r="I5352">
            <v>9.06</v>
          </cell>
        </row>
        <row r="5353">
          <cell r="A5353">
            <v>132280</v>
          </cell>
          <cell r="B5353">
            <v>0</v>
          </cell>
          <cell r="C5353">
            <v>7.5</v>
          </cell>
          <cell r="D5353">
            <v>0</v>
          </cell>
          <cell r="E5353">
            <v>7.5</v>
          </cell>
          <cell r="F5353">
            <v>7.65</v>
          </cell>
          <cell r="G5353">
            <v>7.86</v>
          </cell>
          <cell r="H5353">
            <v>8.4600000000000009</v>
          </cell>
          <cell r="I5353">
            <v>9.06</v>
          </cell>
        </row>
        <row r="5354">
          <cell r="A5354">
            <v>132290</v>
          </cell>
          <cell r="B5354">
            <v>0</v>
          </cell>
          <cell r="C5354">
            <v>7.5</v>
          </cell>
          <cell r="D5354">
            <v>0</v>
          </cell>
          <cell r="E5354">
            <v>7.5</v>
          </cell>
          <cell r="F5354">
            <v>7.65</v>
          </cell>
          <cell r="G5354">
            <v>7.86</v>
          </cell>
          <cell r="H5354">
            <v>8.4600000000000009</v>
          </cell>
          <cell r="I5354">
            <v>9.06</v>
          </cell>
        </row>
        <row r="5355">
          <cell r="A5355">
            <v>132300</v>
          </cell>
          <cell r="B5355">
            <v>0</v>
          </cell>
          <cell r="C5355">
            <v>7.5</v>
          </cell>
          <cell r="D5355">
            <v>0</v>
          </cell>
          <cell r="E5355">
            <v>7.5</v>
          </cell>
          <cell r="F5355">
            <v>7.65</v>
          </cell>
          <cell r="G5355">
            <v>7.86</v>
          </cell>
          <cell r="H5355">
            <v>8.4600000000000009</v>
          </cell>
          <cell r="I5355">
            <v>9.06</v>
          </cell>
        </row>
        <row r="5356">
          <cell r="A5356">
            <v>132310</v>
          </cell>
          <cell r="B5356">
            <v>0</v>
          </cell>
          <cell r="C5356">
            <v>7.5</v>
          </cell>
          <cell r="D5356">
            <v>0</v>
          </cell>
          <cell r="E5356">
            <v>7.5</v>
          </cell>
          <cell r="F5356">
            <v>7.65</v>
          </cell>
          <cell r="G5356">
            <v>7.86</v>
          </cell>
          <cell r="H5356">
            <v>8.4600000000000009</v>
          </cell>
          <cell r="I5356">
            <v>9.06</v>
          </cell>
        </row>
        <row r="5357">
          <cell r="A5357">
            <v>132320</v>
          </cell>
          <cell r="B5357">
            <v>0</v>
          </cell>
          <cell r="C5357">
            <v>7.5</v>
          </cell>
          <cell r="D5357">
            <v>0</v>
          </cell>
          <cell r="E5357">
            <v>7.5</v>
          </cell>
          <cell r="F5357">
            <v>7.65</v>
          </cell>
          <cell r="G5357">
            <v>7.86</v>
          </cell>
          <cell r="H5357">
            <v>8.4600000000000009</v>
          </cell>
          <cell r="I5357">
            <v>9.06</v>
          </cell>
        </row>
        <row r="5358">
          <cell r="A5358">
            <v>132330</v>
          </cell>
          <cell r="B5358">
            <v>0</v>
          </cell>
          <cell r="C5358">
            <v>7.5</v>
          </cell>
          <cell r="D5358">
            <v>0</v>
          </cell>
          <cell r="E5358">
            <v>7.5</v>
          </cell>
          <cell r="F5358">
            <v>7.65</v>
          </cell>
          <cell r="G5358">
            <v>7.86</v>
          </cell>
          <cell r="H5358">
            <v>8.4600000000000009</v>
          </cell>
          <cell r="I5358">
            <v>9.06</v>
          </cell>
        </row>
        <row r="5359">
          <cell r="A5359">
            <v>132340</v>
          </cell>
          <cell r="B5359">
            <v>0</v>
          </cell>
          <cell r="C5359">
            <v>7.5</v>
          </cell>
          <cell r="D5359">
            <v>0</v>
          </cell>
          <cell r="E5359">
            <v>7.5</v>
          </cell>
          <cell r="F5359">
            <v>7.65</v>
          </cell>
          <cell r="G5359">
            <v>7.86</v>
          </cell>
          <cell r="H5359">
            <v>8.4600000000000009</v>
          </cell>
          <cell r="I5359">
            <v>9.06</v>
          </cell>
        </row>
        <row r="5360">
          <cell r="A5360">
            <v>132350</v>
          </cell>
          <cell r="B5360">
            <v>0</v>
          </cell>
          <cell r="C5360">
            <v>7.5</v>
          </cell>
          <cell r="D5360">
            <v>0</v>
          </cell>
          <cell r="E5360">
            <v>7.5</v>
          </cell>
          <cell r="F5360">
            <v>7.65</v>
          </cell>
          <cell r="G5360">
            <v>7.86</v>
          </cell>
          <cell r="H5360">
            <v>8.4600000000000009</v>
          </cell>
          <cell r="I5360">
            <v>9.06</v>
          </cell>
        </row>
        <row r="5361">
          <cell r="A5361">
            <v>132360</v>
          </cell>
          <cell r="B5361">
            <v>0</v>
          </cell>
          <cell r="C5361">
            <v>7.5</v>
          </cell>
          <cell r="D5361">
            <v>0</v>
          </cell>
          <cell r="E5361">
            <v>7.5</v>
          </cell>
          <cell r="F5361">
            <v>7.65</v>
          </cell>
          <cell r="G5361">
            <v>7.86</v>
          </cell>
          <cell r="H5361">
            <v>8.4600000000000009</v>
          </cell>
          <cell r="I5361">
            <v>9.06</v>
          </cell>
        </row>
        <row r="5362">
          <cell r="A5362">
            <v>132370</v>
          </cell>
          <cell r="B5362">
            <v>0</v>
          </cell>
          <cell r="C5362">
            <v>7.5</v>
          </cell>
          <cell r="D5362">
            <v>0</v>
          </cell>
          <cell r="E5362">
            <v>7.5</v>
          </cell>
          <cell r="F5362">
            <v>7.65</v>
          </cell>
          <cell r="G5362">
            <v>7.86</v>
          </cell>
          <cell r="H5362">
            <v>8.4600000000000009</v>
          </cell>
          <cell r="I5362">
            <v>9.06</v>
          </cell>
        </row>
        <row r="5363">
          <cell r="A5363">
            <v>132380</v>
          </cell>
          <cell r="B5363">
            <v>0</v>
          </cell>
          <cell r="C5363">
            <v>7.5</v>
          </cell>
          <cell r="D5363">
            <v>0</v>
          </cell>
          <cell r="E5363">
            <v>7.5</v>
          </cell>
          <cell r="F5363">
            <v>7.65</v>
          </cell>
          <cell r="G5363">
            <v>7.86</v>
          </cell>
          <cell r="H5363">
            <v>8.4600000000000009</v>
          </cell>
          <cell r="I5363">
            <v>9.06</v>
          </cell>
        </row>
        <row r="5364">
          <cell r="A5364">
            <v>132390</v>
          </cell>
          <cell r="B5364">
            <v>0</v>
          </cell>
          <cell r="C5364">
            <v>7.5</v>
          </cell>
          <cell r="D5364">
            <v>0</v>
          </cell>
          <cell r="E5364">
            <v>7.5</v>
          </cell>
          <cell r="F5364">
            <v>7.65</v>
          </cell>
          <cell r="G5364">
            <v>7.86</v>
          </cell>
          <cell r="H5364">
            <v>8.4600000000000009</v>
          </cell>
          <cell r="I5364">
            <v>9.06</v>
          </cell>
        </row>
        <row r="5365">
          <cell r="A5365">
            <v>132400</v>
          </cell>
          <cell r="B5365">
            <v>0</v>
          </cell>
          <cell r="C5365">
            <v>7.5</v>
          </cell>
          <cell r="D5365">
            <v>0</v>
          </cell>
          <cell r="E5365">
            <v>7.5</v>
          </cell>
          <cell r="F5365">
            <v>7.65</v>
          </cell>
          <cell r="G5365">
            <v>7.86</v>
          </cell>
          <cell r="H5365">
            <v>8.4600000000000009</v>
          </cell>
          <cell r="I5365">
            <v>9.06</v>
          </cell>
        </row>
        <row r="5366">
          <cell r="A5366">
            <v>132410</v>
          </cell>
          <cell r="B5366">
            <v>0</v>
          </cell>
          <cell r="C5366">
            <v>7.5</v>
          </cell>
          <cell r="D5366">
            <v>0</v>
          </cell>
          <cell r="E5366">
            <v>7.5</v>
          </cell>
          <cell r="F5366">
            <v>7.65</v>
          </cell>
          <cell r="G5366">
            <v>7.86</v>
          </cell>
          <cell r="H5366">
            <v>8.4600000000000009</v>
          </cell>
          <cell r="I5366">
            <v>9.06</v>
          </cell>
        </row>
        <row r="5367">
          <cell r="A5367">
            <v>132420</v>
          </cell>
          <cell r="B5367">
            <v>0</v>
          </cell>
          <cell r="C5367">
            <v>7.5</v>
          </cell>
          <cell r="D5367">
            <v>0</v>
          </cell>
          <cell r="E5367">
            <v>7.5</v>
          </cell>
          <cell r="F5367">
            <v>7.65</v>
          </cell>
          <cell r="G5367">
            <v>7.86</v>
          </cell>
          <cell r="H5367">
            <v>8.4600000000000009</v>
          </cell>
          <cell r="I5367">
            <v>9.06</v>
          </cell>
        </row>
        <row r="5368">
          <cell r="A5368">
            <v>132430</v>
          </cell>
          <cell r="B5368">
            <v>0</v>
          </cell>
          <cell r="C5368">
            <v>7.5</v>
          </cell>
          <cell r="D5368">
            <v>0</v>
          </cell>
          <cell r="E5368">
            <v>7.5</v>
          </cell>
          <cell r="F5368">
            <v>7.65</v>
          </cell>
          <cell r="G5368">
            <v>7.86</v>
          </cell>
          <cell r="H5368">
            <v>8.4600000000000009</v>
          </cell>
          <cell r="I5368">
            <v>9.06</v>
          </cell>
        </row>
        <row r="5369">
          <cell r="A5369">
            <v>132440</v>
          </cell>
          <cell r="B5369">
            <v>0</v>
          </cell>
          <cell r="C5369">
            <v>7.5</v>
          </cell>
          <cell r="D5369">
            <v>0</v>
          </cell>
          <cell r="E5369">
            <v>7.5</v>
          </cell>
          <cell r="F5369">
            <v>7.65</v>
          </cell>
          <cell r="G5369">
            <v>7.86</v>
          </cell>
          <cell r="H5369">
            <v>8.4600000000000009</v>
          </cell>
          <cell r="I5369">
            <v>9.06</v>
          </cell>
        </row>
        <row r="5370">
          <cell r="A5370">
            <v>132450</v>
          </cell>
          <cell r="B5370">
            <v>0</v>
          </cell>
          <cell r="C5370">
            <v>7.5</v>
          </cell>
          <cell r="D5370">
            <v>0</v>
          </cell>
          <cell r="E5370">
            <v>7.5</v>
          </cell>
          <cell r="F5370">
            <v>7.65</v>
          </cell>
          <cell r="G5370">
            <v>7.86</v>
          </cell>
          <cell r="H5370">
            <v>8.4600000000000009</v>
          </cell>
          <cell r="I5370">
            <v>9.06</v>
          </cell>
        </row>
        <row r="5371">
          <cell r="A5371">
            <v>132460</v>
          </cell>
          <cell r="B5371">
            <v>0</v>
          </cell>
          <cell r="C5371">
            <v>7.5</v>
          </cell>
          <cell r="D5371">
            <v>0</v>
          </cell>
          <cell r="E5371">
            <v>7.5</v>
          </cell>
          <cell r="F5371">
            <v>7.65</v>
          </cell>
          <cell r="G5371">
            <v>7.86</v>
          </cell>
          <cell r="H5371">
            <v>8.4600000000000009</v>
          </cell>
          <cell r="I5371">
            <v>9.06</v>
          </cell>
        </row>
        <row r="5372">
          <cell r="A5372">
            <v>132470</v>
          </cell>
          <cell r="B5372">
            <v>0</v>
          </cell>
          <cell r="C5372">
            <v>7.5</v>
          </cell>
          <cell r="D5372">
            <v>0</v>
          </cell>
          <cell r="E5372">
            <v>7.5</v>
          </cell>
          <cell r="F5372">
            <v>7.65</v>
          </cell>
          <cell r="G5372">
            <v>7.86</v>
          </cell>
          <cell r="H5372">
            <v>8.4600000000000009</v>
          </cell>
          <cell r="I5372">
            <v>9.06</v>
          </cell>
        </row>
        <row r="5373">
          <cell r="A5373">
            <v>132480</v>
          </cell>
          <cell r="B5373">
            <v>0</v>
          </cell>
          <cell r="C5373">
            <v>7.5</v>
          </cell>
          <cell r="D5373">
            <v>0</v>
          </cell>
          <cell r="E5373">
            <v>7.5</v>
          </cell>
          <cell r="F5373">
            <v>7.65</v>
          </cell>
          <cell r="G5373">
            <v>7.86</v>
          </cell>
          <cell r="H5373">
            <v>8.4600000000000009</v>
          </cell>
          <cell r="I5373">
            <v>9.06</v>
          </cell>
        </row>
        <row r="5374">
          <cell r="A5374">
            <v>132490</v>
          </cell>
          <cell r="B5374">
            <v>0</v>
          </cell>
          <cell r="C5374">
            <v>7.5</v>
          </cell>
          <cell r="D5374">
            <v>0</v>
          </cell>
          <cell r="E5374">
            <v>7.5</v>
          </cell>
          <cell r="F5374">
            <v>7.65</v>
          </cell>
          <cell r="G5374">
            <v>7.86</v>
          </cell>
          <cell r="H5374">
            <v>8.4600000000000009</v>
          </cell>
          <cell r="I5374">
            <v>9.06</v>
          </cell>
        </row>
        <row r="5375">
          <cell r="A5375">
            <v>132500</v>
          </cell>
          <cell r="B5375">
            <v>0</v>
          </cell>
          <cell r="C5375">
            <v>7.5</v>
          </cell>
          <cell r="D5375">
            <v>0</v>
          </cell>
          <cell r="E5375">
            <v>7.5</v>
          </cell>
          <cell r="F5375">
            <v>7.65</v>
          </cell>
          <cell r="G5375">
            <v>7.86</v>
          </cell>
          <cell r="H5375">
            <v>8.4600000000000009</v>
          </cell>
          <cell r="I5375">
            <v>9.06</v>
          </cell>
        </row>
        <row r="5376">
          <cell r="A5376">
            <v>132510</v>
          </cell>
          <cell r="B5376">
            <v>0</v>
          </cell>
          <cell r="C5376">
            <v>7.5</v>
          </cell>
          <cell r="D5376">
            <v>0</v>
          </cell>
          <cell r="E5376">
            <v>7.5</v>
          </cell>
          <cell r="F5376">
            <v>7.65</v>
          </cell>
          <cell r="G5376">
            <v>7.86</v>
          </cell>
          <cell r="H5376">
            <v>8.4600000000000009</v>
          </cell>
          <cell r="I5376">
            <v>9.06</v>
          </cell>
        </row>
        <row r="5377">
          <cell r="A5377">
            <v>132520</v>
          </cell>
          <cell r="B5377">
            <v>0</v>
          </cell>
          <cell r="C5377">
            <v>7.5</v>
          </cell>
          <cell r="D5377">
            <v>0</v>
          </cell>
          <cell r="E5377">
            <v>7.5</v>
          </cell>
          <cell r="F5377">
            <v>7.65</v>
          </cell>
          <cell r="G5377">
            <v>7.86</v>
          </cell>
          <cell r="H5377">
            <v>8.4600000000000009</v>
          </cell>
          <cell r="I5377">
            <v>9.06</v>
          </cell>
        </row>
        <row r="5378">
          <cell r="A5378">
            <v>132530</v>
          </cell>
          <cell r="B5378">
            <v>0</v>
          </cell>
          <cell r="C5378">
            <v>7.5</v>
          </cell>
          <cell r="D5378">
            <v>0</v>
          </cell>
          <cell r="E5378">
            <v>7.5</v>
          </cell>
          <cell r="F5378">
            <v>7.65</v>
          </cell>
          <cell r="G5378">
            <v>7.86</v>
          </cell>
          <cell r="H5378">
            <v>8.4600000000000009</v>
          </cell>
          <cell r="I5378">
            <v>9.06</v>
          </cell>
        </row>
        <row r="5379">
          <cell r="A5379">
            <v>132540</v>
          </cell>
          <cell r="B5379">
            <v>0</v>
          </cell>
          <cell r="C5379">
            <v>7.5</v>
          </cell>
          <cell r="D5379">
            <v>0</v>
          </cell>
          <cell r="E5379">
            <v>7.5</v>
          </cell>
          <cell r="F5379">
            <v>7.65</v>
          </cell>
          <cell r="G5379">
            <v>7.86</v>
          </cell>
          <cell r="H5379">
            <v>8.4600000000000009</v>
          </cell>
          <cell r="I5379">
            <v>9.06</v>
          </cell>
        </row>
        <row r="5380">
          <cell r="A5380">
            <v>132550</v>
          </cell>
          <cell r="B5380">
            <v>0</v>
          </cell>
          <cell r="C5380">
            <v>7.5</v>
          </cell>
          <cell r="D5380">
            <v>0</v>
          </cell>
          <cell r="E5380">
            <v>7.5</v>
          </cell>
          <cell r="F5380">
            <v>7.65</v>
          </cell>
          <cell r="G5380">
            <v>7.86</v>
          </cell>
          <cell r="H5380">
            <v>8.4600000000000009</v>
          </cell>
          <cell r="I5380">
            <v>9.06</v>
          </cell>
        </row>
        <row r="5381">
          <cell r="A5381">
            <v>132560</v>
          </cell>
          <cell r="B5381">
            <v>0</v>
          </cell>
          <cell r="C5381">
            <v>7.5</v>
          </cell>
          <cell r="D5381">
            <v>0</v>
          </cell>
          <cell r="E5381">
            <v>7.5</v>
          </cell>
          <cell r="F5381">
            <v>7.65</v>
          </cell>
          <cell r="G5381">
            <v>7.86</v>
          </cell>
          <cell r="H5381">
            <v>8.4600000000000009</v>
          </cell>
          <cell r="I5381">
            <v>9.06</v>
          </cell>
        </row>
        <row r="5382">
          <cell r="A5382">
            <v>132570</v>
          </cell>
          <cell r="B5382">
            <v>0</v>
          </cell>
          <cell r="C5382">
            <v>7.5</v>
          </cell>
          <cell r="D5382">
            <v>0</v>
          </cell>
          <cell r="E5382">
            <v>7.5</v>
          </cell>
          <cell r="F5382">
            <v>7.65</v>
          </cell>
          <cell r="G5382">
            <v>7.86</v>
          </cell>
          <cell r="H5382">
            <v>8.4600000000000009</v>
          </cell>
          <cell r="I5382">
            <v>9.06</v>
          </cell>
        </row>
        <row r="5383">
          <cell r="A5383">
            <v>132580</v>
          </cell>
          <cell r="B5383">
            <v>0</v>
          </cell>
          <cell r="C5383">
            <v>7.5</v>
          </cell>
          <cell r="D5383">
            <v>0</v>
          </cell>
          <cell r="E5383">
            <v>7.5</v>
          </cell>
          <cell r="F5383">
            <v>7.65</v>
          </cell>
          <cell r="G5383">
            <v>7.86</v>
          </cell>
          <cell r="H5383">
            <v>8.4600000000000009</v>
          </cell>
          <cell r="I5383">
            <v>9.06</v>
          </cell>
        </row>
        <row r="5384">
          <cell r="A5384">
            <v>132590</v>
          </cell>
          <cell r="B5384">
            <v>0</v>
          </cell>
          <cell r="C5384">
            <v>7.5</v>
          </cell>
          <cell r="D5384">
            <v>0</v>
          </cell>
          <cell r="E5384">
            <v>7.5</v>
          </cell>
          <cell r="F5384">
            <v>7.65</v>
          </cell>
          <cell r="G5384">
            <v>7.86</v>
          </cell>
          <cell r="H5384">
            <v>8.4600000000000009</v>
          </cell>
          <cell r="I5384">
            <v>9.06</v>
          </cell>
        </row>
        <row r="5385">
          <cell r="A5385">
            <v>132600</v>
          </cell>
          <cell r="B5385">
            <v>0</v>
          </cell>
          <cell r="C5385">
            <v>7.5</v>
          </cell>
          <cell r="D5385">
            <v>0</v>
          </cell>
          <cell r="E5385">
            <v>7.5</v>
          </cell>
          <cell r="F5385">
            <v>7.65</v>
          </cell>
          <cell r="G5385">
            <v>7.86</v>
          </cell>
          <cell r="H5385">
            <v>8.4600000000000009</v>
          </cell>
          <cell r="I5385">
            <v>9.06</v>
          </cell>
        </row>
        <row r="5386">
          <cell r="A5386">
            <v>132610</v>
          </cell>
          <cell r="B5386">
            <v>0</v>
          </cell>
          <cell r="C5386">
            <v>7.5</v>
          </cell>
          <cell r="D5386">
            <v>0</v>
          </cell>
          <cell r="E5386">
            <v>7.5</v>
          </cell>
          <cell r="F5386">
            <v>7.65</v>
          </cell>
          <cell r="G5386">
            <v>7.86</v>
          </cell>
          <cell r="H5386">
            <v>8.4600000000000009</v>
          </cell>
          <cell r="I5386">
            <v>9.06</v>
          </cell>
        </row>
        <row r="5387">
          <cell r="A5387">
            <v>132620</v>
          </cell>
          <cell r="B5387">
            <v>0</v>
          </cell>
          <cell r="C5387">
            <v>7.5</v>
          </cell>
          <cell r="D5387">
            <v>0</v>
          </cell>
          <cell r="E5387">
            <v>7.5</v>
          </cell>
          <cell r="F5387">
            <v>7.65</v>
          </cell>
          <cell r="G5387">
            <v>7.86</v>
          </cell>
          <cell r="H5387">
            <v>8.4600000000000009</v>
          </cell>
          <cell r="I5387">
            <v>9.06</v>
          </cell>
        </row>
        <row r="5388">
          <cell r="A5388">
            <v>132630</v>
          </cell>
          <cell r="B5388">
            <v>0</v>
          </cell>
          <cell r="C5388">
            <v>7.5</v>
          </cell>
          <cell r="D5388">
            <v>0</v>
          </cell>
          <cell r="E5388">
            <v>7.5</v>
          </cell>
          <cell r="F5388">
            <v>7.65</v>
          </cell>
          <cell r="G5388">
            <v>7.86</v>
          </cell>
          <cell r="H5388">
            <v>8.4600000000000009</v>
          </cell>
          <cell r="I5388">
            <v>9.06</v>
          </cell>
        </row>
        <row r="5389">
          <cell r="A5389">
            <v>132640</v>
          </cell>
          <cell r="B5389">
            <v>0</v>
          </cell>
          <cell r="C5389">
            <v>7.5</v>
          </cell>
          <cell r="D5389">
            <v>0</v>
          </cell>
          <cell r="E5389">
            <v>7.5</v>
          </cell>
          <cell r="F5389">
            <v>7.65</v>
          </cell>
          <cell r="G5389">
            <v>7.86</v>
          </cell>
          <cell r="H5389">
            <v>8.4600000000000009</v>
          </cell>
          <cell r="I5389">
            <v>9.06</v>
          </cell>
        </row>
        <row r="5390">
          <cell r="A5390">
            <v>132650</v>
          </cell>
          <cell r="B5390">
            <v>0</v>
          </cell>
          <cell r="C5390">
            <v>7.5</v>
          </cell>
          <cell r="D5390">
            <v>0</v>
          </cell>
          <cell r="E5390">
            <v>7.5</v>
          </cell>
          <cell r="F5390">
            <v>7.65</v>
          </cell>
          <cell r="G5390">
            <v>7.86</v>
          </cell>
          <cell r="H5390">
            <v>8.4600000000000009</v>
          </cell>
          <cell r="I5390">
            <v>9.06</v>
          </cell>
        </row>
        <row r="5391">
          <cell r="A5391">
            <v>132660</v>
          </cell>
          <cell r="B5391">
            <v>0</v>
          </cell>
          <cell r="C5391">
            <v>7.5</v>
          </cell>
          <cell r="D5391">
            <v>0</v>
          </cell>
          <cell r="E5391">
            <v>7.5</v>
          </cell>
          <cell r="F5391">
            <v>7.65</v>
          </cell>
          <cell r="G5391">
            <v>7.86</v>
          </cell>
          <cell r="H5391">
            <v>8.4600000000000009</v>
          </cell>
          <cell r="I5391">
            <v>9.06</v>
          </cell>
        </row>
        <row r="5392">
          <cell r="A5392">
            <v>132670</v>
          </cell>
          <cell r="B5392">
            <v>0</v>
          </cell>
          <cell r="C5392">
            <v>7.5</v>
          </cell>
          <cell r="D5392">
            <v>0</v>
          </cell>
          <cell r="E5392">
            <v>7.5</v>
          </cell>
          <cell r="F5392">
            <v>7.65</v>
          </cell>
          <cell r="G5392">
            <v>7.86</v>
          </cell>
          <cell r="H5392">
            <v>8.4600000000000009</v>
          </cell>
          <cell r="I5392">
            <v>9.06</v>
          </cell>
        </row>
        <row r="5393">
          <cell r="A5393">
            <v>132680</v>
          </cell>
          <cell r="B5393">
            <v>0</v>
          </cell>
          <cell r="C5393">
            <v>7.5</v>
          </cell>
          <cell r="D5393">
            <v>0</v>
          </cell>
          <cell r="E5393">
            <v>7.5</v>
          </cell>
          <cell r="F5393">
            <v>7.65</v>
          </cell>
          <cell r="G5393">
            <v>7.86</v>
          </cell>
          <cell r="H5393">
            <v>8.4600000000000009</v>
          </cell>
          <cell r="I5393">
            <v>9.06</v>
          </cell>
        </row>
        <row r="5394">
          <cell r="A5394">
            <v>132690</v>
          </cell>
          <cell r="B5394">
            <v>0</v>
          </cell>
          <cell r="C5394">
            <v>7.5</v>
          </cell>
          <cell r="D5394">
            <v>0</v>
          </cell>
          <cell r="E5394">
            <v>7.5</v>
          </cell>
          <cell r="F5394">
            <v>7.65</v>
          </cell>
          <cell r="G5394">
            <v>7.86</v>
          </cell>
          <cell r="H5394">
            <v>8.4600000000000009</v>
          </cell>
          <cell r="I5394">
            <v>9.06</v>
          </cell>
        </row>
        <row r="5395">
          <cell r="A5395">
            <v>132700</v>
          </cell>
          <cell r="B5395">
            <v>0</v>
          </cell>
          <cell r="C5395">
            <v>7.5</v>
          </cell>
          <cell r="D5395">
            <v>0</v>
          </cell>
          <cell r="E5395">
            <v>7.5</v>
          </cell>
          <cell r="F5395">
            <v>7.65</v>
          </cell>
          <cell r="G5395">
            <v>7.86</v>
          </cell>
          <cell r="H5395">
            <v>8.4600000000000009</v>
          </cell>
          <cell r="I5395">
            <v>9.06</v>
          </cell>
        </row>
        <row r="5396">
          <cell r="A5396">
            <v>132710</v>
          </cell>
          <cell r="B5396">
            <v>0</v>
          </cell>
          <cell r="C5396">
            <v>7.5</v>
          </cell>
          <cell r="D5396">
            <v>0</v>
          </cell>
          <cell r="E5396">
            <v>7.5</v>
          </cell>
          <cell r="F5396">
            <v>7.65</v>
          </cell>
          <cell r="G5396">
            <v>7.86</v>
          </cell>
          <cell r="H5396">
            <v>8.4600000000000009</v>
          </cell>
          <cell r="I5396">
            <v>9.06</v>
          </cell>
        </row>
        <row r="5397">
          <cell r="A5397">
            <v>132720</v>
          </cell>
          <cell r="B5397">
            <v>0</v>
          </cell>
          <cell r="C5397">
            <v>7.5</v>
          </cell>
          <cell r="D5397">
            <v>0</v>
          </cell>
          <cell r="E5397">
            <v>7.5</v>
          </cell>
          <cell r="F5397">
            <v>7.65</v>
          </cell>
          <cell r="G5397">
            <v>7.86</v>
          </cell>
          <cell r="H5397">
            <v>8.4600000000000009</v>
          </cell>
          <cell r="I5397">
            <v>9.06</v>
          </cell>
        </row>
        <row r="5398">
          <cell r="A5398">
            <v>132730</v>
          </cell>
          <cell r="B5398">
            <v>0</v>
          </cell>
          <cell r="C5398">
            <v>7.5</v>
          </cell>
          <cell r="D5398">
            <v>0</v>
          </cell>
          <cell r="E5398">
            <v>7.5</v>
          </cell>
          <cell r="F5398">
            <v>7.65</v>
          </cell>
          <cell r="G5398">
            <v>7.86</v>
          </cell>
          <cell r="H5398">
            <v>8.4600000000000009</v>
          </cell>
          <cell r="I5398">
            <v>9.06</v>
          </cell>
        </row>
        <row r="5399">
          <cell r="A5399">
            <v>132740</v>
          </cell>
          <cell r="B5399">
            <v>0</v>
          </cell>
          <cell r="C5399">
            <v>7.5</v>
          </cell>
          <cell r="D5399">
            <v>0</v>
          </cell>
          <cell r="E5399">
            <v>7.5</v>
          </cell>
          <cell r="F5399">
            <v>7.65</v>
          </cell>
          <cell r="G5399">
            <v>7.86</v>
          </cell>
          <cell r="H5399">
            <v>8.4600000000000009</v>
          </cell>
          <cell r="I5399">
            <v>9.06</v>
          </cell>
        </row>
        <row r="5400">
          <cell r="A5400">
            <v>132750</v>
          </cell>
          <cell r="B5400">
            <v>0</v>
          </cell>
          <cell r="C5400">
            <v>7.5</v>
          </cell>
          <cell r="D5400">
            <v>0</v>
          </cell>
          <cell r="E5400">
            <v>7.5</v>
          </cell>
          <cell r="F5400">
            <v>7.65</v>
          </cell>
          <cell r="G5400">
            <v>7.86</v>
          </cell>
          <cell r="H5400">
            <v>8.4600000000000009</v>
          </cell>
          <cell r="I5400">
            <v>9.06</v>
          </cell>
        </row>
        <row r="5401">
          <cell r="A5401">
            <v>132760</v>
          </cell>
          <cell r="B5401">
            <v>0</v>
          </cell>
          <cell r="C5401">
            <v>7.5</v>
          </cell>
          <cell r="D5401">
            <v>0</v>
          </cell>
          <cell r="E5401">
            <v>7.5</v>
          </cell>
          <cell r="F5401">
            <v>7.65</v>
          </cell>
          <cell r="G5401">
            <v>7.86</v>
          </cell>
          <cell r="H5401">
            <v>8.4600000000000009</v>
          </cell>
          <cell r="I5401">
            <v>9.06</v>
          </cell>
        </row>
        <row r="5402">
          <cell r="A5402">
            <v>132770</v>
          </cell>
          <cell r="B5402">
            <v>0</v>
          </cell>
          <cell r="C5402">
            <v>7.5</v>
          </cell>
          <cell r="D5402">
            <v>0</v>
          </cell>
          <cell r="E5402">
            <v>7.5</v>
          </cell>
          <cell r="F5402">
            <v>7.65</v>
          </cell>
          <cell r="G5402">
            <v>7.86</v>
          </cell>
          <cell r="H5402">
            <v>8.4600000000000009</v>
          </cell>
          <cell r="I5402">
            <v>9.06</v>
          </cell>
        </row>
        <row r="5403">
          <cell r="A5403">
            <v>132780</v>
          </cell>
          <cell r="B5403">
            <v>0</v>
          </cell>
          <cell r="C5403">
            <v>7.5</v>
          </cell>
          <cell r="D5403">
            <v>0</v>
          </cell>
          <cell r="E5403">
            <v>7.5</v>
          </cell>
          <cell r="F5403">
            <v>7.65</v>
          </cell>
          <cell r="G5403">
            <v>7.86</v>
          </cell>
          <cell r="H5403">
            <v>8.4600000000000009</v>
          </cell>
          <cell r="I5403">
            <v>9.06</v>
          </cell>
        </row>
        <row r="5404">
          <cell r="A5404">
            <v>132790</v>
          </cell>
          <cell r="B5404">
            <v>0</v>
          </cell>
          <cell r="C5404">
            <v>7.5</v>
          </cell>
          <cell r="D5404">
            <v>0</v>
          </cell>
          <cell r="E5404">
            <v>7.5</v>
          </cell>
          <cell r="F5404">
            <v>7.65</v>
          </cell>
          <cell r="G5404">
            <v>7.86</v>
          </cell>
          <cell r="H5404">
            <v>8.4600000000000009</v>
          </cell>
          <cell r="I5404">
            <v>9.06</v>
          </cell>
        </row>
        <row r="5405">
          <cell r="A5405">
            <v>132800</v>
          </cell>
          <cell r="B5405">
            <v>0</v>
          </cell>
          <cell r="C5405">
            <v>7.5</v>
          </cell>
          <cell r="D5405">
            <v>0</v>
          </cell>
          <cell r="E5405">
            <v>7.5</v>
          </cell>
          <cell r="F5405">
            <v>7.65</v>
          </cell>
          <cell r="G5405">
            <v>7.86</v>
          </cell>
          <cell r="H5405">
            <v>8.4600000000000009</v>
          </cell>
          <cell r="I5405">
            <v>9.06</v>
          </cell>
        </row>
        <row r="5406">
          <cell r="A5406">
            <v>132810</v>
          </cell>
          <cell r="B5406">
            <v>0</v>
          </cell>
          <cell r="C5406">
            <v>7.5</v>
          </cell>
          <cell r="D5406">
            <v>0</v>
          </cell>
          <cell r="E5406">
            <v>7.5</v>
          </cell>
          <cell r="F5406">
            <v>7.65</v>
          </cell>
          <cell r="G5406">
            <v>7.86</v>
          </cell>
          <cell r="H5406">
            <v>8.4600000000000009</v>
          </cell>
          <cell r="I5406">
            <v>9.06</v>
          </cell>
        </row>
        <row r="5407">
          <cell r="A5407">
            <v>132820</v>
          </cell>
          <cell r="B5407">
            <v>0</v>
          </cell>
          <cell r="C5407">
            <v>7.5</v>
          </cell>
          <cell r="D5407">
            <v>0</v>
          </cell>
          <cell r="E5407">
            <v>7.5</v>
          </cell>
          <cell r="F5407">
            <v>7.65</v>
          </cell>
          <cell r="G5407">
            <v>7.86</v>
          </cell>
          <cell r="H5407">
            <v>8.4600000000000009</v>
          </cell>
          <cell r="I5407">
            <v>9.06</v>
          </cell>
        </row>
        <row r="5408">
          <cell r="A5408">
            <v>132830</v>
          </cell>
          <cell r="B5408">
            <v>0</v>
          </cell>
          <cell r="C5408">
            <v>7.5</v>
          </cell>
          <cell r="D5408">
            <v>0</v>
          </cell>
          <cell r="E5408">
            <v>7.5</v>
          </cell>
          <cell r="F5408">
            <v>7.65</v>
          </cell>
          <cell r="G5408">
            <v>7.86</v>
          </cell>
          <cell r="H5408">
            <v>8.4600000000000009</v>
          </cell>
          <cell r="I5408">
            <v>9.06</v>
          </cell>
        </row>
        <row r="5409">
          <cell r="A5409">
            <v>132840</v>
          </cell>
          <cell r="B5409">
            <v>0</v>
          </cell>
          <cell r="C5409">
            <v>7.5</v>
          </cell>
          <cell r="D5409">
            <v>0</v>
          </cell>
          <cell r="E5409">
            <v>7.5</v>
          </cell>
          <cell r="F5409">
            <v>7.65</v>
          </cell>
          <cell r="G5409">
            <v>7.86</v>
          </cell>
          <cell r="H5409">
            <v>8.4600000000000009</v>
          </cell>
          <cell r="I5409">
            <v>9.06</v>
          </cell>
        </row>
        <row r="5410">
          <cell r="A5410">
            <v>132850</v>
          </cell>
          <cell r="B5410">
            <v>0</v>
          </cell>
          <cell r="C5410">
            <v>7.5</v>
          </cell>
          <cell r="D5410">
            <v>0</v>
          </cell>
          <cell r="E5410">
            <v>7.5</v>
          </cell>
          <cell r="F5410">
            <v>7.65</v>
          </cell>
          <cell r="G5410">
            <v>7.86</v>
          </cell>
          <cell r="H5410">
            <v>8.4600000000000009</v>
          </cell>
          <cell r="I5410">
            <v>9.06</v>
          </cell>
        </row>
        <row r="5411">
          <cell r="A5411">
            <v>132860</v>
          </cell>
          <cell r="B5411">
            <v>0</v>
          </cell>
          <cell r="C5411">
            <v>7.5</v>
          </cell>
          <cell r="D5411">
            <v>0</v>
          </cell>
          <cell r="E5411">
            <v>7.5</v>
          </cell>
          <cell r="F5411">
            <v>7.65</v>
          </cell>
          <cell r="G5411">
            <v>7.86</v>
          </cell>
          <cell r="H5411">
            <v>8.4600000000000009</v>
          </cell>
          <cell r="I5411">
            <v>9.06</v>
          </cell>
        </row>
        <row r="5412">
          <cell r="A5412">
            <v>132870</v>
          </cell>
          <cell r="B5412">
            <v>0</v>
          </cell>
          <cell r="C5412">
            <v>7.5</v>
          </cell>
          <cell r="D5412">
            <v>0</v>
          </cell>
          <cell r="E5412">
            <v>7.5</v>
          </cell>
          <cell r="F5412">
            <v>7.65</v>
          </cell>
          <cell r="G5412">
            <v>7.86</v>
          </cell>
          <cell r="H5412">
            <v>8.4600000000000009</v>
          </cell>
          <cell r="I5412">
            <v>9.06</v>
          </cell>
        </row>
        <row r="5413">
          <cell r="A5413">
            <v>132880</v>
          </cell>
          <cell r="B5413">
            <v>0</v>
          </cell>
          <cell r="C5413">
            <v>7.5</v>
          </cell>
          <cell r="D5413">
            <v>0</v>
          </cell>
          <cell r="E5413">
            <v>7.5</v>
          </cell>
          <cell r="F5413">
            <v>7.65</v>
          </cell>
          <cell r="G5413">
            <v>7.86</v>
          </cell>
          <cell r="H5413">
            <v>8.4600000000000009</v>
          </cell>
          <cell r="I5413">
            <v>9.06</v>
          </cell>
        </row>
        <row r="5414">
          <cell r="A5414">
            <v>132890</v>
          </cell>
          <cell r="B5414">
            <v>0</v>
          </cell>
          <cell r="C5414">
            <v>7.5</v>
          </cell>
          <cell r="D5414">
            <v>0</v>
          </cell>
          <cell r="E5414">
            <v>7.5</v>
          </cell>
          <cell r="F5414">
            <v>7.65</v>
          </cell>
          <cell r="G5414">
            <v>7.86</v>
          </cell>
          <cell r="H5414">
            <v>8.4600000000000009</v>
          </cell>
          <cell r="I5414">
            <v>9.06</v>
          </cell>
        </row>
        <row r="5415">
          <cell r="A5415">
            <v>132900</v>
          </cell>
          <cell r="B5415">
            <v>0</v>
          </cell>
          <cell r="C5415">
            <v>7.5</v>
          </cell>
          <cell r="D5415">
            <v>0</v>
          </cell>
          <cell r="E5415">
            <v>7.5</v>
          </cell>
          <cell r="F5415">
            <v>7.65</v>
          </cell>
          <cell r="G5415">
            <v>7.86</v>
          </cell>
          <cell r="H5415">
            <v>8.4600000000000009</v>
          </cell>
          <cell r="I5415">
            <v>9.06</v>
          </cell>
        </row>
        <row r="5416">
          <cell r="A5416">
            <v>132910</v>
          </cell>
          <cell r="B5416">
            <v>0</v>
          </cell>
          <cell r="C5416">
            <v>7.5</v>
          </cell>
          <cell r="D5416">
            <v>0</v>
          </cell>
          <cell r="E5416">
            <v>7.5</v>
          </cell>
          <cell r="F5416">
            <v>7.65</v>
          </cell>
          <cell r="G5416">
            <v>7.86</v>
          </cell>
          <cell r="H5416">
            <v>8.4600000000000009</v>
          </cell>
          <cell r="I5416">
            <v>9.06</v>
          </cell>
        </row>
        <row r="5417">
          <cell r="A5417">
            <v>132920</v>
          </cell>
          <cell r="B5417">
            <v>0</v>
          </cell>
          <cell r="C5417">
            <v>7.5</v>
          </cell>
          <cell r="D5417">
            <v>0</v>
          </cell>
          <cell r="E5417">
            <v>7.5</v>
          </cell>
          <cell r="F5417">
            <v>7.65</v>
          </cell>
          <cell r="G5417">
            <v>7.86</v>
          </cell>
          <cell r="H5417">
            <v>8.4600000000000009</v>
          </cell>
          <cell r="I5417">
            <v>9.06</v>
          </cell>
        </row>
        <row r="5418">
          <cell r="A5418">
            <v>132930</v>
          </cell>
          <cell r="B5418">
            <v>0</v>
          </cell>
          <cell r="C5418">
            <v>7.5</v>
          </cell>
          <cell r="D5418">
            <v>0</v>
          </cell>
          <cell r="E5418">
            <v>7.5</v>
          </cell>
          <cell r="F5418">
            <v>7.65</v>
          </cell>
          <cell r="G5418">
            <v>7.86</v>
          </cell>
          <cell r="H5418">
            <v>8.4600000000000009</v>
          </cell>
          <cell r="I5418">
            <v>9.06</v>
          </cell>
        </row>
        <row r="5419">
          <cell r="A5419">
            <v>132940</v>
          </cell>
          <cell r="B5419">
            <v>0</v>
          </cell>
          <cell r="C5419">
            <v>7.5</v>
          </cell>
          <cell r="D5419">
            <v>0</v>
          </cell>
          <cell r="E5419">
            <v>7.5</v>
          </cell>
          <cell r="F5419">
            <v>7.65</v>
          </cell>
          <cell r="G5419">
            <v>7.86</v>
          </cell>
          <cell r="H5419">
            <v>8.4600000000000009</v>
          </cell>
          <cell r="I5419">
            <v>9.06</v>
          </cell>
        </row>
        <row r="5420">
          <cell r="A5420">
            <v>132950</v>
          </cell>
          <cell r="B5420">
            <v>0</v>
          </cell>
          <cell r="C5420">
            <v>7.5</v>
          </cell>
          <cell r="D5420">
            <v>0</v>
          </cell>
          <cell r="E5420">
            <v>7.5</v>
          </cell>
          <cell r="F5420">
            <v>7.65</v>
          </cell>
          <cell r="G5420">
            <v>7.86</v>
          </cell>
          <cell r="H5420">
            <v>8.4600000000000009</v>
          </cell>
          <cell r="I5420">
            <v>9.06</v>
          </cell>
        </row>
        <row r="5421">
          <cell r="A5421">
            <v>132960</v>
          </cell>
          <cell r="B5421">
            <v>0</v>
          </cell>
          <cell r="C5421">
            <v>7.5</v>
          </cell>
          <cell r="D5421">
            <v>0</v>
          </cell>
          <cell r="E5421">
            <v>7.5</v>
          </cell>
          <cell r="F5421">
            <v>7.65</v>
          </cell>
          <cell r="G5421">
            <v>7.86</v>
          </cell>
          <cell r="H5421">
            <v>8.4600000000000009</v>
          </cell>
          <cell r="I5421">
            <v>9.06</v>
          </cell>
        </row>
        <row r="5422">
          <cell r="A5422">
            <v>132970</v>
          </cell>
          <cell r="B5422">
            <v>0</v>
          </cell>
          <cell r="C5422">
            <v>7.5</v>
          </cell>
          <cell r="D5422">
            <v>0</v>
          </cell>
          <cell r="E5422">
            <v>7.5</v>
          </cell>
          <cell r="F5422">
            <v>7.65</v>
          </cell>
          <cell r="G5422">
            <v>7.86</v>
          </cell>
          <cell r="H5422">
            <v>8.4600000000000009</v>
          </cell>
          <cell r="I5422">
            <v>9.06</v>
          </cell>
        </row>
        <row r="5423">
          <cell r="A5423">
            <v>132980</v>
          </cell>
          <cell r="B5423">
            <v>0</v>
          </cell>
          <cell r="C5423">
            <v>7.5</v>
          </cell>
          <cell r="D5423">
            <v>0</v>
          </cell>
          <cell r="E5423">
            <v>7.5</v>
          </cell>
          <cell r="F5423">
            <v>7.65</v>
          </cell>
          <cell r="G5423">
            <v>7.86</v>
          </cell>
          <cell r="H5423">
            <v>8.4600000000000009</v>
          </cell>
          <cell r="I5423">
            <v>9.06</v>
          </cell>
        </row>
        <row r="5424">
          <cell r="A5424">
            <v>132990</v>
          </cell>
          <cell r="B5424">
            <v>0</v>
          </cell>
          <cell r="C5424">
            <v>7.5</v>
          </cell>
          <cell r="D5424">
            <v>0</v>
          </cell>
          <cell r="E5424">
            <v>7.5</v>
          </cell>
          <cell r="F5424">
            <v>7.65</v>
          </cell>
          <cell r="G5424">
            <v>7.86</v>
          </cell>
          <cell r="H5424">
            <v>8.4600000000000009</v>
          </cell>
          <cell r="I5424">
            <v>9.06</v>
          </cell>
        </row>
        <row r="5425">
          <cell r="A5425">
            <v>133000</v>
          </cell>
          <cell r="B5425">
            <v>0</v>
          </cell>
          <cell r="C5425">
            <v>7.5</v>
          </cell>
          <cell r="D5425">
            <v>0</v>
          </cell>
          <cell r="E5425">
            <v>7.5</v>
          </cell>
          <cell r="F5425">
            <v>7.65</v>
          </cell>
          <cell r="G5425">
            <v>7.86</v>
          </cell>
          <cell r="H5425">
            <v>8.4600000000000009</v>
          </cell>
          <cell r="I5425">
            <v>9.06</v>
          </cell>
        </row>
        <row r="5444">
          <cell r="A5444">
            <v>133000</v>
          </cell>
          <cell r="B5444">
            <v>0</v>
          </cell>
          <cell r="C5444">
            <v>7.5</v>
          </cell>
          <cell r="D5444">
            <v>0</v>
          </cell>
          <cell r="E5444">
            <v>7.5</v>
          </cell>
          <cell r="F5444">
            <v>7.65</v>
          </cell>
          <cell r="G5444">
            <v>7.86</v>
          </cell>
          <cell r="H5444">
            <v>8.4600000000000009</v>
          </cell>
          <cell r="I5444">
            <v>9.06</v>
          </cell>
        </row>
        <row r="5445">
          <cell r="A5445">
            <v>133010</v>
          </cell>
          <cell r="B5445">
            <v>0</v>
          </cell>
          <cell r="C5445">
            <v>7.5</v>
          </cell>
          <cell r="D5445">
            <v>0</v>
          </cell>
          <cell r="E5445">
            <v>7.5</v>
          </cell>
          <cell r="F5445">
            <v>7.65</v>
          </cell>
          <cell r="G5445">
            <v>7.86</v>
          </cell>
          <cell r="H5445">
            <v>8.4600000000000009</v>
          </cell>
          <cell r="I5445">
            <v>9.06</v>
          </cell>
        </row>
        <row r="5446">
          <cell r="A5446">
            <v>133020</v>
          </cell>
          <cell r="B5446">
            <v>0</v>
          </cell>
          <cell r="C5446">
            <v>7.5</v>
          </cell>
          <cell r="D5446">
            <v>0</v>
          </cell>
          <cell r="E5446">
            <v>7.5</v>
          </cell>
          <cell r="F5446">
            <v>7.65</v>
          </cell>
          <cell r="G5446">
            <v>7.86</v>
          </cell>
          <cell r="H5446">
            <v>8.4600000000000009</v>
          </cell>
          <cell r="I5446">
            <v>9.06</v>
          </cell>
        </row>
        <row r="5447">
          <cell r="A5447">
            <v>133030</v>
          </cell>
          <cell r="B5447">
            <v>0</v>
          </cell>
          <cell r="C5447">
            <v>7.5</v>
          </cell>
          <cell r="D5447">
            <v>0</v>
          </cell>
          <cell r="E5447">
            <v>7.5</v>
          </cell>
          <cell r="F5447">
            <v>7.65</v>
          </cell>
          <cell r="G5447">
            <v>7.86</v>
          </cell>
          <cell r="H5447">
            <v>8.4600000000000009</v>
          </cell>
          <cell r="I5447">
            <v>9.06</v>
          </cell>
        </row>
        <row r="5448">
          <cell r="A5448">
            <v>133040</v>
          </cell>
          <cell r="B5448">
            <v>0</v>
          </cell>
          <cell r="C5448">
            <v>7.5</v>
          </cell>
          <cell r="D5448">
            <v>0</v>
          </cell>
          <cell r="E5448">
            <v>7.5</v>
          </cell>
          <cell r="F5448">
            <v>7.65</v>
          </cell>
          <cell r="G5448">
            <v>7.86</v>
          </cell>
          <cell r="H5448">
            <v>8.4600000000000009</v>
          </cell>
          <cell r="I5448">
            <v>9.06</v>
          </cell>
        </row>
        <row r="5449">
          <cell r="A5449">
            <v>133050</v>
          </cell>
          <cell r="B5449">
            <v>0</v>
          </cell>
          <cell r="C5449">
            <v>7.5</v>
          </cell>
          <cell r="D5449">
            <v>0</v>
          </cell>
          <cell r="E5449">
            <v>7.5</v>
          </cell>
          <cell r="F5449">
            <v>7.65</v>
          </cell>
          <cell r="G5449">
            <v>7.86</v>
          </cell>
          <cell r="H5449">
            <v>8.4600000000000009</v>
          </cell>
          <cell r="I5449">
            <v>9.06</v>
          </cell>
        </row>
        <row r="5450">
          <cell r="A5450">
            <v>133060</v>
          </cell>
          <cell r="B5450">
            <v>0</v>
          </cell>
          <cell r="C5450">
            <v>7.5</v>
          </cell>
          <cell r="D5450">
            <v>0</v>
          </cell>
          <cell r="E5450">
            <v>7.5</v>
          </cell>
          <cell r="F5450">
            <v>7.65</v>
          </cell>
          <cell r="G5450">
            <v>7.86</v>
          </cell>
          <cell r="H5450">
            <v>8.4600000000000009</v>
          </cell>
          <cell r="I5450">
            <v>9.06</v>
          </cell>
        </row>
        <row r="5451">
          <cell r="A5451">
            <v>133070</v>
          </cell>
          <cell r="B5451">
            <v>0</v>
          </cell>
          <cell r="C5451">
            <v>7.5</v>
          </cell>
          <cell r="D5451">
            <v>0</v>
          </cell>
          <cell r="E5451">
            <v>7.5</v>
          </cell>
          <cell r="F5451">
            <v>7.65</v>
          </cell>
          <cell r="G5451">
            <v>7.86</v>
          </cell>
          <cell r="H5451">
            <v>8.4600000000000009</v>
          </cell>
          <cell r="I5451">
            <v>9.06</v>
          </cell>
        </row>
        <row r="5452">
          <cell r="A5452">
            <v>133080</v>
          </cell>
          <cell r="B5452">
            <v>0</v>
          </cell>
          <cell r="C5452">
            <v>7.5</v>
          </cell>
          <cell r="D5452">
            <v>0</v>
          </cell>
          <cell r="E5452">
            <v>7.5</v>
          </cell>
          <cell r="F5452">
            <v>7.65</v>
          </cell>
          <cell r="G5452">
            <v>7.86</v>
          </cell>
          <cell r="H5452">
            <v>8.4600000000000009</v>
          </cell>
          <cell r="I5452">
            <v>9.06</v>
          </cell>
        </row>
        <row r="5453">
          <cell r="A5453">
            <v>133090</v>
          </cell>
          <cell r="B5453">
            <v>0</v>
          </cell>
          <cell r="C5453">
            <v>7.5</v>
          </cell>
          <cell r="D5453">
            <v>0</v>
          </cell>
          <cell r="E5453">
            <v>7.5</v>
          </cell>
          <cell r="F5453">
            <v>7.65</v>
          </cell>
          <cell r="G5453">
            <v>7.86</v>
          </cell>
          <cell r="H5453">
            <v>8.4600000000000009</v>
          </cell>
          <cell r="I5453">
            <v>9.06</v>
          </cell>
        </row>
        <row r="5454">
          <cell r="A5454">
            <v>133100</v>
          </cell>
          <cell r="B5454">
            <v>0</v>
          </cell>
          <cell r="C5454">
            <v>7.5</v>
          </cell>
          <cell r="D5454">
            <v>0</v>
          </cell>
          <cell r="E5454">
            <v>7.5</v>
          </cell>
          <cell r="F5454">
            <v>7.65</v>
          </cell>
          <cell r="G5454">
            <v>7.86</v>
          </cell>
          <cell r="H5454">
            <v>8.4600000000000009</v>
          </cell>
          <cell r="I5454">
            <v>9.06</v>
          </cell>
        </row>
        <row r="5455">
          <cell r="A5455">
            <v>133100.59</v>
          </cell>
          <cell r="B5455">
            <v>0</v>
          </cell>
          <cell r="C5455">
            <v>7.5</v>
          </cell>
          <cell r="D5455">
            <v>0</v>
          </cell>
          <cell r="E5455">
            <v>7.5</v>
          </cell>
          <cell r="F5455">
            <v>7.65</v>
          </cell>
          <cell r="G5455">
            <v>7.86</v>
          </cell>
          <cell r="H5455">
            <v>8.4600000000000009</v>
          </cell>
          <cell r="I5455">
            <v>9.06</v>
          </cell>
        </row>
        <row r="5457">
          <cell r="A5457">
            <v>133172.82</v>
          </cell>
          <cell r="B5457">
            <v>0</v>
          </cell>
          <cell r="C5457">
            <v>7.5</v>
          </cell>
          <cell r="D5457">
            <v>0</v>
          </cell>
          <cell r="E5457">
            <v>7.5</v>
          </cell>
          <cell r="F5457">
            <v>7.65</v>
          </cell>
          <cell r="G5457">
            <v>7.86</v>
          </cell>
          <cell r="H5457">
            <v>8.4600000000000009</v>
          </cell>
          <cell r="I5457">
            <v>9.06</v>
          </cell>
        </row>
        <row r="5458">
          <cell r="A5458">
            <v>133180</v>
          </cell>
          <cell r="B5458">
            <v>0</v>
          </cell>
          <cell r="C5458">
            <v>7.5</v>
          </cell>
          <cell r="D5458">
            <v>0</v>
          </cell>
          <cell r="E5458">
            <v>7.5</v>
          </cell>
          <cell r="F5458">
            <v>7.65</v>
          </cell>
          <cell r="G5458">
            <v>7.86</v>
          </cell>
          <cell r="H5458">
            <v>8.4600000000000009</v>
          </cell>
          <cell r="I5458">
            <v>9.06</v>
          </cell>
        </row>
        <row r="5459">
          <cell r="A5459">
            <v>133190</v>
          </cell>
          <cell r="B5459">
            <v>0</v>
          </cell>
          <cell r="C5459">
            <v>7.5</v>
          </cell>
          <cell r="D5459">
            <v>0</v>
          </cell>
          <cell r="E5459">
            <v>7.5</v>
          </cell>
          <cell r="F5459">
            <v>7.65</v>
          </cell>
          <cell r="G5459">
            <v>7.86</v>
          </cell>
          <cell r="H5459">
            <v>8.4600000000000009</v>
          </cell>
          <cell r="I5459">
            <v>9.06</v>
          </cell>
        </row>
        <row r="5460">
          <cell r="A5460">
            <v>133200</v>
          </cell>
          <cell r="B5460">
            <v>0</v>
          </cell>
          <cell r="C5460">
            <v>7.5</v>
          </cell>
          <cell r="D5460">
            <v>0</v>
          </cell>
          <cell r="E5460">
            <v>7.5</v>
          </cell>
          <cell r="F5460">
            <v>7.65</v>
          </cell>
          <cell r="G5460">
            <v>7.86</v>
          </cell>
          <cell r="H5460">
            <v>8.4600000000000009</v>
          </cell>
          <cell r="I5460">
            <v>9.06</v>
          </cell>
        </row>
        <row r="5461">
          <cell r="A5461">
            <v>133210</v>
          </cell>
          <cell r="B5461">
            <v>0</v>
          </cell>
          <cell r="C5461">
            <v>7.5</v>
          </cell>
          <cell r="D5461">
            <v>0</v>
          </cell>
          <cell r="E5461">
            <v>7.5</v>
          </cell>
          <cell r="F5461">
            <v>7.65</v>
          </cell>
          <cell r="G5461">
            <v>7.86</v>
          </cell>
          <cell r="H5461">
            <v>8.4600000000000009</v>
          </cell>
          <cell r="I5461">
            <v>9.06</v>
          </cell>
        </row>
        <row r="5462">
          <cell r="A5462">
            <v>133212.65</v>
          </cell>
          <cell r="B5462" t="str">
            <v>BS</v>
          </cell>
          <cell r="C5462">
            <v>7.5</v>
          </cell>
          <cell r="D5462">
            <v>0</v>
          </cell>
          <cell r="E5462">
            <v>7.5</v>
          </cell>
          <cell r="F5462">
            <v>7.65</v>
          </cell>
          <cell r="G5462">
            <v>7.86</v>
          </cell>
          <cell r="H5462">
            <v>8.4600000000000009</v>
          </cell>
          <cell r="I5462">
            <v>9.06</v>
          </cell>
        </row>
        <row r="5463">
          <cell r="A5463">
            <v>133220</v>
          </cell>
          <cell r="B5463">
            <v>0</v>
          </cell>
          <cell r="C5463">
            <v>7.5</v>
          </cell>
          <cell r="D5463">
            <v>0</v>
          </cell>
          <cell r="E5463">
            <v>7.5</v>
          </cell>
          <cell r="F5463">
            <v>7.65</v>
          </cell>
          <cell r="G5463">
            <v>7.86</v>
          </cell>
          <cell r="H5463">
            <v>8.4600000000000009</v>
          </cell>
          <cell r="I5463">
            <v>9.06</v>
          </cell>
        </row>
        <row r="5464">
          <cell r="A5464">
            <v>133230</v>
          </cell>
          <cell r="B5464">
            <v>0</v>
          </cell>
          <cell r="C5464">
            <v>7.5</v>
          </cell>
          <cell r="D5464">
            <v>0</v>
          </cell>
          <cell r="E5464">
            <v>7.5</v>
          </cell>
          <cell r="F5464">
            <v>7.65</v>
          </cell>
          <cell r="G5464">
            <v>7.86</v>
          </cell>
          <cell r="H5464">
            <v>8.4600000000000009</v>
          </cell>
          <cell r="I5464">
            <v>9.06</v>
          </cell>
        </row>
        <row r="5465">
          <cell r="A5465">
            <v>133240</v>
          </cell>
          <cell r="B5465">
            <v>0</v>
          </cell>
          <cell r="C5465">
            <v>7.5</v>
          </cell>
          <cell r="D5465">
            <v>0</v>
          </cell>
          <cell r="E5465">
            <v>7.5</v>
          </cell>
          <cell r="F5465">
            <v>7.65</v>
          </cell>
          <cell r="G5465">
            <v>7.86</v>
          </cell>
          <cell r="H5465">
            <v>8.4600000000000009</v>
          </cell>
          <cell r="I5465">
            <v>9.06</v>
          </cell>
        </row>
        <row r="5466">
          <cell r="A5466">
            <v>133242.65</v>
          </cell>
          <cell r="B5466" t="str">
            <v>PX</v>
          </cell>
          <cell r="C5466">
            <v>7.5</v>
          </cell>
          <cell r="D5466">
            <v>0</v>
          </cell>
          <cell r="E5466">
            <v>7.5</v>
          </cell>
          <cell r="F5466">
            <v>7.65</v>
          </cell>
          <cell r="G5466">
            <v>7.86</v>
          </cell>
          <cell r="H5466">
            <v>8.4600000000000009</v>
          </cell>
          <cell r="I5466">
            <v>9.06</v>
          </cell>
        </row>
        <row r="5467">
          <cell r="A5467">
            <v>133250</v>
          </cell>
          <cell r="B5467">
            <v>0</v>
          </cell>
          <cell r="C5467">
            <v>7.5</v>
          </cell>
          <cell r="D5467">
            <v>0.11</v>
          </cell>
          <cell r="E5467">
            <v>7.61</v>
          </cell>
          <cell r="F5467">
            <v>7.7600000000000007</v>
          </cell>
          <cell r="G5467">
            <v>7.9700000000000006</v>
          </cell>
          <cell r="H5467">
            <v>8.57</v>
          </cell>
          <cell r="I5467">
            <v>9.17</v>
          </cell>
        </row>
        <row r="5468">
          <cell r="A5468">
            <v>133260</v>
          </cell>
          <cell r="B5468">
            <v>0</v>
          </cell>
          <cell r="C5468">
            <v>7.5</v>
          </cell>
          <cell r="D5468">
            <v>0.27</v>
          </cell>
          <cell r="E5468">
            <v>7.77</v>
          </cell>
          <cell r="F5468">
            <v>7.92</v>
          </cell>
          <cell r="G5468">
            <v>8.1300000000000008</v>
          </cell>
          <cell r="H5468">
            <v>8.73</v>
          </cell>
          <cell r="I5468">
            <v>9.33</v>
          </cell>
        </row>
        <row r="5469">
          <cell r="A5469">
            <v>133262.65</v>
          </cell>
          <cell r="B5469" t="str">
            <v>PC</v>
          </cell>
          <cell r="C5469">
            <v>7.5</v>
          </cell>
          <cell r="D5469">
            <v>0.3</v>
          </cell>
          <cell r="E5469">
            <v>7.8</v>
          </cell>
          <cell r="F5469">
            <v>7.95</v>
          </cell>
          <cell r="G5469">
            <v>8.16</v>
          </cell>
          <cell r="H5469">
            <v>8.76</v>
          </cell>
          <cell r="I5469">
            <v>9.36</v>
          </cell>
        </row>
        <row r="5470">
          <cell r="A5470">
            <v>133270</v>
          </cell>
          <cell r="B5470">
            <v>0</v>
          </cell>
          <cell r="C5470">
            <v>7.5</v>
          </cell>
          <cell r="D5470">
            <v>0.41</v>
          </cell>
          <cell r="E5470">
            <v>7.91</v>
          </cell>
          <cell r="F5470">
            <v>8.06</v>
          </cell>
          <cell r="G5470">
            <v>8.2700000000000014</v>
          </cell>
          <cell r="H5470">
            <v>8.870000000000001</v>
          </cell>
          <cell r="I5470">
            <v>9.4700000000000006</v>
          </cell>
        </row>
        <row r="5471">
          <cell r="A5471">
            <v>133272.65</v>
          </cell>
          <cell r="B5471" t="str">
            <v>PY</v>
          </cell>
          <cell r="C5471">
            <v>7.5</v>
          </cell>
          <cell r="D5471">
            <v>0.45</v>
          </cell>
          <cell r="E5471">
            <v>7.95</v>
          </cell>
          <cell r="F5471">
            <v>8.1</v>
          </cell>
          <cell r="G5471">
            <v>8.31</v>
          </cell>
          <cell r="H5471">
            <v>8.91</v>
          </cell>
          <cell r="I5471">
            <v>9.51</v>
          </cell>
        </row>
        <row r="5472">
          <cell r="A5472">
            <v>133280</v>
          </cell>
          <cell r="B5472">
            <v>0</v>
          </cell>
          <cell r="C5472">
            <v>7.5</v>
          </cell>
          <cell r="D5472">
            <v>0.56000000000000005</v>
          </cell>
          <cell r="E5472">
            <v>8.06</v>
          </cell>
          <cell r="F5472">
            <v>8.2100000000000009</v>
          </cell>
          <cell r="G5472">
            <v>8.4200000000000017</v>
          </cell>
          <cell r="H5472">
            <v>9.0200000000000014</v>
          </cell>
          <cell r="I5472">
            <v>9.620000000000001</v>
          </cell>
        </row>
        <row r="5473">
          <cell r="A5473">
            <v>133282.65</v>
          </cell>
          <cell r="B5473" t="str">
            <v>MSE</v>
          </cell>
          <cell r="C5473">
            <v>7.5</v>
          </cell>
          <cell r="D5473">
            <v>0.6</v>
          </cell>
          <cell r="E5473">
            <v>8.1</v>
          </cell>
          <cell r="F5473">
            <v>8.25</v>
          </cell>
          <cell r="G5473">
            <v>8.4600000000000009</v>
          </cell>
          <cell r="H5473">
            <v>9.06</v>
          </cell>
          <cell r="I5473">
            <v>9.66</v>
          </cell>
        </row>
        <row r="5474">
          <cell r="A5474">
            <v>133290</v>
          </cell>
          <cell r="B5474">
            <v>0</v>
          </cell>
          <cell r="C5474">
            <v>7.5</v>
          </cell>
          <cell r="D5474">
            <v>0.6</v>
          </cell>
          <cell r="E5474">
            <v>8.1</v>
          </cell>
          <cell r="F5474">
            <v>8.25</v>
          </cell>
          <cell r="G5474">
            <v>8.4600000000000009</v>
          </cell>
          <cell r="H5474">
            <v>9.06</v>
          </cell>
          <cell r="I5474">
            <v>9.66</v>
          </cell>
        </row>
        <row r="5475">
          <cell r="A5475">
            <v>133300</v>
          </cell>
          <cell r="B5475">
            <v>0</v>
          </cell>
          <cell r="C5475">
            <v>7.5</v>
          </cell>
          <cell r="D5475">
            <v>0.6</v>
          </cell>
          <cell r="E5475">
            <v>8.1</v>
          </cell>
          <cell r="F5475">
            <v>8.25</v>
          </cell>
          <cell r="G5475">
            <v>8.4600000000000009</v>
          </cell>
          <cell r="H5475">
            <v>9.06</v>
          </cell>
          <cell r="I5475">
            <v>9.66</v>
          </cell>
        </row>
        <row r="5476">
          <cell r="A5476">
            <v>133310</v>
          </cell>
          <cell r="B5476">
            <v>0</v>
          </cell>
          <cell r="C5476">
            <v>7.5</v>
          </cell>
          <cell r="D5476">
            <v>0.6</v>
          </cell>
          <cell r="E5476">
            <v>8.1</v>
          </cell>
          <cell r="F5476">
            <v>8.25</v>
          </cell>
          <cell r="G5476">
            <v>8.4600000000000009</v>
          </cell>
          <cell r="H5476">
            <v>9.06</v>
          </cell>
          <cell r="I5476">
            <v>9.66</v>
          </cell>
        </row>
        <row r="5477">
          <cell r="A5477">
            <v>133320</v>
          </cell>
          <cell r="B5477">
            <v>0</v>
          </cell>
          <cell r="C5477">
            <v>7.5</v>
          </cell>
          <cell r="D5477">
            <v>0.6</v>
          </cell>
          <cell r="E5477">
            <v>8.1</v>
          </cell>
          <cell r="F5477">
            <v>8.25</v>
          </cell>
          <cell r="G5477">
            <v>8.4600000000000009</v>
          </cell>
          <cell r="H5477">
            <v>9.06</v>
          </cell>
          <cell r="I5477">
            <v>9.66</v>
          </cell>
        </row>
        <row r="5478">
          <cell r="A5478">
            <v>133330</v>
          </cell>
          <cell r="B5478">
            <v>0</v>
          </cell>
          <cell r="C5478">
            <v>7.5</v>
          </cell>
          <cell r="D5478">
            <v>0.6</v>
          </cell>
          <cell r="E5478">
            <v>8.1</v>
          </cell>
          <cell r="F5478">
            <v>8.25</v>
          </cell>
          <cell r="G5478">
            <v>8.4600000000000009</v>
          </cell>
          <cell r="H5478">
            <v>9.06</v>
          </cell>
          <cell r="I5478">
            <v>9.66</v>
          </cell>
        </row>
        <row r="5479">
          <cell r="A5479">
            <v>133340</v>
          </cell>
          <cell r="B5479">
            <v>0</v>
          </cell>
          <cell r="C5479">
            <v>7.5</v>
          </cell>
          <cell r="D5479">
            <v>0.6</v>
          </cell>
          <cell r="E5479">
            <v>8.1</v>
          </cell>
          <cell r="F5479">
            <v>8.25</v>
          </cell>
          <cell r="G5479">
            <v>8.4600000000000009</v>
          </cell>
          <cell r="H5479">
            <v>9.06</v>
          </cell>
          <cell r="I5479">
            <v>9.66</v>
          </cell>
        </row>
        <row r="5480">
          <cell r="A5480">
            <v>133350</v>
          </cell>
          <cell r="B5480">
            <v>0</v>
          </cell>
          <cell r="C5480">
            <v>7.5</v>
          </cell>
          <cell r="D5480">
            <v>0.6</v>
          </cell>
          <cell r="E5480">
            <v>8.1</v>
          </cell>
          <cell r="F5480">
            <v>8.25</v>
          </cell>
          <cell r="G5480">
            <v>8.4600000000000009</v>
          </cell>
          <cell r="H5480">
            <v>9.06</v>
          </cell>
          <cell r="I5480">
            <v>9.66</v>
          </cell>
        </row>
        <row r="5481">
          <cell r="A5481">
            <v>133351.04000000001</v>
          </cell>
          <cell r="B5481" t="str">
            <v>MSE</v>
          </cell>
          <cell r="C5481">
            <v>7.5</v>
          </cell>
          <cell r="D5481">
            <v>0.6</v>
          </cell>
          <cell r="E5481">
            <v>8.1</v>
          </cell>
          <cell r="F5481">
            <v>8.25</v>
          </cell>
          <cell r="G5481">
            <v>8.4600000000000009</v>
          </cell>
          <cell r="H5481">
            <v>9.06</v>
          </cell>
          <cell r="I5481">
            <v>9.66</v>
          </cell>
        </row>
        <row r="5482">
          <cell r="A5482">
            <v>133360</v>
          </cell>
          <cell r="B5482">
            <v>0</v>
          </cell>
          <cell r="C5482">
            <v>7.5</v>
          </cell>
          <cell r="D5482">
            <v>0.47</v>
          </cell>
          <cell r="E5482">
            <v>7.97</v>
          </cell>
          <cell r="F5482">
            <v>8.1199999999999992</v>
          </cell>
          <cell r="G5482">
            <v>8.33</v>
          </cell>
          <cell r="H5482">
            <v>8.93</v>
          </cell>
          <cell r="I5482">
            <v>9.5299999999999994</v>
          </cell>
        </row>
        <row r="5483">
          <cell r="A5483">
            <v>133361.04</v>
          </cell>
          <cell r="B5483" t="str">
            <v>PY</v>
          </cell>
          <cell r="C5483">
            <v>7.5</v>
          </cell>
          <cell r="D5483">
            <v>0.15</v>
          </cell>
          <cell r="E5483">
            <v>7.65</v>
          </cell>
          <cell r="F5483">
            <v>7.8000000000000007</v>
          </cell>
          <cell r="G5483">
            <v>8.0100000000000016</v>
          </cell>
          <cell r="H5483">
            <v>8.6100000000000012</v>
          </cell>
          <cell r="I5483">
            <v>9.2100000000000009</v>
          </cell>
        </row>
        <row r="5484">
          <cell r="A5484">
            <v>133370</v>
          </cell>
          <cell r="B5484">
            <v>0</v>
          </cell>
          <cell r="C5484">
            <v>7.5</v>
          </cell>
          <cell r="D5484">
            <v>0.32</v>
          </cell>
          <cell r="E5484">
            <v>7.82</v>
          </cell>
          <cell r="F5484">
            <v>7.9700000000000006</v>
          </cell>
          <cell r="G5484">
            <v>8.1800000000000015</v>
          </cell>
          <cell r="H5484">
            <v>8.7800000000000011</v>
          </cell>
          <cell r="I5484">
            <v>9.3800000000000008</v>
          </cell>
        </row>
        <row r="5485">
          <cell r="A5485">
            <v>133371.04</v>
          </cell>
          <cell r="B5485" t="str">
            <v>PT</v>
          </cell>
          <cell r="C5485">
            <v>7.5</v>
          </cell>
          <cell r="D5485">
            <v>0.3</v>
          </cell>
          <cell r="E5485">
            <v>7.8</v>
          </cell>
          <cell r="F5485">
            <v>7.95</v>
          </cell>
          <cell r="G5485">
            <v>8.16</v>
          </cell>
          <cell r="H5485">
            <v>8.76</v>
          </cell>
          <cell r="I5485">
            <v>9.36</v>
          </cell>
        </row>
        <row r="5486">
          <cell r="A5486">
            <v>133380</v>
          </cell>
          <cell r="B5486">
            <v>0</v>
          </cell>
          <cell r="C5486">
            <v>7.5</v>
          </cell>
          <cell r="D5486">
            <v>0.17</v>
          </cell>
          <cell r="E5486">
            <v>7.67</v>
          </cell>
          <cell r="F5486">
            <v>7.82</v>
          </cell>
          <cell r="G5486">
            <v>8.0300000000000011</v>
          </cell>
          <cell r="H5486">
            <v>8.6300000000000008</v>
          </cell>
          <cell r="I5486">
            <v>9.23</v>
          </cell>
        </row>
        <row r="5487">
          <cell r="A5487">
            <v>133390</v>
          </cell>
          <cell r="B5487">
            <v>0</v>
          </cell>
          <cell r="C5487">
            <v>7.5</v>
          </cell>
          <cell r="D5487">
            <v>0.02</v>
          </cell>
          <cell r="E5487">
            <v>7.52</v>
          </cell>
          <cell r="F5487">
            <v>7.67</v>
          </cell>
          <cell r="G5487">
            <v>7.88</v>
          </cell>
          <cell r="H5487">
            <v>8.48</v>
          </cell>
          <cell r="I5487">
            <v>9.08</v>
          </cell>
        </row>
        <row r="5488">
          <cell r="A5488">
            <v>133391.04000000001</v>
          </cell>
          <cell r="B5488" t="str">
            <v>PX</v>
          </cell>
          <cell r="C5488">
            <v>7.5</v>
          </cell>
          <cell r="D5488">
            <v>0</v>
          </cell>
          <cell r="E5488">
            <v>7.5</v>
          </cell>
          <cell r="F5488">
            <v>7.65</v>
          </cell>
          <cell r="G5488">
            <v>7.86</v>
          </cell>
          <cell r="H5488">
            <v>8.4600000000000009</v>
          </cell>
          <cell r="I5488">
            <v>9.06</v>
          </cell>
        </row>
        <row r="5489">
          <cell r="A5489">
            <v>133400</v>
          </cell>
          <cell r="B5489">
            <v>0</v>
          </cell>
          <cell r="C5489">
            <v>7.5</v>
          </cell>
          <cell r="D5489">
            <v>0</v>
          </cell>
          <cell r="E5489">
            <v>7.5</v>
          </cell>
          <cell r="F5489">
            <v>7.65</v>
          </cell>
          <cell r="G5489">
            <v>7.86</v>
          </cell>
          <cell r="H5489">
            <v>8.4600000000000009</v>
          </cell>
          <cell r="I5489">
            <v>9.06</v>
          </cell>
        </row>
        <row r="5490">
          <cell r="A5490">
            <v>133410</v>
          </cell>
          <cell r="B5490">
            <v>0</v>
          </cell>
          <cell r="C5490">
            <v>7.5</v>
          </cell>
          <cell r="D5490">
            <v>0</v>
          </cell>
          <cell r="E5490">
            <v>7.5</v>
          </cell>
          <cell r="F5490">
            <v>7.65</v>
          </cell>
          <cell r="G5490">
            <v>7.86</v>
          </cell>
          <cell r="H5490">
            <v>8.4600000000000009</v>
          </cell>
          <cell r="I5490">
            <v>9.06</v>
          </cell>
        </row>
        <row r="5491">
          <cell r="A5491">
            <v>133420</v>
          </cell>
          <cell r="B5491">
            <v>0</v>
          </cell>
          <cell r="C5491">
            <v>7.5</v>
          </cell>
          <cell r="D5491">
            <v>0</v>
          </cell>
          <cell r="E5491">
            <v>7.5</v>
          </cell>
          <cell r="F5491">
            <v>7.65</v>
          </cell>
          <cell r="G5491">
            <v>7.86</v>
          </cell>
          <cell r="H5491">
            <v>8.4600000000000009</v>
          </cell>
          <cell r="I5491">
            <v>9.06</v>
          </cell>
        </row>
        <row r="5492">
          <cell r="A5492">
            <v>133421.04</v>
          </cell>
          <cell r="B5492" t="str">
            <v>BS</v>
          </cell>
          <cell r="C5492">
            <v>7.5</v>
          </cell>
          <cell r="D5492">
            <v>0</v>
          </cell>
          <cell r="E5492">
            <v>7.5</v>
          </cell>
          <cell r="F5492">
            <v>7.65</v>
          </cell>
          <cell r="G5492">
            <v>7.86</v>
          </cell>
          <cell r="H5492">
            <v>8.4600000000000009</v>
          </cell>
          <cell r="I5492">
            <v>9.06</v>
          </cell>
        </row>
        <row r="5493">
          <cell r="A5493">
            <v>133430</v>
          </cell>
          <cell r="B5493">
            <v>0</v>
          </cell>
          <cell r="C5493">
            <v>7.5</v>
          </cell>
          <cell r="D5493">
            <v>0</v>
          </cell>
          <cell r="E5493">
            <v>7.5</v>
          </cell>
          <cell r="F5493">
            <v>7.65</v>
          </cell>
          <cell r="G5493">
            <v>7.86</v>
          </cell>
          <cell r="H5493">
            <v>8.4600000000000009</v>
          </cell>
          <cell r="I5493">
            <v>9.06</v>
          </cell>
        </row>
        <row r="5494">
          <cell r="A5494">
            <v>133440</v>
          </cell>
          <cell r="B5494">
            <v>0</v>
          </cell>
          <cell r="C5494">
            <v>7.5</v>
          </cell>
          <cell r="D5494">
            <v>0</v>
          </cell>
          <cell r="E5494">
            <v>7.5</v>
          </cell>
          <cell r="F5494">
            <v>7.65</v>
          </cell>
          <cell r="G5494">
            <v>7.86</v>
          </cell>
          <cell r="H5494">
            <v>8.4600000000000009</v>
          </cell>
          <cell r="I5494">
            <v>9.06</v>
          </cell>
        </row>
        <row r="5495">
          <cell r="A5495">
            <v>133450</v>
          </cell>
          <cell r="B5495">
            <v>0</v>
          </cell>
          <cell r="C5495">
            <v>7.5</v>
          </cell>
          <cell r="D5495">
            <v>0</v>
          </cell>
          <cell r="E5495">
            <v>7.5</v>
          </cell>
          <cell r="F5495">
            <v>7.65</v>
          </cell>
          <cell r="G5495">
            <v>7.86</v>
          </cell>
          <cell r="H5495">
            <v>8.4600000000000009</v>
          </cell>
          <cell r="I5495">
            <v>9.06</v>
          </cell>
        </row>
        <row r="5496">
          <cell r="A5496">
            <v>133460</v>
          </cell>
          <cell r="B5496">
            <v>0</v>
          </cell>
          <cell r="C5496">
            <v>7.5</v>
          </cell>
          <cell r="D5496">
            <v>0</v>
          </cell>
          <cell r="E5496">
            <v>7.5</v>
          </cell>
          <cell r="F5496">
            <v>7.65</v>
          </cell>
          <cell r="G5496">
            <v>7.86</v>
          </cell>
          <cell r="H5496">
            <v>8.4600000000000009</v>
          </cell>
          <cell r="I5496">
            <v>9.06</v>
          </cell>
        </row>
        <row r="5497">
          <cell r="A5497">
            <v>133470</v>
          </cell>
          <cell r="B5497">
            <v>0</v>
          </cell>
          <cell r="C5497">
            <v>7.5</v>
          </cell>
          <cell r="D5497">
            <v>0</v>
          </cell>
          <cell r="E5497">
            <v>7.5</v>
          </cell>
          <cell r="F5497">
            <v>7.65</v>
          </cell>
          <cell r="G5497">
            <v>7.86</v>
          </cell>
          <cell r="H5497">
            <v>8.4600000000000009</v>
          </cell>
          <cell r="I5497">
            <v>9.06</v>
          </cell>
        </row>
        <row r="5498">
          <cell r="A5498">
            <v>133480</v>
          </cell>
          <cell r="B5498">
            <v>0</v>
          </cell>
          <cell r="C5498">
            <v>7.5</v>
          </cell>
          <cell r="D5498">
            <v>0</v>
          </cell>
          <cell r="E5498">
            <v>7.5</v>
          </cell>
          <cell r="F5498">
            <v>7.65</v>
          </cell>
          <cell r="G5498">
            <v>7.86</v>
          </cell>
          <cell r="H5498">
            <v>8.4600000000000009</v>
          </cell>
          <cell r="I5498">
            <v>9.06</v>
          </cell>
        </row>
        <row r="5499">
          <cell r="A5499">
            <v>133490</v>
          </cell>
          <cell r="B5499">
            <v>0</v>
          </cell>
          <cell r="C5499">
            <v>7.5</v>
          </cell>
          <cell r="D5499">
            <v>0</v>
          </cell>
          <cell r="E5499">
            <v>7.5</v>
          </cell>
          <cell r="F5499">
            <v>7.65</v>
          </cell>
          <cell r="G5499">
            <v>7.86</v>
          </cell>
          <cell r="H5499">
            <v>8.4600000000000009</v>
          </cell>
          <cell r="I5499">
            <v>9.06</v>
          </cell>
        </row>
        <row r="5500">
          <cell r="A5500">
            <v>133500</v>
          </cell>
          <cell r="B5500">
            <v>0</v>
          </cell>
          <cell r="C5500">
            <v>7.5</v>
          </cell>
          <cell r="D5500">
            <v>0</v>
          </cell>
          <cell r="E5500">
            <v>7.5</v>
          </cell>
          <cell r="F5500">
            <v>7.65</v>
          </cell>
          <cell r="G5500">
            <v>7.86</v>
          </cell>
          <cell r="H5500">
            <v>8.4600000000000009</v>
          </cell>
          <cell r="I5500">
            <v>9.06</v>
          </cell>
        </row>
        <row r="5501">
          <cell r="A5501">
            <v>133510</v>
          </cell>
          <cell r="B5501">
            <v>0</v>
          </cell>
          <cell r="C5501">
            <v>7.5</v>
          </cell>
          <cell r="D5501">
            <v>0</v>
          </cell>
          <cell r="E5501">
            <v>7.5</v>
          </cell>
          <cell r="F5501">
            <v>7.65</v>
          </cell>
          <cell r="G5501">
            <v>7.86</v>
          </cell>
          <cell r="H5501">
            <v>8.4600000000000009</v>
          </cell>
          <cell r="I5501">
            <v>9.06</v>
          </cell>
        </row>
        <row r="5502">
          <cell r="A5502">
            <v>133520</v>
          </cell>
          <cell r="B5502">
            <v>0</v>
          </cell>
          <cell r="C5502">
            <v>7.5</v>
          </cell>
          <cell r="D5502">
            <v>0</v>
          </cell>
          <cell r="E5502">
            <v>7.5</v>
          </cell>
          <cell r="F5502">
            <v>7.65</v>
          </cell>
          <cell r="G5502">
            <v>7.86</v>
          </cell>
          <cell r="H5502">
            <v>8.4600000000000009</v>
          </cell>
          <cell r="I5502">
            <v>9.06</v>
          </cell>
        </row>
        <row r="5503">
          <cell r="A5503">
            <v>133530</v>
          </cell>
          <cell r="B5503">
            <v>0</v>
          </cell>
          <cell r="C5503">
            <v>7.5</v>
          </cell>
          <cell r="D5503">
            <v>0</v>
          </cell>
          <cell r="E5503">
            <v>7.5</v>
          </cell>
          <cell r="F5503">
            <v>7.65</v>
          </cell>
          <cell r="G5503">
            <v>7.86</v>
          </cell>
          <cell r="H5503">
            <v>8.4600000000000009</v>
          </cell>
          <cell r="I5503">
            <v>9.06</v>
          </cell>
        </row>
        <row r="5504">
          <cell r="A5504">
            <v>133540</v>
          </cell>
          <cell r="B5504">
            <v>0</v>
          </cell>
          <cell r="C5504">
            <v>7.5</v>
          </cell>
          <cell r="D5504">
            <v>0</v>
          </cell>
          <cell r="E5504">
            <v>7.5</v>
          </cell>
          <cell r="F5504">
            <v>7.65</v>
          </cell>
          <cell r="G5504">
            <v>7.86</v>
          </cell>
          <cell r="H5504">
            <v>8.4600000000000009</v>
          </cell>
          <cell r="I5504">
            <v>9.06</v>
          </cell>
        </row>
        <row r="5505">
          <cell r="A5505">
            <v>133550</v>
          </cell>
          <cell r="B5505">
            <v>0</v>
          </cell>
          <cell r="C5505">
            <v>7.5</v>
          </cell>
          <cell r="D5505">
            <v>0</v>
          </cell>
          <cell r="E5505">
            <v>7.5</v>
          </cell>
          <cell r="F5505">
            <v>7.65</v>
          </cell>
          <cell r="G5505">
            <v>7.86</v>
          </cell>
          <cell r="H5505">
            <v>8.4600000000000009</v>
          </cell>
          <cell r="I5505">
            <v>9.06</v>
          </cell>
        </row>
        <row r="5506">
          <cell r="A5506">
            <v>133560</v>
          </cell>
          <cell r="B5506">
            <v>0</v>
          </cell>
          <cell r="C5506">
            <v>7.5</v>
          </cell>
          <cell r="D5506">
            <v>0</v>
          </cell>
          <cell r="E5506">
            <v>7.5</v>
          </cell>
          <cell r="F5506">
            <v>7.65</v>
          </cell>
          <cell r="G5506">
            <v>7.86</v>
          </cell>
          <cell r="H5506">
            <v>8.4600000000000009</v>
          </cell>
          <cell r="I5506">
            <v>9.06</v>
          </cell>
        </row>
        <row r="5507">
          <cell r="A5507">
            <v>133570</v>
          </cell>
          <cell r="B5507">
            <v>0</v>
          </cell>
          <cell r="C5507">
            <v>7.5</v>
          </cell>
          <cell r="D5507">
            <v>0</v>
          </cell>
          <cell r="E5507">
            <v>7.5</v>
          </cell>
          <cell r="F5507">
            <v>7.65</v>
          </cell>
          <cell r="G5507">
            <v>7.86</v>
          </cell>
          <cell r="H5507">
            <v>8.4600000000000009</v>
          </cell>
          <cell r="I5507">
            <v>9.06</v>
          </cell>
        </row>
        <row r="5508">
          <cell r="A5508">
            <v>133580</v>
          </cell>
          <cell r="B5508">
            <v>0</v>
          </cell>
          <cell r="C5508">
            <v>7.5</v>
          </cell>
          <cell r="D5508">
            <v>0</v>
          </cell>
          <cell r="E5508">
            <v>7.5</v>
          </cell>
          <cell r="F5508">
            <v>7.65</v>
          </cell>
          <cell r="G5508">
            <v>7.86</v>
          </cell>
          <cell r="H5508">
            <v>8.4600000000000009</v>
          </cell>
          <cell r="I5508">
            <v>9.06</v>
          </cell>
        </row>
        <row r="5509">
          <cell r="A5509">
            <v>133590</v>
          </cell>
          <cell r="B5509">
            <v>0</v>
          </cell>
          <cell r="C5509">
            <v>7.5</v>
          </cell>
          <cell r="D5509">
            <v>0</v>
          </cell>
          <cell r="E5509">
            <v>7.5</v>
          </cell>
          <cell r="F5509">
            <v>7.65</v>
          </cell>
          <cell r="G5509">
            <v>7.86</v>
          </cell>
          <cell r="H5509">
            <v>8.4600000000000009</v>
          </cell>
          <cell r="I5509">
            <v>9.06</v>
          </cell>
        </row>
        <row r="5510">
          <cell r="A5510">
            <v>133600</v>
          </cell>
          <cell r="B5510">
            <v>0</v>
          </cell>
          <cell r="C5510">
            <v>7.5</v>
          </cell>
          <cell r="D5510">
            <v>0</v>
          </cell>
          <cell r="E5510">
            <v>7.5</v>
          </cell>
          <cell r="F5510">
            <v>7.65</v>
          </cell>
          <cell r="G5510">
            <v>7.86</v>
          </cell>
          <cell r="H5510">
            <v>8.4600000000000009</v>
          </cell>
          <cell r="I5510">
            <v>9.06</v>
          </cell>
        </row>
        <row r="5511">
          <cell r="A5511">
            <v>133610</v>
          </cell>
          <cell r="B5511">
            <v>0</v>
          </cell>
          <cell r="C5511">
            <v>7.5</v>
          </cell>
          <cell r="D5511">
            <v>0</v>
          </cell>
          <cell r="E5511">
            <v>7.5</v>
          </cell>
          <cell r="F5511">
            <v>7.65</v>
          </cell>
          <cell r="G5511">
            <v>7.86</v>
          </cell>
          <cell r="H5511">
            <v>8.4600000000000009</v>
          </cell>
          <cell r="I5511">
            <v>9.06</v>
          </cell>
        </row>
        <row r="5512">
          <cell r="A5512">
            <v>133620</v>
          </cell>
          <cell r="B5512">
            <v>0</v>
          </cell>
          <cell r="C5512">
            <v>7.5</v>
          </cell>
          <cell r="D5512">
            <v>0</v>
          </cell>
          <cell r="E5512">
            <v>7.5</v>
          </cell>
          <cell r="F5512">
            <v>7.65</v>
          </cell>
          <cell r="G5512">
            <v>7.86</v>
          </cell>
          <cell r="H5512">
            <v>8.4600000000000009</v>
          </cell>
          <cell r="I5512">
            <v>9.06</v>
          </cell>
        </row>
        <row r="5513">
          <cell r="A5513">
            <v>133630</v>
          </cell>
          <cell r="B5513">
            <v>0</v>
          </cell>
          <cell r="C5513">
            <v>7.5</v>
          </cell>
          <cell r="D5513">
            <v>0</v>
          </cell>
          <cell r="E5513">
            <v>7.5</v>
          </cell>
          <cell r="F5513">
            <v>7.65</v>
          </cell>
          <cell r="G5513">
            <v>7.86</v>
          </cell>
          <cell r="H5513">
            <v>8.4600000000000009</v>
          </cell>
          <cell r="I5513">
            <v>9.06</v>
          </cell>
        </row>
        <row r="5514">
          <cell r="A5514">
            <v>133640</v>
          </cell>
          <cell r="B5514">
            <v>0</v>
          </cell>
          <cell r="C5514">
            <v>7.5</v>
          </cell>
          <cell r="D5514">
            <v>0</v>
          </cell>
          <cell r="E5514">
            <v>7.5</v>
          </cell>
          <cell r="F5514">
            <v>7.65</v>
          </cell>
          <cell r="G5514">
            <v>7.86</v>
          </cell>
          <cell r="H5514">
            <v>8.4600000000000009</v>
          </cell>
          <cell r="I5514">
            <v>9.06</v>
          </cell>
        </row>
        <row r="5515">
          <cell r="A5515">
            <v>133650</v>
          </cell>
          <cell r="B5515">
            <v>0</v>
          </cell>
          <cell r="C5515">
            <v>7.5</v>
          </cell>
          <cell r="D5515">
            <v>0</v>
          </cell>
          <cell r="E5515">
            <v>7.5</v>
          </cell>
          <cell r="F5515">
            <v>7.65</v>
          </cell>
          <cell r="G5515">
            <v>7.86</v>
          </cell>
          <cell r="H5515">
            <v>8.4600000000000009</v>
          </cell>
          <cell r="I5515">
            <v>9.06</v>
          </cell>
        </row>
        <row r="5516">
          <cell r="A5516">
            <v>133660</v>
          </cell>
          <cell r="B5516">
            <v>0</v>
          </cell>
          <cell r="C5516">
            <v>7.5</v>
          </cell>
          <cell r="D5516">
            <v>0</v>
          </cell>
          <cell r="E5516">
            <v>7.5</v>
          </cell>
          <cell r="F5516">
            <v>7.65</v>
          </cell>
          <cell r="G5516">
            <v>7.86</v>
          </cell>
          <cell r="H5516">
            <v>8.4600000000000009</v>
          </cell>
          <cell r="I5516">
            <v>9.06</v>
          </cell>
        </row>
        <row r="5517">
          <cell r="A5517">
            <v>133670</v>
          </cell>
          <cell r="B5517">
            <v>0</v>
          </cell>
          <cell r="C5517">
            <v>7.5</v>
          </cell>
          <cell r="D5517">
            <v>0</v>
          </cell>
          <cell r="E5517">
            <v>7.5</v>
          </cell>
          <cell r="F5517">
            <v>7.65</v>
          </cell>
          <cell r="G5517">
            <v>7.86</v>
          </cell>
          <cell r="H5517">
            <v>8.4600000000000009</v>
          </cell>
          <cell r="I5517">
            <v>9.06</v>
          </cell>
        </row>
        <row r="5518">
          <cell r="A5518">
            <v>133680</v>
          </cell>
          <cell r="B5518">
            <v>0</v>
          </cell>
          <cell r="C5518">
            <v>7.5</v>
          </cell>
          <cell r="D5518">
            <v>0</v>
          </cell>
          <cell r="E5518">
            <v>7.5</v>
          </cell>
          <cell r="F5518">
            <v>7.65</v>
          </cell>
          <cell r="G5518">
            <v>7.86</v>
          </cell>
          <cell r="H5518">
            <v>8.4600000000000009</v>
          </cell>
          <cell r="I5518">
            <v>9.06</v>
          </cell>
        </row>
        <row r="5519">
          <cell r="A5519">
            <v>133690</v>
          </cell>
          <cell r="B5519">
            <v>0</v>
          </cell>
          <cell r="C5519">
            <v>7.5</v>
          </cell>
          <cell r="D5519">
            <v>0</v>
          </cell>
          <cell r="E5519">
            <v>7.5</v>
          </cell>
          <cell r="F5519">
            <v>7.65</v>
          </cell>
          <cell r="G5519">
            <v>7.86</v>
          </cell>
          <cell r="H5519">
            <v>8.4600000000000009</v>
          </cell>
          <cell r="I5519">
            <v>9.06</v>
          </cell>
        </row>
        <row r="5520">
          <cell r="A5520">
            <v>133700</v>
          </cell>
          <cell r="B5520">
            <v>0</v>
          </cell>
          <cell r="C5520">
            <v>7.5</v>
          </cell>
          <cell r="D5520">
            <v>0</v>
          </cell>
          <cell r="E5520">
            <v>7.5</v>
          </cell>
          <cell r="F5520">
            <v>7.65</v>
          </cell>
          <cell r="G5520">
            <v>7.86</v>
          </cell>
          <cell r="H5520">
            <v>8.4600000000000009</v>
          </cell>
          <cell r="I5520">
            <v>9.06</v>
          </cell>
        </row>
        <row r="5521">
          <cell r="A5521">
            <v>133710</v>
          </cell>
          <cell r="B5521">
            <v>0</v>
          </cell>
          <cell r="C5521">
            <v>7.5</v>
          </cell>
          <cell r="D5521">
            <v>0</v>
          </cell>
          <cell r="E5521">
            <v>7.5</v>
          </cell>
          <cell r="F5521">
            <v>7.65</v>
          </cell>
          <cell r="G5521">
            <v>7.86</v>
          </cell>
          <cell r="H5521">
            <v>8.4600000000000009</v>
          </cell>
          <cell r="I5521">
            <v>9.06</v>
          </cell>
        </row>
        <row r="5522">
          <cell r="A5522">
            <v>133720</v>
          </cell>
          <cell r="B5522">
            <v>0</v>
          </cell>
          <cell r="C5522">
            <v>7.5</v>
          </cell>
          <cell r="D5522">
            <v>0</v>
          </cell>
          <cell r="E5522">
            <v>7.5</v>
          </cell>
          <cell r="F5522">
            <v>7.65</v>
          </cell>
          <cell r="G5522">
            <v>7.86</v>
          </cell>
          <cell r="H5522">
            <v>8.4600000000000009</v>
          </cell>
          <cell r="I5522">
            <v>9.06</v>
          </cell>
        </row>
        <row r="5523">
          <cell r="A5523">
            <v>133730</v>
          </cell>
          <cell r="B5523">
            <v>0</v>
          </cell>
          <cell r="C5523">
            <v>7.5</v>
          </cell>
          <cell r="D5523">
            <v>0</v>
          </cell>
          <cell r="E5523">
            <v>7.5</v>
          </cell>
          <cell r="F5523">
            <v>7.65</v>
          </cell>
          <cell r="G5523">
            <v>7.86</v>
          </cell>
          <cell r="H5523">
            <v>8.4600000000000009</v>
          </cell>
          <cell r="I5523">
            <v>9.06</v>
          </cell>
        </row>
        <row r="5524">
          <cell r="A5524">
            <v>133740</v>
          </cell>
          <cell r="B5524">
            <v>0</v>
          </cell>
          <cell r="C5524">
            <v>7.5</v>
          </cell>
          <cell r="D5524">
            <v>0</v>
          </cell>
          <cell r="E5524">
            <v>7.5</v>
          </cell>
          <cell r="F5524">
            <v>7.65</v>
          </cell>
          <cell r="G5524">
            <v>7.86</v>
          </cell>
          <cell r="H5524">
            <v>8.4600000000000009</v>
          </cell>
          <cell r="I5524">
            <v>9.06</v>
          </cell>
        </row>
        <row r="5525">
          <cell r="A5525">
            <v>133750</v>
          </cell>
          <cell r="B5525">
            <v>0</v>
          </cell>
          <cell r="C5525">
            <v>7.5</v>
          </cell>
          <cell r="D5525">
            <v>0</v>
          </cell>
          <cell r="E5525">
            <v>7.5</v>
          </cell>
          <cell r="F5525">
            <v>7.65</v>
          </cell>
          <cell r="G5525">
            <v>7.86</v>
          </cell>
          <cell r="H5525">
            <v>8.4600000000000009</v>
          </cell>
          <cell r="I5525">
            <v>9.06</v>
          </cell>
        </row>
        <row r="5526">
          <cell r="A5526">
            <v>133760</v>
          </cell>
          <cell r="B5526">
            <v>0</v>
          </cell>
          <cell r="C5526">
            <v>7.5</v>
          </cell>
          <cell r="D5526">
            <v>0</v>
          </cell>
          <cell r="E5526">
            <v>7.5</v>
          </cell>
          <cell r="F5526">
            <v>7.65</v>
          </cell>
          <cell r="G5526">
            <v>7.86</v>
          </cell>
          <cell r="H5526">
            <v>8.4600000000000009</v>
          </cell>
          <cell r="I5526">
            <v>9.06</v>
          </cell>
        </row>
        <row r="5527">
          <cell r="A5527">
            <v>133770</v>
          </cell>
          <cell r="B5527">
            <v>0</v>
          </cell>
          <cell r="C5527">
            <v>7.5</v>
          </cell>
          <cell r="D5527">
            <v>0</v>
          </cell>
          <cell r="E5527">
            <v>7.5</v>
          </cell>
          <cell r="F5527">
            <v>7.65</v>
          </cell>
          <cell r="G5527">
            <v>7.86</v>
          </cell>
          <cell r="H5527">
            <v>8.4600000000000009</v>
          </cell>
          <cell r="I5527">
            <v>9.06</v>
          </cell>
        </row>
        <row r="5528">
          <cell r="A5528">
            <v>133780</v>
          </cell>
          <cell r="B5528">
            <v>0</v>
          </cell>
          <cell r="C5528">
            <v>7.5</v>
          </cell>
          <cell r="D5528">
            <v>0</v>
          </cell>
          <cell r="E5528">
            <v>7.5</v>
          </cell>
          <cell r="F5528">
            <v>7.65</v>
          </cell>
          <cell r="G5528">
            <v>7.86</v>
          </cell>
          <cell r="H5528">
            <v>8.4600000000000009</v>
          </cell>
          <cell r="I5528">
            <v>9.06</v>
          </cell>
        </row>
        <row r="5529">
          <cell r="A5529">
            <v>133790</v>
          </cell>
          <cell r="B5529">
            <v>0</v>
          </cell>
          <cell r="C5529">
            <v>7.5</v>
          </cell>
          <cell r="D5529">
            <v>0</v>
          </cell>
          <cell r="E5529">
            <v>7.5</v>
          </cell>
          <cell r="F5529">
            <v>7.65</v>
          </cell>
          <cell r="G5529">
            <v>7.86</v>
          </cell>
          <cell r="H5529">
            <v>8.4600000000000009</v>
          </cell>
          <cell r="I5529">
            <v>9.06</v>
          </cell>
        </row>
        <row r="5530">
          <cell r="A5530">
            <v>133800</v>
          </cell>
          <cell r="B5530">
            <v>0</v>
          </cell>
          <cell r="C5530">
            <v>7.5</v>
          </cell>
          <cell r="D5530">
            <v>0</v>
          </cell>
          <cell r="E5530">
            <v>7.5</v>
          </cell>
          <cell r="F5530">
            <v>7.65</v>
          </cell>
          <cell r="G5530">
            <v>7.86</v>
          </cell>
          <cell r="H5530">
            <v>8.4600000000000009</v>
          </cell>
          <cell r="I5530">
            <v>9.06</v>
          </cell>
        </row>
        <row r="5531">
          <cell r="A5531">
            <v>133810</v>
          </cell>
          <cell r="B5531">
            <v>0</v>
          </cell>
          <cell r="C5531">
            <v>7.5</v>
          </cell>
          <cell r="D5531">
            <v>0</v>
          </cell>
          <cell r="E5531">
            <v>7.5</v>
          </cell>
          <cell r="F5531">
            <v>7.65</v>
          </cell>
          <cell r="G5531">
            <v>7.86</v>
          </cell>
          <cell r="H5531">
            <v>8.4600000000000009</v>
          </cell>
          <cell r="I5531">
            <v>9.06</v>
          </cell>
        </row>
        <row r="5532">
          <cell r="A5532">
            <v>133820</v>
          </cell>
          <cell r="B5532">
            <v>0</v>
          </cell>
          <cell r="C5532">
            <v>7.5</v>
          </cell>
          <cell r="D5532">
            <v>0</v>
          </cell>
          <cell r="E5532">
            <v>7.5</v>
          </cell>
          <cell r="F5532">
            <v>7.65</v>
          </cell>
          <cell r="G5532">
            <v>7.86</v>
          </cell>
          <cell r="H5532">
            <v>8.4600000000000009</v>
          </cell>
          <cell r="I5532">
            <v>9.06</v>
          </cell>
        </row>
        <row r="5533">
          <cell r="A5533">
            <v>133830</v>
          </cell>
          <cell r="B5533">
            <v>0</v>
          </cell>
          <cell r="C5533">
            <v>7.5</v>
          </cell>
          <cell r="D5533">
            <v>0</v>
          </cell>
          <cell r="E5533">
            <v>7.5</v>
          </cell>
          <cell r="F5533">
            <v>7.65</v>
          </cell>
          <cell r="G5533">
            <v>7.86</v>
          </cell>
          <cell r="H5533">
            <v>8.4600000000000009</v>
          </cell>
          <cell r="I5533">
            <v>9.06</v>
          </cell>
        </row>
        <row r="5534">
          <cell r="A5534">
            <v>133840</v>
          </cell>
          <cell r="B5534">
            <v>0</v>
          </cell>
          <cell r="C5534">
            <v>7.5</v>
          </cell>
          <cell r="D5534">
            <v>0</v>
          </cell>
          <cell r="E5534">
            <v>7.5</v>
          </cell>
          <cell r="F5534">
            <v>7.65</v>
          </cell>
          <cell r="G5534">
            <v>7.86</v>
          </cell>
          <cell r="H5534">
            <v>8.4600000000000009</v>
          </cell>
          <cell r="I5534">
            <v>9.06</v>
          </cell>
        </row>
        <row r="5535">
          <cell r="A5535">
            <v>133850</v>
          </cell>
          <cell r="B5535">
            <v>0</v>
          </cell>
          <cell r="C5535">
            <v>7.5</v>
          </cell>
          <cell r="D5535">
            <v>0</v>
          </cell>
          <cell r="E5535">
            <v>7.5</v>
          </cell>
          <cell r="F5535">
            <v>7.65</v>
          </cell>
          <cell r="G5535">
            <v>7.86</v>
          </cell>
          <cell r="H5535">
            <v>8.4600000000000009</v>
          </cell>
          <cell r="I5535">
            <v>9.06</v>
          </cell>
        </row>
        <row r="5536">
          <cell r="A5536">
            <v>133860</v>
          </cell>
          <cell r="B5536">
            <v>0</v>
          </cell>
          <cell r="C5536">
            <v>7.5</v>
          </cell>
          <cell r="D5536">
            <v>0</v>
          </cell>
          <cell r="E5536">
            <v>7.5</v>
          </cell>
          <cell r="F5536">
            <v>7.65</v>
          </cell>
          <cell r="G5536">
            <v>7.86</v>
          </cell>
          <cell r="H5536">
            <v>8.4600000000000009</v>
          </cell>
          <cell r="I5536">
            <v>9.06</v>
          </cell>
        </row>
        <row r="5537">
          <cell r="A5537">
            <v>133870</v>
          </cell>
          <cell r="B5537">
            <v>0</v>
          </cell>
          <cell r="C5537">
            <v>7.5</v>
          </cell>
          <cell r="D5537">
            <v>0</v>
          </cell>
          <cell r="E5537">
            <v>7.5</v>
          </cell>
          <cell r="F5537">
            <v>7.65</v>
          </cell>
          <cell r="G5537">
            <v>7.86</v>
          </cell>
          <cell r="H5537">
            <v>8.4600000000000009</v>
          </cell>
          <cell r="I5537">
            <v>9.06</v>
          </cell>
        </row>
        <row r="5538">
          <cell r="A5538">
            <v>133880</v>
          </cell>
          <cell r="B5538">
            <v>0</v>
          </cell>
          <cell r="C5538">
            <v>7.5</v>
          </cell>
          <cell r="D5538">
            <v>0</v>
          </cell>
          <cell r="E5538">
            <v>7.5</v>
          </cell>
          <cell r="F5538">
            <v>7.65</v>
          </cell>
          <cell r="G5538">
            <v>7.86</v>
          </cell>
          <cell r="H5538">
            <v>8.4600000000000009</v>
          </cell>
          <cell r="I5538">
            <v>9.06</v>
          </cell>
        </row>
        <row r="5539">
          <cell r="A5539">
            <v>133890</v>
          </cell>
          <cell r="B5539">
            <v>0</v>
          </cell>
          <cell r="C5539">
            <v>7.5</v>
          </cell>
          <cell r="D5539">
            <v>0</v>
          </cell>
          <cell r="E5539">
            <v>7.5</v>
          </cell>
          <cell r="F5539">
            <v>7.65</v>
          </cell>
          <cell r="G5539">
            <v>7.86</v>
          </cell>
          <cell r="H5539">
            <v>8.4600000000000009</v>
          </cell>
          <cell r="I5539">
            <v>9.06</v>
          </cell>
        </row>
        <row r="5540">
          <cell r="A5540">
            <v>133900</v>
          </cell>
          <cell r="B5540">
            <v>0</v>
          </cell>
          <cell r="C5540">
            <v>7.5</v>
          </cell>
          <cell r="D5540">
            <v>0</v>
          </cell>
          <cell r="E5540">
            <v>7.5</v>
          </cell>
          <cell r="F5540">
            <v>7.65</v>
          </cell>
          <cell r="G5540">
            <v>7.86</v>
          </cell>
          <cell r="H5540">
            <v>8.4600000000000009</v>
          </cell>
          <cell r="I5540">
            <v>9.06</v>
          </cell>
        </row>
        <row r="5541">
          <cell r="A5541">
            <v>133910</v>
          </cell>
          <cell r="B5541">
            <v>0</v>
          </cell>
          <cell r="C5541">
            <v>7.5</v>
          </cell>
          <cell r="D5541">
            <v>0</v>
          </cell>
          <cell r="E5541">
            <v>7.5</v>
          </cell>
          <cell r="F5541">
            <v>7.65</v>
          </cell>
          <cell r="G5541">
            <v>7.86</v>
          </cell>
          <cell r="H5541">
            <v>8.4600000000000009</v>
          </cell>
          <cell r="I5541">
            <v>9.06</v>
          </cell>
        </row>
        <row r="5542">
          <cell r="A5542">
            <v>133920</v>
          </cell>
          <cell r="B5542">
            <v>0</v>
          </cell>
          <cell r="C5542">
            <v>7.5</v>
          </cell>
          <cell r="D5542">
            <v>0</v>
          </cell>
          <cell r="E5542">
            <v>7.5</v>
          </cell>
          <cell r="F5542">
            <v>7.65</v>
          </cell>
          <cell r="G5542">
            <v>7.86</v>
          </cell>
          <cell r="H5542">
            <v>8.4600000000000009</v>
          </cell>
          <cell r="I5542">
            <v>9.06</v>
          </cell>
        </row>
        <row r="5543">
          <cell r="A5543">
            <v>133930</v>
          </cell>
          <cell r="B5543">
            <v>0</v>
          </cell>
          <cell r="C5543">
            <v>7.5</v>
          </cell>
          <cell r="D5543">
            <v>0</v>
          </cell>
          <cell r="E5543">
            <v>7.5</v>
          </cell>
          <cell r="F5543">
            <v>7.65</v>
          </cell>
          <cell r="G5543">
            <v>7.86</v>
          </cell>
          <cell r="H5543">
            <v>8.4600000000000009</v>
          </cell>
          <cell r="I5543">
            <v>9.06</v>
          </cell>
        </row>
        <row r="5544">
          <cell r="A5544">
            <v>133940</v>
          </cell>
          <cell r="B5544">
            <v>0</v>
          </cell>
          <cell r="C5544">
            <v>7.5</v>
          </cell>
          <cell r="D5544">
            <v>0</v>
          </cell>
          <cell r="E5544">
            <v>7.5</v>
          </cell>
          <cell r="F5544">
            <v>7.65</v>
          </cell>
          <cell r="G5544">
            <v>7.86</v>
          </cell>
          <cell r="H5544">
            <v>8.4600000000000009</v>
          </cell>
          <cell r="I5544">
            <v>9.06</v>
          </cell>
        </row>
        <row r="5545">
          <cell r="A5545">
            <v>133950</v>
          </cell>
          <cell r="B5545">
            <v>0</v>
          </cell>
          <cell r="C5545">
            <v>7.5</v>
          </cell>
          <cell r="D5545">
            <v>0</v>
          </cell>
          <cell r="E5545">
            <v>7.5</v>
          </cell>
          <cell r="F5545">
            <v>7.65</v>
          </cell>
          <cell r="G5545">
            <v>7.86</v>
          </cell>
          <cell r="H5545">
            <v>8.4600000000000009</v>
          </cell>
          <cell r="I5545">
            <v>9.06</v>
          </cell>
        </row>
        <row r="5546">
          <cell r="A5546">
            <v>133960</v>
          </cell>
          <cell r="B5546">
            <v>0</v>
          </cell>
          <cell r="C5546">
            <v>7.5</v>
          </cell>
          <cell r="D5546">
            <v>0</v>
          </cell>
          <cell r="E5546">
            <v>7.5</v>
          </cell>
          <cell r="F5546">
            <v>7.65</v>
          </cell>
          <cell r="G5546">
            <v>7.86</v>
          </cell>
          <cell r="H5546">
            <v>8.4600000000000009</v>
          </cell>
          <cell r="I5546">
            <v>9.06</v>
          </cell>
        </row>
        <row r="5547">
          <cell r="A5547">
            <v>133970</v>
          </cell>
          <cell r="B5547">
            <v>0</v>
          </cell>
          <cell r="C5547">
            <v>7.5</v>
          </cell>
          <cell r="D5547">
            <v>0</v>
          </cell>
          <cell r="E5547">
            <v>7.5</v>
          </cell>
          <cell r="F5547">
            <v>7.65</v>
          </cell>
          <cell r="G5547">
            <v>7.86</v>
          </cell>
          <cell r="H5547">
            <v>8.4600000000000009</v>
          </cell>
          <cell r="I5547">
            <v>9.06</v>
          </cell>
        </row>
        <row r="5548">
          <cell r="A5548">
            <v>133980</v>
          </cell>
          <cell r="B5548">
            <v>0</v>
          </cell>
          <cell r="C5548">
            <v>7.5</v>
          </cell>
          <cell r="D5548">
            <v>0</v>
          </cell>
          <cell r="E5548">
            <v>7.5</v>
          </cell>
          <cell r="F5548">
            <v>7.65</v>
          </cell>
          <cell r="G5548">
            <v>7.86</v>
          </cell>
          <cell r="H5548">
            <v>8.4600000000000009</v>
          </cell>
          <cell r="I5548">
            <v>9.06</v>
          </cell>
        </row>
        <row r="5549">
          <cell r="A5549">
            <v>133990</v>
          </cell>
          <cell r="B5549">
            <v>0</v>
          </cell>
          <cell r="C5549">
            <v>7.5</v>
          </cell>
          <cell r="D5549">
            <v>0</v>
          </cell>
          <cell r="E5549">
            <v>7.5</v>
          </cell>
          <cell r="F5549">
            <v>7.65</v>
          </cell>
          <cell r="G5549">
            <v>7.86</v>
          </cell>
          <cell r="H5549">
            <v>8.4600000000000009</v>
          </cell>
          <cell r="I5549">
            <v>9.06</v>
          </cell>
        </row>
        <row r="5550">
          <cell r="A5550">
            <v>134000</v>
          </cell>
          <cell r="B5550">
            <v>0</v>
          </cell>
          <cell r="C5550">
            <v>7.5</v>
          </cell>
          <cell r="D5550">
            <v>0</v>
          </cell>
          <cell r="E5550">
            <v>7.5</v>
          </cell>
          <cell r="F5550">
            <v>7.65</v>
          </cell>
          <cell r="G5550">
            <v>7.86</v>
          </cell>
          <cell r="H5550">
            <v>8.4600000000000009</v>
          </cell>
          <cell r="I5550">
            <v>9.06</v>
          </cell>
        </row>
        <row r="5569">
          <cell r="A5569">
            <v>134000</v>
          </cell>
          <cell r="B5569">
            <v>0</v>
          </cell>
          <cell r="C5569">
            <v>7.5</v>
          </cell>
          <cell r="D5569">
            <v>0</v>
          </cell>
          <cell r="E5569">
            <v>7.5</v>
          </cell>
          <cell r="F5569">
            <v>7.65</v>
          </cell>
          <cell r="G5569">
            <v>7.86</v>
          </cell>
          <cell r="H5569">
            <v>8.4600000000000009</v>
          </cell>
          <cell r="I5569">
            <v>9.06</v>
          </cell>
        </row>
        <row r="5570">
          <cell r="A5570">
            <v>134010</v>
          </cell>
          <cell r="B5570">
            <v>0</v>
          </cell>
          <cell r="C5570">
            <v>7.5</v>
          </cell>
          <cell r="D5570">
            <v>0</v>
          </cell>
          <cell r="E5570">
            <v>7.5</v>
          </cell>
          <cell r="F5570">
            <v>7.65</v>
          </cell>
          <cell r="G5570">
            <v>7.86</v>
          </cell>
          <cell r="H5570">
            <v>8.4600000000000009</v>
          </cell>
          <cell r="I5570">
            <v>9.06</v>
          </cell>
        </row>
        <row r="5571">
          <cell r="A5571">
            <v>134020</v>
          </cell>
          <cell r="B5571">
            <v>0</v>
          </cell>
          <cell r="C5571">
            <v>7.5</v>
          </cell>
          <cell r="D5571">
            <v>0</v>
          </cell>
          <cell r="E5571">
            <v>7.5</v>
          </cell>
          <cell r="F5571">
            <v>7.65</v>
          </cell>
          <cell r="G5571">
            <v>7.86</v>
          </cell>
          <cell r="H5571">
            <v>8.4600000000000009</v>
          </cell>
          <cell r="I5571">
            <v>9.06</v>
          </cell>
        </row>
        <row r="5572">
          <cell r="A5572">
            <v>134030</v>
          </cell>
          <cell r="B5572">
            <v>0</v>
          </cell>
          <cell r="C5572">
            <v>7.5</v>
          </cell>
          <cell r="D5572">
            <v>0</v>
          </cell>
          <cell r="E5572">
            <v>7.5</v>
          </cell>
          <cell r="F5572">
            <v>7.65</v>
          </cell>
          <cell r="G5572">
            <v>7.86</v>
          </cell>
          <cell r="H5572">
            <v>8.4600000000000009</v>
          </cell>
          <cell r="I5572">
            <v>9.06</v>
          </cell>
        </row>
        <row r="5573">
          <cell r="A5573">
            <v>134040</v>
          </cell>
          <cell r="B5573">
            <v>0</v>
          </cell>
          <cell r="C5573">
            <v>7.5</v>
          </cell>
          <cell r="D5573">
            <v>0</v>
          </cell>
          <cell r="E5573">
            <v>7.5</v>
          </cell>
          <cell r="F5573">
            <v>7.65</v>
          </cell>
          <cell r="G5573">
            <v>7.86</v>
          </cell>
          <cell r="H5573">
            <v>8.4600000000000009</v>
          </cell>
          <cell r="I5573">
            <v>9.06</v>
          </cell>
        </row>
        <row r="5574">
          <cell r="A5574">
            <v>134050</v>
          </cell>
          <cell r="B5574">
            <v>0</v>
          </cell>
          <cell r="C5574">
            <v>7.5</v>
          </cell>
          <cell r="D5574">
            <v>0</v>
          </cell>
          <cell r="E5574">
            <v>7.5</v>
          </cell>
          <cell r="F5574">
            <v>7.65</v>
          </cell>
          <cell r="G5574">
            <v>7.86</v>
          </cell>
          <cell r="H5574">
            <v>8.4600000000000009</v>
          </cell>
          <cell r="I5574">
            <v>9.06</v>
          </cell>
        </row>
        <row r="5575">
          <cell r="A5575">
            <v>134060</v>
          </cell>
          <cell r="B5575">
            <v>0</v>
          </cell>
          <cell r="C5575">
            <v>7.5</v>
          </cell>
          <cell r="D5575">
            <v>0</v>
          </cell>
          <cell r="E5575">
            <v>7.5</v>
          </cell>
          <cell r="F5575">
            <v>7.65</v>
          </cell>
          <cell r="G5575">
            <v>7.86</v>
          </cell>
          <cell r="H5575">
            <v>8.4600000000000009</v>
          </cell>
          <cell r="I5575">
            <v>9.06</v>
          </cell>
        </row>
        <row r="5576">
          <cell r="A5576">
            <v>134070</v>
          </cell>
          <cell r="B5576">
            <v>0</v>
          </cell>
          <cell r="C5576">
            <v>7.5</v>
          </cell>
          <cell r="D5576">
            <v>0</v>
          </cell>
          <cell r="E5576">
            <v>7.5</v>
          </cell>
          <cell r="F5576">
            <v>7.65</v>
          </cell>
          <cell r="G5576">
            <v>7.86</v>
          </cell>
          <cell r="H5576">
            <v>8.4600000000000009</v>
          </cell>
          <cell r="I5576">
            <v>9.06</v>
          </cell>
        </row>
        <row r="5577">
          <cell r="A5577">
            <v>134080</v>
          </cell>
          <cell r="B5577">
            <v>0</v>
          </cell>
          <cell r="C5577">
            <v>7.5</v>
          </cell>
          <cell r="D5577">
            <v>0</v>
          </cell>
          <cell r="E5577">
            <v>7.5</v>
          </cell>
          <cell r="F5577">
            <v>7.65</v>
          </cell>
          <cell r="G5577">
            <v>7.86</v>
          </cell>
          <cell r="H5577">
            <v>8.4600000000000009</v>
          </cell>
          <cell r="I5577">
            <v>9.06</v>
          </cell>
        </row>
        <row r="5578">
          <cell r="A5578">
            <v>134090</v>
          </cell>
          <cell r="B5578">
            <v>0</v>
          </cell>
          <cell r="C5578">
            <v>7.5</v>
          </cell>
          <cell r="D5578">
            <v>0</v>
          </cell>
          <cell r="E5578">
            <v>7.5</v>
          </cell>
          <cell r="F5578">
            <v>7.65</v>
          </cell>
          <cell r="G5578">
            <v>7.86</v>
          </cell>
          <cell r="H5578">
            <v>8.4600000000000009</v>
          </cell>
          <cell r="I5578">
            <v>9.06</v>
          </cell>
        </row>
        <row r="5579">
          <cell r="A5579">
            <v>134100</v>
          </cell>
          <cell r="B5579">
            <v>0</v>
          </cell>
          <cell r="C5579">
            <v>7.5</v>
          </cell>
          <cell r="D5579">
            <v>0</v>
          </cell>
          <cell r="E5579">
            <v>7.5</v>
          </cell>
          <cell r="F5579">
            <v>7.65</v>
          </cell>
          <cell r="G5579">
            <v>7.86</v>
          </cell>
          <cell r="H5579">
            <v>8.4600000000000009</v>
          </cell>
          <cell r="I5579">
            <v>9.06</v>
          </cell>
        </row>
        <row r="5580">
          <cell r="A5580">
            <v>134110</v>
          </cell>
          <cell r="B5580">
            <v>0</v>
          </cell>
          <cell r="C5580">
            <v>7.5</v>
          </cell>
          <cell r="D5580">
            <v>0</v>
          </cell>
          <cell r="E5580">
            <v>7.5</v>
          </cell>
          <cell r="F5580">
            <v>7.65</v>
          </cell>
          <cell r="G5580">
            <v>7.86</v>
          </cell>
          <cell r="H5580">
            <v>8.4600000000000009</v>
          </cell>
          <cell r="I5580">
            <v>9.06</v>
          </cell>
        </row>
        <row r="5581">
          <cell r="A5581">
            <v>134120</v>
          </cell>
          <cell r="B5581">
            <v>0</v>
          </cell>
          <cell r="C5581">
            <v>7.5</v>
          </cell>
          <cell r="D5581">
            <v>0</v>
          </cell>
          <cell r="E5581">
            <v>7.5</v>
          </cell>
          <cell r="F5581">
            <v>7.65</v>
          </cell>
          <cell r="G5581">
            <v>7.86</v>
          </cell>
          <cell r="H5581">
            <v>8.4600000000000009</v>
          </cell>
          <cell r="I5581">
            <v>9.06</v>
          </cell>
        </row>
        <row r="5582">
          <cell r="A5582">
            <v>134130</v>
          </cell>
          <cell r="B5582">
            <v>0</v>
          </cell>
          <cell r="C5582">
            <v>7.5</v>
          </cell>
          <cell r="D5582">
            <v>0</v>
          </cell>
          <cell r="E5582">
            <v>7.5</v>
          </cell>
          <cell r="F5582">
            <v>7.65</v>
          </cell>
          <cell r="G5582">
            <v>7.86</v>
          </cell>
          <cell r="H5582">
            <v>8.4600000000000009</v>
          </cell>
          <cell r="I5582">
            <v>9.06</v>
          </cell>
        </row>
        <row r="5583">
          <cell r="A5583">
            <v>134140</v>
          </cell>
          <cell r="B5583">
            <v>0</v>
          </cell>
          <cell r="C5583">
            <v>7.5</v>
          </cell>
          <cell r="D5583">
            <v>0</v>
          </cell>
          <cell r="E5583">
            <v>7.5</v>
          </cell>
          <cell r="F5583">
            <v>7.65</v>
          </cell>
          <cell r="G5583">
            <v>7.86</v>
          </cell>
          <cell r="H5583">
            <v>8.4600000000000009</v>
          </cell>
          <cell r="I5583">
            <v>9.06</v>
          </cell>
        </row>
        <row r="5584">
          <cell r="A5584">
            <v>134150</v>
          </cell>
          <cell r="B5584">
            <v>0</v>
          </cell>
          <cell r="C5584">
            <v>7.5</v>
          </cell>
          <cell r="D5584">
            <v>0</v>
          </cell>
          <cell r="E5584">
            <v>7.5</v>
          </cell>
          <cell r="F5584">
            <v>7.65</v>
          </cell>
          <cell r="G5584">
            <v>7.86</v>
          </cell>
          <cell r="H5584">
            <v>8.4600000000000009</v>
          </cell>
          <cell r="I5584">
            <v>9.06</v>
          </cell>
        </row>
        <row r="5585">
          <cell r="A5585">
            <v>134160</v>
          </cell>
          <cell r="B5585">
            <v>0</v>
          </cell>
          <cell r="C5585">
            <v>7.5</v>
          </cell>
          <cell r="D5585">
            <v>0</v>
          </cell>
          <cell r="E5585">
            <v>7.5</v>
          </cell>
          <cell r="F5585">
            <v>7.65</v>
          </cell>
          <cell r="G5585">
            <v>7.86</v>
          </cell>
          <cell r="H5585">
            <v>8.4600000000000009</v>
          </cell>
          <cell r="I5585">
            <v>9.06</v>
          </cell>
        </row>
        <row r="5586">
          <cell r="A5586">
            <v>134170</v>
          </cell>
          <cell r="B5586">
            <v>0</v>
          </cell>
          <cell r="C5586">
            <v>7.5</v>
          </cell>
          <cell r="D5586">
            <v>0</v>
          </cell>
          <cell r="E5586">
            <v>7.5</v>
          </cell>
          <cell r="F5586">
            <v>7.65</v>
          </cell>
          <cell r="G5586">
            <v>7.86</v>
          </cell>
          <cell r="H5586">
            <v>8.4600000000000009</v>
          </cell>
          <cell r="I5586">
            <v>9.06</v>
          </cell>
        </row>
        <row r="5587">
          <cell r="A5587">
            <v>134180</v>
          </cell>
          <cell r="B5587">
            <v>0</v>
          </cell>
          <cell r="C5587">
            <v>7.5</v>
          </cell>
          <cell r="D5587">
            <v>0</v>
          </cell>
          <cell r="E5587">
            <v>7.5</v>
          </cell>
          <cell r="F5587">
            <v>7.65</v>
          </cell>
          <cell r="G5587">
            <v>7.86</v>
          </cell>
          <cell r="H5587">
            <v>8.4600000000000009</v>
          </cell>
          <cell r="I5587">
            <v>9.06</v>
          </cell>
        </row>
        <row r="5588">
          <cell r="A5588">
            <v>134190</v>
          </cell>
          <cell r="B5588">
            <v>0</v>
          </cell>
          <cell r="C5588">
            <v>7.5</v>
          </cell>
          <cell r="D5588">
            <v>0</v>
          </cell>
          <cell r="E5588">
            <v>7.5</v>
          </cell>
          <cell r="F5588">
            <v>7.65</v>
          </cell>
          <cell r="G5588">
            <v>7.86</v>
          </cell>
          <cell r="H5588">
            <v>8.4600000000000009</v>
          </cell>
          <cell r="I5588">
            <v>9.06</v>
          </cell>
        </row>
        <row r="5589">
          <cell r="A5589">
            <v>134200</v>
          </cell>
          <cell r="B5589">
            <v>0</v>
          </cell>
          <cell r="C5589">
            <v>7.5</v>
          </cell>
          <cell r="D5589">
            <v>0</v>
          </cell>
          <cell r="E5589">
            <v>7.5</v>
          </cell>
          <cell r="F5589">
            <v>7.65</v>
          </cell>
          <cell r="G5589">
            <v>7.86</v>
          </cell>
          <cell r="H5589">
            <v>8.4600000000000009</v>
          </cell>
          <cell r="I5589">
            <v>9.06</v>
          </cell>
        </row>
        <row r="5590">
          <cell r="A5590">
            <v>134210</v>
          </cell>
          <cell r="B5590">
            <v>0</v>
          </cell>
          <cell r="C5590">
            <v>7.5</v>
          </cell>
          <cell r="D5590">
            <v>0</v>
          </cell>
          <cell r="E5590">
            <v>7.5</v>
          </cell>
          <cell r="F5590">
            <v>7.65</v>
          </cell>
          <cell r="G5590">
            <v>7.86</v>
          </cell>
          <cell r="H5590">
            <v>8.4600000000000009</v>
          </cell>
          <cell r="I5590">
            <v>9.06</v>
          </cell>
        </row>
        <row r="5591">
          <cell r="A5591">
            <v>134220</v>
          </cell>
          <cell r="B5591">
            <v>0</v>
          </cell>
          <cell r="C5591">
            <v>7.5</v>
          </cell>
          <cell r="D5591">
            <v>0</v>
          </cell>
          <cell r="E5591">
            <v>7.5</v>
          </cell>
          <cell r="F5591">
            <v>7.65</v>
          </cell>
          <cell r="G5591">
            <v>7.86</v>
          </cell>
          <cell r="H5591">
            <v>8.4600000000000009</v>
          </cell>
          <cell r="I5591">
            <v>9.06</v>
          </cell>
        </row>
        <row r="5592">
          <cell r="A5592">
            <v>134230</v>
          </cell>
          <cell r="B5592">
            <v>0</v>
          </cell>
          <cell r="C5592">
            <v>7.5</v>
          </cell>
          <cell r="D5592">
            <v>0</v>
          </cell>
          <cell r="E5592">
            <v>7.5</v>
          </cell>
          <cell r="F5592">
            <v>7.65</v>
          </cell>
          <cell r="G5592">
            <v>7.86</v>
          </cell>
          <cell r="H5592">
            <v>8.4600000000000009</v>
          </cell>
          <cell r="I5592">
            <v>9.06</v>
          </cell>
        </row>
        <row r="5593">
          <cell r="A5593">
            <v>134235.10999999999</v>
          </cell>
          <cell r="B5593" t="str">
            <v>BS</v>
          </cell>
          <cell r="C5593">
            <v>7.5</v>
          </cell>
          <cell r="D5593">
            <v>0</v>
          </cell>
          <cell r="E5593">
            <v>7.5</v>
          </cell>
          <cell r="F5593">
            <v>7.65</v>
          </cell>
          <cell r="G5593">
            <v>7.86</v>
          </cell>
          <cell r="H5593">
            <v>8.4600000000000009</v>
          </cell>
          <cell r="I5593">
            <v>9.06</v>
          </cell>
        </row>
        <row r="5594">
          <cell r="A5594">
            <v>134240</v>
          </cell>
          <cell r="B5594">
            <v>0</v>
          </cell>
          <cell r="C5594">
            <v>7.5</v>
          </cell>
          <cell r="D5594">
            <v>0</v>
          </cell>
          <cell r="E5594">
            <v>7.5</v>
          </cell>
          <cell r="F5594">
            <v>7.65</v>
          </cell>
          <cell r="G5594">
            <v>7.86</v>
          </cell>
          <cell r="H5594">
            <v>8.4600000000000009</v>
          </cell>
          <cell r="I5594">
            <v>9.06</v>
          </cell>
        </row>
        <row r="5595">
          <cell r="A5595">
            <v>134250</v>
          </cell>
          <cell r="B5595">
            <v>0</v>
          </cell>
          <cell r="C5595">
            <v>7.5</v>
          </cell>
          <cell r="D5595">
            <v>0</v>
          </cell>
          <cell r="E5595">
            <v>7.5</v>
          </cell>
          <cell r="F5595">
            <v>7.65</v>
          </cell>
          <cell r="G5595">
            <v>7.86</v>
          </cell>
          <cell r="H5595">
            <v>8.4600000000000009</v>
          </cell>
          <cell r="I5595">
            <v>9.06</v>
          </cell>
        </row>
        <row r="5596">
          <cell r="A5596">
            <v>134260</v>
          </cell>
          <cell r="B5596">
            <v>0</v>
          </cell>
          <cell r="C5596">
            <v>7.5</v>
          </cell>
          <cell r="D5596">
            <v>0</v>
          </cell>
          <cell r="E5596">
            <v>7.5</v>
          </cell>
          <cell r="F5596">
            <v>7.65</v>
          </cell>
          <cell r="G5596">
            <v>7.86</v>
          </cell>
          <cell r="H5596">
            <v>8.4600000000000009</v>
          </cell>
          <cell r="I5596">
            <v>9.06</v>
          </cell>
        </row>
        <row r="5597">
          <cell r="A5597">
            <v>134265.10999999999</v>
          </cell>
          <cell r="B5597" t="str">
            <v>PX</v>
          </cell>
          <cell r="C5597">
            <v>7.5</v>
          </cell>
          <cell r="D5597">
            <v>0</v>
          </cell>
          <cell r="E5597">
            <v>7.5</v>
          </cell>
          <cell r="F5597">
            <v>7.65</v>
          </cell>
          <cell r="G5597">
            <v>7.86</v>
          </cell>
          <cell r="H5597">
            <v>8.4600000000000009</v>
          </cell>
          <cell r="I5597">
            <v>9.06</v>
          </cell>
        </row>
        <row r="5598">
          <cell r="A5598">
            <v>134270</v>
          </cell>
          <cell r="B5598">
            <v>0</v>
          </cell>
          <cell r="C5598">
            <v>7.5</v>
          </cell>
          <cell r="D5598">
            <v>0.1</v>
          </cell>
          <cell r="E5598">
            <v>7.6</v>
          </cell>
          <cell r="F5598">
            <v>7.75</v>
          </cell>
          <cell r="G5598">
            <v>7.96</v>
          </cell>
          <cell r="H5598">
            <v>8.56</v>
          </cell>
          <cell r="I5598">
            <v>9.16</v>
          </cell>
        </row>
        <row r="5599">
          <cell r="A5599">
            <v>134280</v>
          </cell>
          <cell r="B5599">
            <v>0</v>
          </cell>
          <cell r="C5599">
            <v>7.5</v>
          </cell>
          <cell r="D5599">
            <v>0.3</v>
          </cell>
          <cell r="E5599">
            <v>7.8</v>
          </cell>
          <cell r="F5599">
            <v>7.95</v>
          </cell>
          <cell r="G5599">
            <v>8.16</v>
          </cell>
          <cell r="H5599">
            <v>8.76</v>
          </cell>
          <cell r="I5599">
            <v>9.36</v>
          </cell>
        </row>
        <row r="5600">
          <cell r="A5600">
            <v>134280.10999999999</v>
          </cell>
          <cell r="B5600" t="str">
            <v>PC</v>
          </cell>
          <cell r="C5600">
            <v>7.5</v>
          </cell>
          <cell r="D5600">
            <v>0.3</v>
          </cell>
          <cell r="E5600">
            <v>7.8</v>
          </cell>
          <cell r="F5600">
            <v>7.95</v>
          </cell>
          <cell r="G5600">
            <v>8.16</v>
          </cell>
          <cell r="H5600">
            <v>8.76</v>
          </cell>
          <cell r="I5600">
            <v>9.36</v>
          </cell>
        </row>
        <row r="5601">
          <cell r="A5601">
            <v>134290</v>
          </cell>
          <cell r="B5601">
            <v>0</v>
          </cell>
          <cell r="C5601">
            <v>7.5</v>
          </cell>
          <cell r="D5601">
            <v>0.5</v>
          </cell>
          <cell r="E5601">
            <v>8</v>
          </cell>
          <cell r="F5601">
            <v>8.15</v>
          </cell>
          <cell r="G5601">
            <v>8.3600000000000012</v>
          </cell>
          <cell r="H5601">
            <v>8.9600000000000009</v>
          </cell>
          <cell r="I5601">
            <v>9.56</v>
          </cell>
        </row>
        <row r="5602">
          <cell r="A5602">
            <v>134295.10999999999</v>
          </cell>
          <cell r="B5602" t="str">
            <v>PY - MSE</v>
          </cell>
          <cell r="C5602">
            <v>7.5</v>
          </cell>
          <cell r="D5602">
            <v>0.6</v>
          </cell>
          <cell r="E5602">
            <v>8.1</v>
          </cell>
          <cell r="F5602">
            <v>8.25</v>
          </cell>
          <cell r="G5602">
            <v>8.4600000000000009</v>
          </cell>
          <cell r="H5602">
            <v>9.06</v>
          </cell>
          <cell r="I5602">
            <v>9.66</v>
          </cell>
        </row>
        <row r="5603">
          <cell r="A5603">
            <v>134300</v>
          </cell>
          <cell r="B5603">
            <v>0</v>
          </cell>
          <cell r="C5603">
            <v>7.5</v>
          </cell>
          <cell r="D5603">
            <v>0.6</v>
          </cell>
          <cell r="E5603">
            <v>8.1</v>
          </cell>
          <cell r="F5603">
            <v>8.25</v>
          </cell>
          <cell r="G5603">
            <v>8.4600000000000009</v>
          </cell>
          <cell r="H5603">
            <v>9.06</v>
          </cell>
          <cell r="I5603">
            <v>9.66</v>
          </cell>
        </row>
        <row r="5604">
          <cell r="A5604">
            <v>134310</v>
          </cell>
          <cell r="B5604">
            <v>0</v>
          </cell>
          <cell r="C5604">
            <v>7.5</v>
          </cell>
          <cell r="D5604">
            <v>0.6</v>
          </cell>
          <cell r="E5604">
            <v>8.1</v>
          </cell>
          <cell r="F5604">
            <v>8.25</v>
          </cell>
          <cell r="G5604">
            <v>8.4600000000000009</v>
          </cell>
          <cell r="H5604">
            <v>9.06</v>
          </cell>
          <cell r="I5604">
            <v>9.66</v>
          </cell>
        </row>
        <row r="5605">
          <cell r="A5605">
            <v>134320</v>
          </cell>
          <cell r="B5605">
            <v>0</v>
          </cell>
          <cell r="C5605">
            <v>7.5</v>
          </cell>
          <cell r="D5605">
            <v>0.6</v>
          </cell>
          <cell r="E5605">
            <v>8.1</v>
          </cell>
          <cell r="F5605">
            <v>8.25</v>
          </cell>
          <cell r="G5605">
            <v>8.4600000000000009</v>
          </cell>
          <cell r="H5605">
            <v>9.06</v>
          </cell>
          <cell r="I5605">
            <v>9.66</v>
          </cell>
        </row>
        <row r="5606">
          <cell r="A5606">
            <v>134330</v>
          </cell>
          <cell r="B5606">
            <v>0</v>
          </cell>
          <cell r="C5606">
            <v>7.5</v>
          </cell>
          <cell r="D5606">
            <v>0.6</v>
          </cell>
          <cell r="E5606">
            <v>8.1</v>
          </cell>
          <cell r="F5606">
            <v>8.25</v>
          </cell>
          <cell r="G5606">
            <v>8.4600000000000009</v>
          </cell>
          <cell r="H5606">
            <v>9.06</v>
          </cell>
          <cell r="I5606">
            <v>9.66</v>
          </cell>
        </row>
        <row r="5607">
          <cell r="A5607">
            <v>134340</v>
          </cell>
          <cell r="B5607">
            <v>0</v>
          </cell>
          <cell r="C5607">
            <v>7.5</v>
          </cell>
          <cell r="D5607">
            <v>0.6</v>
          </cell>
          <cell r="E5607">
            <v>8.1</v>
          </cell>
          <cell r="F5607">
            <v>8.25</v>
          </cell>
          <cell r="G5607">
            <v>8.4600000000000009</v>
          </cell>
          <cell r="H5607">
            <v>9.06</v>
          </cell>
          <cell r="I5607">
            <v>9.66</v>
          </cell>
        </row>
        <row r="5608">
          <cell r="A5608">
            <v>134350</v>
          </cell>
          <cell r="B5608">
            <v>0</v>
          </cell>
          <cell r="C5608">
            <v>7.5</v>
          </cell>
          <cell r="D5608">
            <v>0.6</v>
          </cell>
          <cell r="E5608">
            <v>8.1</v>
          </cell>
          <cell r="F5608">
            <v>8.25</v>
          </cell>
          <cell r="G5608">
            <v>8.4600000000000009</v>
          </cell>
          <cell r="H5608">
            <v>9.06</v>
          </cell>
          <cell r="I5608">
            <v>9.66</v>
          </cell>
        </row>
        <row r="5609">
          <cell r="A5609">
            <v>134360</v>
          </cell>
          <cell r="B5609">
            <v>0</v>
          </cell>
          <cell r="C5609">
            <v>7.5</v>
          </cell>
          <cell r="D5609">
            <v>0.6</v>
          </cell>
          <cell r="E5609">
            <v>8.1</v>
          </cell>
          <cell r="F5609">
            <v>8.25</v>
          </cell>
          <cell r="G5609">
            <v>8.4600000000000009</v>
          </cell>
          <cell r="H5609">
            <v>9.06</v>
          </cell>
          <cell r="I5609">
            <v>9.66</v>
          </cell>
        </row>
        <row r="5610">
          <cell r="A5610">
            <v>134370</v>
          </cell>
          <cell r="B5610">
            <v>0</v>
          </cell>
          <cell r="C5610">
            <v>7.5</v>
          </cell>
          <cell r="D5610">
            <v>0.6</v>
          </cell>
          <cell r="E5610">
            <v>8.1</v>
          </cell>
          <cell r="F5610">
            <v>8.25</v>
          </cell>
          <cell r="G5610">
            <v>8.4600000000000009</v>
          </cell>
          <cell r="H5610">
            <v>9.06</v>
          </cell>
          <cell r="I5610">
            <v>9.66</v>
          </cell>
        </row>
        <row r="5611">
          <cell r="A5611">
            <v>134380</v>
          </cell>
          <cell r="B5611">
            <v>0</v>
          </cell>
          <cell r="C5611">
            <v>7.5</v>
          </cell>
          <cell r="D5611">
            <v>0.6</v>
          </cell>
          <cell r="E5611">
            <v>8.1</v>
          </cell>
          <cell r="F5611">
            <v>8.25</v>
          </cell>
          <cell r="G5611">
            <v>8.4600000000000009</v>
          </cell>
          <cell r="H5611">
            <v>9.06</v>
          </cell>
          <cell r="I5611">
            <v>9.66</v>
          </cell>
        </row>
        <row r="5612">
          <cell r="A5612">
            <v>134390</v>
          </cell>
          <cell r="B5612">
            <v>0</v>
          </cell>
          <cell r="C5612">
            <v>7.5</v>
          </cell>
          <cell r="D5612">
            <v>0.6</v>
          </cell>
          <cell r="E5612">
            <v>8.1</v>
          </cell>
          <cell r="F5612">
            <v>8.25</v>
          </cell>
          <cell r="G5612">
            <v>8.4600000000000009</v>
          </cell>
          <cell r="H5612">
            <v>9.06</v>
          </cell>
          <cell r="I5612">
            <v>9.66</v>
          </cell>
        </row>
        <row r="5613">
          <cell r="A5613">
            <v>134400</v>
          </cell>
          <cell r="B5613">
            <v>0</v>
          </cell>
          <cell r="C5613">
            <v>7.5</v>
          </cell>
          <cell r="D5613">
            <v>0.6</v>
          </cell>
          <cell r="E5613">
            <v>8.1</v>
          </cell>
          <cell r="F5613">
            <v>8.25</v>
          </cell>
          <cell r="G5613">
            <v>8.4600000000000009</v>
          </cell>
          <cell r="H5613">
            <v>9.06</v>
          </cell>
          <cell r="I5613">
            <v>9.66</v>
          </cell>
        </row>
        <row r="5614">
          <cell r="A5614">
            <v>134410</v>
          </cell>
          <cell r="B5614">
            <v>0</v>
          </cell>
          <cell r="C5614">
            <v>7.5</v>
          </cell>
          <cell r="D5614">
            <v>0.6</v>
          </cell>
          <cell r="E5614">
            <v>8.1</v>
          </cell>
          <cell r="F5614">
            <v>8.25</v>
          </cell>
          <cell r="G5614">
            <v>8.4600000000000009</v>
          </cell>
          <cell r="H5614">
            <v>9.06</v>
          </cell>
          <cell r="I5614">
            <v>9.66</v>
          </cell>
        </row>
        <row r="5615">
          <cell r="A5615">
            <v>134420</v>
          </cell>
          <cell r="B5615">
            <v>0</v>
          </cell>
          <cell r="C5615">
            <v>7.5</v>
          </cell>
          <cell r="D5615">
            <v>0.6</v>
          </cell>
          <cell r="E5615">
            <v>8.1</v>
          </cell>
          <cell r="F5615">
            <v>8.25</v>
          </cell>
          <cell r="G5615">
            <v>8.4600000000000009</v>
          </cell>
          <cell r="H5615">
            <v>9.06</v>
          </cell>
          <cell r="I5615">
            <v>9.66</v>
          </cell>
        </row>
        <row r="5616">
          <cell r="A5616">
            <v>134430</v>
          </cell>
          <cell r="B5616">
            <v>0</v>
          </cell>
          <cell r="C5616">
            <v>7.5</v>
          </cell>
          <cell r="D5616">
            <v>0.6</v>
          </cell>
          <cell r="E5616">
            <v>8.1</v>
          </cell>
          <cell r="F5616">
            <v>8.25</v>
          </cell>
          <cell r="G5616">
            <v>8.4600000000000009</v>
          </cell>
          <cell r="H5616">
            <v>9.06</v>
          </cell>
          <cell r="I5616">
            <v>9.66</v>
          </cell>
        </row>
        <row r="5617">
          <cell r="A5617">
            <v>134440</v>
          </cell>
          <cell r="B5617">
            <v>0</v>
          </cell>
          <cell r="C5617">
            <v>7.5</v>
          </cell>
          <cell r="D5617">
            <v>0.6</v>
          </cell>
          <cell r="E5617">
            <v>8.1</v>
          </cell>
          <cell r="F5617">
            <v>8.25</v>
          </cell>
          <cell r="G5617">
            <v>8.4600000000000009</v>
          </cell>
          <cell r="H5617">
            <v>9.06</v>
          </cell>
          <cell r="I5617">
            <v>9.66</v>
          </cell>
        </row>
        <row r="5618">
          <cell r="A5618">
            <v>134450</v>
          </cell>
          <cell r="B5618">
            <v>0</v>
          </cell>
          <cell r="C5618">
            <v>7.5</v>
          </cell>
          <cell r="D5618">
            <v>0.6</v>
          </cell>
          <cell r="E5618">
            <v>8.1</v>
          </cell>
          <cell r="F5618">
            <v>8.25</v>
          </cell>
          <cell r="G5618">
            <v>8.4600000000000009</v>
          </cell>
          <cell r="H5618">
            <v>9.06</v>
          </cell>
          <cell r="I5618">
            <v>9.66</v>
          </cell>
        </row>
        <row r="5619">
          <cell r="A5619">
            <v>134460</v>
          </cell>
          <cell r="B5619">
            <v>0</v>
          </cell>
          <cell r="C5619">
            <v>7.5</v>
          </cell>
          <cell r="D5619">
            <v>0.6</v>
          </cell>
          <cell r="E5619">
            <v>8.1</v>
          </cell>
          <cell r="F5619">
            <v>8.25</v>
          </cell>
          <cell r="G5619">
            <v>8.4600000000000009</v>
          </cell>
          <cell r="H5619">
            <v>9.06</v>
          </cell>
          <cell r="I5619">
            <v>9.66</v>
          </cell>
        </row>
        <row r="5620">
          <cell r="A5620">
            <v>134470</v>
          </cell>
          <cell r="B5620">
            <v>0</v>
          </cell>
          <cell r="C5620">
            <v>7.5</v>
          </cell>
          <cell r="D5620">
            <v>0.6</v>
          </cell>
          <cell r="E5620">
            <v>8.1</v>
          </cell>
          <cell r="F5620">
            <v>8.25</v>
          </cell>
          <cell r="G5620">
            <v>8.4600000000000009</v>
          </cell>
          <cell r="H5620">
            <v>9.06</v>
          </cell>
          <cell r="I5620">
            <v>9.66</v>
          </cell>
        </row>
        <row r="5621">
          <cell r="A5621">
            <v>134480</v>
          </cell>
          <cell r="B5621">
            <v>0</v>
          </cell>
          <cell r="C5621">
            <v>7.5</v>
          </cell>
          <cell r="D5621">
            <v>0.6</v>
          </cell>
          <cell r="E5621">
            <v>8.1</v>
          </cell>
          <cell r="F5621">
            <v>8.25</v>
          </cell>
          <cell r="G5621">
            <v>8.4600000000000009</v>
          </cell>
          <cell r="H5621">
            <v>9.06</v>
          </cell>
          <cell r="I5621">
            <v>9.66</v>
          </cell>
        </row>
        <row r="5622">
          <cell r="A5622">
            <v>134490</v>
          </cell>
          <cell r="B5622">
            <v>0</v>
          </cell>
          <cell r="C5622">
            <v>7.5</v>
          </cell>
          <cell r="D5622">
            <v>0.6</v>
          </cell>
          <cell r="E5622">
            <v>8.1</v>
          </cell>
          <cell r="F5622">
            <v>8.25</v>
          </cell>
          <cell r="G5622">
            <v>8.4600000000000009</v>
          </cell>
          <cell r="H5622">
            <v>9.06</v>
          </cell>
          <cell r="I5622">
            <v>9.66</v>
          </cell>
        </row>
        <row r="5623">
          <cell r="A5623">
            <v>134500</v>
          </cell>
          <cell r="B5623">
            <v>0</v>
          </cell>
          <cell r="C5623">
            <v>7.5</v>
          </cell>
          <cell r="D5623">
            <v>0.6</v>
          </cell>
          <cell r="E5623">
            <v>8.1</v>
          </cell>
          <cell r="F5623">
            <v>8.25</v>
          </cell>
          <cell r="G5623">
            <v>8.4600000000000009</v>
          </cell>
          <cell r="H5623">
            <v>9.06</v>
          </cell>
          <cell r="I5623">
            <v>9.66</v>
          </cell>
        </row>
        <row r="5624">
          <cell r="A5624">
            <v>134510</v>
          </cell>
          <cell r="B5624">
            <v>0</v>
          </cell>
          <cell r="C5624">
            <v>7.5</v>
          </cell>
          <cell r="D5624">
            <v>0.6</v>
          </cell>
          <cell r="E5624">
            <v>8.1</v>
          </cell>
          <cell r="F5624">
            <v>8.25</v>
          </cell>
          <cell r="G5624">
            <v>8.4600000000000009</v>
          </cell>
          <cell r="H5624">
            <v>9.06</v>
          </cell>
          <cell r="I5624">
            <v>9.66</v>
          </cell>
        </row>
        <row r="5625">
          <cell r="A5625">
            <v>134520</v>
          </cell>
          <cell r="B5625">
            <v>0</v>
          </cell>
          <cell r="C5625">
            <v>7.5</v>
          </cell>
          <cell r="D5625">
            <v>0.6</v>
          </cell>
          <cell r="E5625">
            <v>8.1</v>
          </cell>
          <cell r="F5625">
            <v>8.25</v>
          </cell>
          <cell r="G5625">
            <v>8.4600000000000009</v>
          </cell>
          <cell r="H5625">
            <v>9.06</v>
          </cell>
          <cell r="I5625">
            <v>9.66</v>
          </cell>
        </row>
        <row r="5626">
          <cell r="A5626">
            <v>134530</v>
          </cell>
          <cell r="B5626">
            <v>0</v>
          </cell>
          <cell r="C5626">
            <v>7.5</v>
          </cell>
          <cell r="D5626">
            <v>0.6</v>
          </cell>
          <cell r="E5626">
            <v>8.1</v>
          </cell>
          <cell r="F5626">
            <v>8.25</v>
          </cell>
          <cell r="G5626">
            <v>8.4600000000000009</v>
          </cell>
          <cell r="H5626">
            <v>9.06</v>
          </cell>
          <cell r="I5626">
            <v>9.66</v>
          </cell>
        </row>
        <row r="5627">
          <cell r="A5627">
            <v>134540</v>
          </cell>
          <cell r="B5627">
            <v>0</v>
          </cell>
          <cell r="C5627">
            <v>7.5</v>
          </cell>
          <cell r="D5627">
            <v>0.6</v>
          </cell>
          <cell r="E5627">
            <v>8.1</v>
          </cell>
          <cell r="F5627">
            <v>8.25</v>
          </cell>
          <cell r="G5627">
            <v>8.4600000000000009</v>
          </cell>
          <cell r="H5627">
            <v>9.06</v>
          </cell>
          <cell r="I5627">
            <v>9.66</v>
          </cell>
        </row>
        <row r="5628">
          <cell r="A5628">
            <v>134550</v>
          </cell>
          <cell r="B5628">
            <v>0</v>
          </cell>
          <cell r="C5628">
            <v>7.5</v>
          </cell>
          <cell r="D5628">
            <v>0.6</v>
          </cell>
          <cell r="E5628">
            <v>8.1</v>
          </cell>
          <cell r="F5628">
            <v>8.25</v>
          </cell>
          <cell r="G5628">
            <v>8.4600000000000009</v>
          </cell>
          <cell r="H5628">
            <v>9.06</v>
          </cell>
          <cell r="I5628">
            <v>9.66</v>
          </cell>
        </row>
        <row r="5629">
          <cell r="A5629">
            <v>134560</v>
          </cell>
          <cell r="B5629">
            <v>0</v>
          </cell>
          <cell r="C5629">
            <v>7.5</v>
          </cell>
          <cell r="D5629">
            <v>0.6</v>
          </cell>
          <cell r="E5629">
            <v>8.1</v>
          </cell>
          <cell r="F5629">
            <v>8.25</v>
          </cell>
          <cell r="G5629">
            <v>8.4600000000000009</v>
          </cell>
          <cell r="H5629">
            <v>9.06</v>
          </cell>
          <cell r="I5629">
            <v>9.66</v>
          </cell>
        </row>
        <row r="5630">
          <cell r="A5630">
            <v>134570</v>
          </cell>
          <cell r="B5630">
            <v>0</v>
          </cell>
          <cell r="C5630">
            <v>7.5</v>
          </cell>
          <cell r="D5630">
            <v>0.6</v>
          </cell>
          <cell r="E5630">
            <v>8.1</v>
          </cell>
          <cell r="F5630">
            <v>8.25</v>
          </cell>
          <cell r="G5630">
            <v>8.4600000000000009</v>
          </cell>
          <cell r="H5630">
            <v>9.06</v>
          </cell>
          <cell r="I5630">
            <v>9.66</v>
          </cell>
        </row>
        <row r="5631">
          <cell r="A5631">
            <v>134580</v>
          </cell>
          <cell r="B5631">
            <v>0</v>
          </cell>
          <cell r="C5631">
            <v>7.5</v>
          </cell>
          <cell r="D5631">
            <v>0.6</v>
          </cell>
          <cell r="E5631">
            <v>8.1</v>
          </cell>
          <cell r="F5631">
            <v>8.25</v>
          </cell>
          <cell r="G5631">
            <v>8.4600000000000009</v>
          </cell>
          <cell r="H5631">
            <v>9.06</v>
          </cell>
          <cell r="I5631">
            <v>9.66</v>
          </cell>
        </row>
        <row r="5632">
          <cell r="A5632">
            <v>134590</v>
          </cell>
          <cell r="B5632">
            <v>0</v>
          </cell>
          <cell r="C5632">
            <v>7.5</v>
          </cell>
          <cell r="D5632">
            <v>0.6</v>
          </cell>
          <cell r="E5632">
            <v>8.1</v>
          </cell>
          <cell r="F5632">
            <v>8.25</v>
          </cell>
          <cell r="G5632">
            <v>8.4600000000000009</v>
          </cell>
          <cell r="H5632">
            <v>9.06</v>
          </cell>
          <cell r="I5632">
            <v>9.66</v>
          </cell>
        </row>
        <row r="5633">
          <cell r="A5633">
            <v>134600</v>
          </cell>
          <cell r="B5633">
            <v>0</v>
          </cell>
          <cell r="C5633">
            <v>7.5</v>
          </cell>
          <cell r="D5633">
            <v>0.6</v>
          </cell>
          <cell r="E5633">
            <v>8.1</v>
          </cell>
          <cell r="F5633">
            <v>8.25</v>
          </cell>
          <cell r="G5633">
            <v>8.4600000000000009</v>
          </cell>
          <cell r="H5633">
            <v>9.06</v>
          </cell>
          <cell r="I5633">
            <v>9.66</v>
          </cell>
        </row>
        <row r="5634">
          <cell r="A5634">
            <v>134610</v>
          </cell>
          <cell r="B5634">
            <v>0</v>
          </cell>
          <cell r="C5634">
            <v>7.5</v>
          </cell>
          <cell r="D5634">
            <v>0.6</v>
          </cell>
          <cell r="E5634">
            <v>8.1</v>
          </cell>
          <cell r="F5634">
            <v>8.25</v>
          </cell>
          <cell r="G5634">
            <v>8.4600000000000009</v>
          </cell>
          <cell r="H5634">
            <v>9.06</v>
          </cell>
          <cell r="I5634">
            <v>9.66</v>
          </cell>
        </row>
        <row r="5635">
          <cell r="A5635">
            <v>134620</v>
          </cell>
          <cell r="B5635">
            <v>0</v>
          </cell>
          <cell r="C5635">
            <v>7.5</v>
          </cell>
          <cell r="D5635">
            <v>0.6</v>
          </cell>
          <cell r="E5635">
            <v>8.1</v>
          </cell>
          <cell r="F5635">
            <v>8.25</v>
          </cell>
          <cell r="G5635">
            <v>8.4600000000000009</v>
          </cell>
          <cell r="H5635">
            <v>9.06</v>
          </cell>
          <cell r="I5635">
            <v>9.66</v>
          </cell>
        </row>
        <row r="5636">
          <cell r="A5636">
            <v>134630</v>
          </cell>
          <cell r="B5636">
            <v>0</v>
          </cell>
          <cell r="C5636">
            <v>7.5</v>
          </cell>
          <cell r="D5636">
            <v>0.6</v>
          </cell>
          <cell r="E5636">
            <v>8.1</v>
          </cell>
          <cell r="F5636">
            <v>8.25</v>
          </cell>
          <cell r="G5636">
            <v>8.4600000000000009</v>
          </cell>
          <cell r="H5636">
            <v>9.06</v>
          </cell>
          <cell r="I5636">
            <v>9.66</v>
          </cell>
        </row>
        <row r="5637">
          <cell r="A5637">
            <v>134640</v>
          </cell>
          <cell r="B5637">
            <v>0</v>
          </cell>
          <cell r="C5637">
            <v>7.5</v>
          </cell>
          <cell r="D5637">
            <v>0.6</v>
          </cell>
          <cell r="E5637">
            <v>8.1</v>
          </cell>
          <cell r="F5637">
            <v>8.25</v>
          </cell>
          <cell r="G5637">
            <v>8.4600000000000009</v>
          </cell>
          <cell r="H5637">
            <v>9.06</v>
          </cell>
          <cell r="I5637">
            <v>9.66</v>
          </cell>
        </row>
        <row r="5638">
          <cell r="A5638">
            <v>134650</v>
          </cell>
          <cell r="B5638">
            <v>0</v>
          </cell>
          <cell r="C5638">
            <v>7.5</v>
          </cell>
          <cell r="D5638">
            <v>0.6</v>
          </cell>
          <cell r="E5638">
            <v>8.1</v>
          </cell>
          <cell r="F5638">
            <v>8.25</v>
          </cell>
          <cell r="G5638">
            <v>8.4600000000000009</v>
          </cell>
          <cell r="H5638">
            <v>9.06</v>
          </cell>
          <cell r="I5638">
            <v>9.66</v>
          </cell>
        </row>
        <row r="5639">
          <cell r="A5639">
            <v>134660</v>
          </cell>
          <cell r="B5639">
            <v>0</v>
          </cell>
          <cell r="C5639">
            <v>7.5</v>
          </cell>
          <cell r="D5639">
            <v>0.6</v>
          </cell>
          <cell r="E5639">
            <v>8.1</v>
          </cell>
          <cell r="F5639">
            <v>8.25</v>
          </cell>
          <cell r="G5639">
            <v>8.4600000000000009</v>
          </cell>
          <cell r="H5639">
            <v>9.06</v>
          </cell>
          <cell r="I5639">
            <v>9.66</v>
          </cell>
        </row>
        <row r="5640">
          <cell r="A5640">
            <v>134667.10999999999</v>
          </cell>
          <cell r="B5640" t="str">
            <v>PY - MSE</v>
          </cell>
          <cell r="C5640">
            <v>7.5</v>
          </cell>
          <cell r="D5640">
            <v>0.6</v>
          </cell>
          <cell r="E5640">
            <v>8.1</v>
          </cell>
          <cell r="F5640">
            <v>8.25</v>
          </cell>
          <cell r="G5640">
            <v>8.4600000000000009</v>
          </cell>
          <cell r="H5640">
            <v>9.06</v>
          </cell>
          <cell r="I5640">
            <v>9.66</v>
          </cell>
        </row>
        <row r="5641">
          <cell r="A5641">
            <v>134670</v>
          </cell>
          <cell r="B5641">
            <v>0</v>
          </cell>
          <cell r="C5641">
            <v>7.5</v>
          </cell>
          <cell r="D5641">
            <v>0.54</v>
          </cell>
          <cell r="E5641">
            <v>8.0399999999999991</v>
          </cell>
          <cell r="F5641">
            <v>8.19</v>
          </cell>
          <cell r="G5641">
            <v>8.4</v>
          </cell>
          <cell r="H5641">
            <v>9</v>
          </cell>
          <cell r="I5641">
            <v>9.6</v>
          </cell>
        </row>
        <row r="5642">
          <cell r="A5642">
            <v>134680</v>
          </cell>
          <cell r="B5642">
            <v>0</v>
          </cell>
          <cell r="C5642">
            <v>7.5</v>
          </cell>
          <cell r="D5642">
            <v>0.34</v>
          </cell>
          <cell r="E5642">
            <v>7.84</v>
          </cell>
          <cell r="F5642">
            <v>7.99</v>
          </cell>
          <cell r="G5642">
            <v>8.2000000000000011</v>
          </cell>
          <cell r="H5642">
            <v>8.8000000000000007</v>
          </cell>
          <cell r="I5642">
            <v>9.4</v>
          </cell>
        </row>
        <row r="5643">
          <cell r="A5643">
            <v>134682.10999999999</v>
          </cell>
          <cell r="B5643" t="str">
            <v>PT</v>
          </cell>
          <cell r="C5643">
            <v>7.5</v>
          </cell>
          <cell r="D5643">
            <v>0.3</v>
          </cell>
          <cell r="E5643">
            <v>7.8</v>
          </cell>
          <cell r="F5643">
            <v>7.95</v>
          </cell>
          <cell r="G5643">
            <v>8.16</v>
          </cell>
          <cell r="H5643">
            <v>8.76</v>
          </cell>
          <cell r="I5643">
            <v>9.36</v>
          </cell>
        </row>
        <row r="5644">
          <cell r="A5644">
            <v>134690</v>
          </cell>
          <cell r="B5644">
            <v>0</v>
          </cell>
          <cell r="C5644">
            <v>7.5</v>
          </cell>
          <cell r="D5644">
            <v>0.14000000000000001</v>
          </cell>
          <cell r="E5644">
            <v>7.64</v>
          </cell>
          <cell r="F5644">
            <v>7.79</v>
          </cell>
          <cell r="G5644">
            <v>8</v>
          </cell>
          <cell r="H5644">
            <v>8.6</v>
          </cell>
          <cell r="I5644">
            <v>9.1999999999999993</v>
          </cell>
        </row>
        <row r="5645">
          <cell r="A5645">
            <v>134697.10999999999</v>
          </cell>
          <cell r="B5645" t="str">
            <v>PX</v>
          </cell>
          <cell r="C5645">
            <v>7.5</v>
          </cell>
          <cell r="D5645">
            <v>0</v>
          </cell>
          <cell r="E5645">
            <v>7.5</v>
          </cell>
          <cell r="F5645">
            <v>7.65</v>
          </cell>
          <cell r="G5645">
            <v>7.86</v>
          </cell>
          <cell r="H5645">
            <v>8.4600000000000009</v>
          </cell>
          <cell r="I5645">
            <v>9.06</v>
          </cell>
        </row>
        <row r="5646">
          <cell r="A5646">
            <v>134700</v>
          </cell>
          <cell r="B5646">
            <v>0</v>
          </cell>
          <cell r="C5646">
            <v>7.5</v>
          </cell>
          <cell r="D5646">
            <v>0</v>
          </cell>
          <cell r="E5646">
            <v>7.5</v>
          </cell>
          <cell r="F5646">
            <v>7.65</v>
          </cell>
          <cell r="G5646">
            <v>7.86</v>
          </cell>
          <cell r="H5646">
            <v>8.4600000000000009</v>
          </cell>
          <cell r="I5646">
            <v>9.06</v>
          </cell>
        </row>
        <row r="5647">
          <cell r="A5647">
            <v>134710</v>
          </cell>
          <cell r="B5647">
            <v>0</v>
          </cell>
          <cell r="C5647">
            <v>7.5</v>
          </cell>
          <cell r="D5647">
            <v>0</v>
          </cell>
          <cell r="E5647">
            <v>7.5</v>
          </cell>
          <cell r="F5647">
            <v>7.65</v>
          </cell>
          <cell r="G5647">
            <v>7.86</v>
          </cell>
          <cell r="H5647">
            <v>8.4600000000000009</v>
          </cell>
          <cell r="I5647">
            <v>9.06</v>
          </cell>
        </row>
        <row r="5648">
          <cell r="A5648">
            <v>134720</v>
          </cell>
          <cell r="B5648">
            <v>0</v>
          </cell>
          <cell r="C5648">
            <v>7.5</v>
          </cell>
          <cell r="D5648">
            <v>0</v>
          </cell>
          <cell r="E5648">
            <v>7.5</v>
          </cell>
          <cell r="F5648">
            <v>7.65</v>
          </cell>
          <cell r="G5648">
            <v>7.86</v>
          </cell>
          <cell r="H5648">
            <v>8.4600000000000009</v>
          </cell>
          <cell r="I5648">
            <v>9.06</v>
          </cell>
        </row>
        <row r="5649">
          <cell r="A5649">
            <v>134727.10999999999</v>
          </cell>
          <cell r="B5649" t="str">
            <v>BS</v>
          </cell>
          <cell r="C5649">
            <v>7.5</v>
          </cell>
          <cell r="D5649">
            <v>0</v>
          </cell>
          <cell r="E5649">
            <v>7.5</v>
          </cell>
          <cell r="F5649">
            <v>7.65</v>
          </cell>
          <cell r="G5649">
            <v>7.86</v>
          </cell>
          <cell r="H5649">
            <v>8.4600000000000009</v>
          </cell>
          <cell r="I5649">
            <v>9.06</v>
          </cell>
        </row>
        <row r="5650">
          <cell r="A5650">
            <v>134730</v>
          </cell>
          <cell r="B5650">
            <v>0</v>
          </cell>
          <cell r="C5650">
            <v>7.5</v>
          </cell>
          <cell r="D5650">
            <v>0</v>
          </cell>
          <cell r="E5650">
            <v>7.5</v>
          </cell>
          <cell r="F5650">
            <v>7.65</v>
          </cell>
          <cell r="G5650">
            <v>7.86</v>
          </cell>
          <cell r="H5650">
            <v>8.4600000000000009</v>
          </cell>
          <cell r="I5650">
            <v>9.06</v>
          </cell>
        </row>
        <row r="5651">
          <cell r="A5651">
            <v>134740</v>
          </cell>
          <cell r="B5651">
            <v>0</v>
          </cell>
          <cell r="C5651">
            <v>7.5</v>
          </cell>
          <cell r="D5651">
            <v>0</v>
          </cell>
          <cell r="E5651">
            <v>7.5</v>
          </cell>
          <cell r="F5651">
            <v>7.65</v>
          </cell>
          <cell r="G5651">
            <v>7.86</v>
          </cell>
          <cell r="H5651">
            <v>8.4600000000000009</v>
          </cell>
          <cell r="I5651">
            <v>9.06</v>
          </cell>
        </row>
        <row r="5652">
          <cell r="A5652">
            <v>134750</v>
          </cell>
          <cell r="B5652">
            <v>0</v>
          </cell>
          <cell r="C5652">
            <v>7.5</v>
          </cell>
          <cell r="D5652">
            <v>0</v>
          </cell>
          <cell r="E5652">
            <v>7.5</v>
          </cell>
          <cell r="F5652">
            <v>7.65</v>
          </cell>
          <cell r="G5652">
            <v>7.86</v>
          </cell>
          <cell r="H5652">
            <v>8.4600000000000009</v>
          </cell>
          <cell r="I5652">
            <v>9.06</v>
          </cell>
        </row>
        <row r="5653">
          <cell r="A5653">
            <v>134760</v>
          </cell>
          <cell r="B5653">
            <v>0</v>
          </cell>
          <cell r="C5653">
            <v>7.5</v>
          </cell>
          <cell r="D5653">
            <v>0</v>
          </cell>
          <cell r="E5653">
            <v>7.5</v>
          </cell>
          <cell r="F5653">
            <v>7.65</v>
          </cell>
          <cell r="G5653">
            <v>7.86</v>
          </cell>
          <cell r="H5653">
            <v>8.4600000000000009</v>
          </cell>
          <cell r="I5653">
            <v>9.06</v>
          </cell>
        </row>
        <row r="5654">
          <cell r="A5654">
            <v>134770</v>
          </cell>
          <cell r="B5654">
            <v>0</v>
          </cell>
          <cell r="C5654">
            <v>7.5</v>
          </cell>
          <cell r="D5654">
            <v>0</v>
          </cell>
          <cell r="E5654">
            <v>7.5</v>
          </cell>
          <cell r="F5654">
            <v>7.65</v>
          </cell>
          <cell r="G5654">
            <v>7.86</v>
          </cell>
          <cell r="H5654">
            <v>8.4600000000000009</v>
          </cell>
          <cell r="I5654">
            <v>9.06</v>
          </cell>
        </row>
        <row r="5655">
          <cell r="A5655">
            <v>134780</v>
          </cell>
          <cell r="B5655">
            <v>0</v>
          </cell>
          <cell r="C5655">
            <v>7.5</v>
          </cell>
          <cell r="D5655">
            <v>0</v>
          </cell>
          <cell r="E5655">
            <v>7.5</v>
          </cell>
          <cell r="F5655">
            <v>7.65</v>
          </cell>
          <cell r="G5655">
            <v>7.86</v>
          </cell>
          <cell r="H5655">
            <v>8.4600000000000009</v>
          </cell>
          <cell r="I5655">
            <v>9.06</v>
          </cell>
        </row>
        <row r="5656">
          <cell r="A5656">
            <v>134790</v>
          </cell>
          <cell r="B5656">
            <v>0</v>
          </cell>
          <cell r="C5656">
            <v>7.5</v>
          </cell>
          <cell r="D5656">
            <v>0</v>
          </cell>
          <cell r="E5656">
            <v>7.5</v>
          </cell>
          <cell r="F5656">
            <v>7.65</v>
          </cell>
          <cell r="G5656">
            <v>7.86</v>
          </cell>
          <cell r="H5656">
            <v>8.4600000000000009</v>
          </cell>
          <cell r="I5656">
            <v>9.06</v>
          </cell>
        </row>
        <row r="5657">
          <cell r="A5657">
            <v>134795.37</v>
          </cell>
          <cell r="B5657" t="str">
            <v>BS</v>
          </cell>
          <cell r="C5657">
            <v>7.5</v>
          </cell>
          <cell r="D5657">
            <v>0</v>
          </cell>
          <cell r="E5657">
            <v>7.5</v>
          </cell>
          <cell r="F5657">
            <v>7.65</v>
          </cell>
          <cell r="G5657">
            <v>7.86</v>
          </cell>
          <cell r="H5657">
            <v>8.4600000000000009</v>
          </cell>
          <cell r="I5657">
            <v>9.06</v>
          </cell>
        </row>
        <row r="5658">
          <cell r="A5658">
            <v>134800</v>
          </cell>
          <cell r="B5658">
            <v>0</v>
          </cell>
          <cell r="C5658">
            <v>7.5</v>
          </cell>
          <cell r="D5658">
            <v>0</v>
          </cell>
          <cell r="E5658">
            <v>7.5</v>
          </cell>
          <cell r="F5658">
            <v>7.65</v>
          </cell>
          <cell r="G5658">
            <v>7.86</v>
          </cell>
          <cell r="H5658">
            <v>8.4600000000000009</v>
          </cell>
          <cell r="I5658">
            <v>9.06</v>
          </cell>
        </row>
        <row r="5659">
          <cell r="A5659">
            <v>134810</v>
          </cell>
          <cell r="B5659">
            <v>0</v>
          </cell>
          <cell r="C5659">
            <v>7.5</v>
          </cell>
          <cell r="D5659">
            <v>0</v>
          </cell>
          <cell r="E5659">
            <v>7.5</v>
          </cell>
          <cell r="F5659">
            <v>7.65</v>
          </cell>
          <cell r="G5659">
            <v>7.86</v>
          </cell>
          <cell r="H5659">
            <v>8.4600000000000009</v>
          </cell>
          <cell r="I5659">
            <v>9.06</v>
          </cell>
        </row>
        <row r="5660">
          <cell r="A5660">
            <v>134820</v>
          </cell>
          <cell r="B5660">
            <v>0</v>
          </cell>
          <cell r="C5660">
            <v>7.5</v>
          </cell>
          <cell r="D5660">
            <v>0</v>
          </cell>
          <cell r="E5660">
            <v>7.5</v>
          </cell>
          <cell r="F5660">
            <v>7.65</v>
          </cell>
          <cell r="G5660">
            <v>7.86</v>
          </cell>
          <cell r="H5660">
            <v>8.4600000000000009</v>
          </cell>
          <cell r="I5660">
            <v>9.06</v>
          </cell>
        </row>
        <row r="5661">
          <cell r="A5661">
            <v>134825.37</v>
          </cell>
          <cell r="B5661" t="str">
            <v>PX</v>
          </cell>
          <cell r="C5661">
            <v>7.5</v>
          </cell>
          <cell r="D5661">
            <v>0</v>
          </cell>
          <cell r="E5661">
            <v>7.5</v>
          </cell>
          <cell r="F5661">
            <v>7.65</v>
          </cell>
          <cell r="G5661">
            <v>7.86</v>
          </cell>
          <cell r="H5661">
            <v>8.4600000000000009</v>
          </cell>
          <cell r="I5661">
            <v>9.06</v>
          </cell>
        </row>
        <row r="5662">
          <cell r="A5662">
            <v>134830</v>
          </cell>
          <cell r="B5662">
            <v>0</v>
          </cell>
          <cell r="C5662">
            <v>7.5</v>
          </cell>
          <cell r="D5662">
            <v>0.09</v>
          </cell>
          <cell r="E5662">
            <v>7.59</v>
          </cell>
          <cell r="F5662">
            <v>7.74</v>
          </cell>
          <cell r="G5662">
            <v>7.95</v>
          </cell>
          <cell r="H5662">
            <v>8.5500000000000007</v>
          </cell>
          <cell r="I5662">
            <v>9.15</v>
          </cell>
        </row>
        <row r="5663">
          <cell r="A5663">
            <v>134840</v>
          </cell>
          <cell r="B5663">
            <v>0</v>
          </cell>
          <cell r="C5663">
            <v>7.5</v>
          </cell>
          <cell r="D5663">
            <v>0.28999999999999998</v>
          </cell>
          <cell r="E5663">
            <v>7.79</v>
          </cell>
          <cell r="F5663">
            <v>7.94</v>
          </cell>
          <cell r="G5663">
            <v>8.15</v>
          </cell>
          <cell r="H5663">
            <v>8.75</v>
          </cell>
          <cell r="I5663">
            <v>9.35</v>
          </cell>
        </row>
        <row r="5664">
          <cell r="A5664">
            <v>134840.37</v>
          </cell>
          <cell r="B5664" t="str">
            <v>PC</v>
          </cell>
          <cell r="C5664">
            <v>7.5</v>
          </cell>
          <cell r="D5664">
            <v>0.3</v>
          </cell>
          <cell r="E5664">
            <v>7.8</v>
          </cell>
          <cell r="F5664">
            <v>7.95</v>
          </cell>
          <cell r="G5664">
            <v>8.16</v>
          </cell>
          <cell r="H5664">
            <v>8.76</v>
          </cell>
          <cell r="I5664">
            <v>9.36</v>
          </cell>
        </row>
        <row r="5665">
          <cell r="A5665">
            <v>134850</v>
          </cell>
          <cell r="B5665">
            <v>0</v>
          </cell>
          <cell r="C5665">
            <v>7.5</v>
          </cell>
          <cell r="D5665">
            <v>0.49</v>
          </cell>
          <cell r="E5665">
            <v>7.99</v>
          </cell>
          <cell r="F5665">
            <v>8.14</v>
          </cell>
          <cell r="G5665">
            <v>8.3500000000000014</v>
          </cell>
          <cell r="H5665">
            <v>8.9500000000000011</v>
          </cell>
          <cell r="I5665">
            <v>9.5500000000000007</v>
          </cell>
        </row>
        <row r="5666">
          <cell r="A5666">
            <v>134855.37</v>
          </cell>
          <cell r="B5666" t="str">
            <v>PY - MSE</v>
          </cell>
          <cell r="C5666">
            <v>7.5</v>
          </cell>
          <cell r="D5666">
            <v>0.6</v>
          </cell>
          <cell r="E5666">
            <v>8.1</v>
          </cell>
          <cell r="F5666">
            <v>8.25</v>
          </cell>
          <cell r="G5666">
            <v>8.4600000000000009</v>
          </cell>
          <cell r="H5666">
            <v>9.06</v>
          </cell>
          <cell r="I5666">
            <v>9.66</v>
          </cell>
        </row>
        <row r="5667">
          <cell r="A5667">
            <v>134860</v>
          </cell>
          <cell r="B5667">
            <v>0</v>
          </cell>
          <cell r="C5667">
            <v>7.5</v>
          </cell>
          <cell r="D5667">
            <v>0.6</v>
          </cell>
          <cell r="E5667">
            <v>8.1</v>
          </cell>
          <cell r="F5667">
            <v>8.25</v>
          </cell>
          <cell r="G5667">
            <v>8.4600000000000009</v>
          </cell>
          <cell r="H5667">
            <v>9.06</v>
          </cell>
          <cell r="I5667">
            <v>9.66</v>
          </cell>
        </row>
        <row r="5668">
          <cell r="A5668">
            <v>134870</v>
          </cell>
          <cell r="B5668">
            <v>0</v>
          </cell>
          <cell r="C5668">
            <v>7.5</v>
          </cell>
          <cell r="D5668">
            <v>0.6</v>
          </cell>
          <cell r="E5668">
            <v>8.1</v>
          </cell>
          <cell r="F5668">
            <v>8.25</v>
          </cell>
          <cell r="G5668">
            <v>8.4600000000000009</v>
          </cell>
          <cell r="H5668">
            <v>9.06</v>
          </cell>
          <cell r="I5668">
            <v>9.66</v>
          </cell>
        </row>
        <row r="5669">
          <cell r="A5669">
            <v>134880</v>
          </cell>
          <cell r="B5669">
            <v>0</v>
          </cell>
          <cell r="C5669">
            <v>7.5</v>
          </cell>
          <cell r="D5669">
            <v>0.6</v>
          </cell>
          <cell r="E5669">
            <v>8.1</v>
          </cell>
          <cell r="F5669">
            <v>8.25</v>
          </cell>
          <cell r="G5669">
            <v>8.4600000000000009</v>
          </cell>
          <cell r="H5669">
            <v>9.06</v>
          </cell>
          <cell r="I5669">
            <v>9.66</v>
          </cell>
        </row>
        <row r="5670">
          <cell r="A5670">
            <v>134890</v>
          </cell>
          <cell r="B5670">
            <v>0</v>
          </cell>
          <cell r="C5670">
            <v>7.5</v>
          </cell>
          <cell r="D5670">
            <v>0.6</v>
          </cell>
          <cell r="E5670">
            <v>8.1</v>
          </cell>
          <cell r="F5670">
            <v>8.25</v>
          </cell>
          <cell r="G5670">
            <v>8.4600000000000009</v>
          </cell>
          <cell r="H5670">
            <v>9.06</v>
          </cell>
          <cell r="I5670">
            <v>9.66</v>
          </cell>
        </row>
        <row r="5671">
          <cell r="A5671">
            <v>134900</v>
          </cell>
          <cell r="B5671">
            <v>0</v>
          </cell>
          <cell r="C5671">
            <v>7.5</v>
          </cell>
          <cell r="D5671">
            <v>0.6</v>
          </cell>
          <cell r="E5671">
            <v>8.1</v>
          </cell>
          <cell r="F5671">
            <v>8.25</v>
          </cell>
          <cell r="G5671">
            <v>8.4600000000000009</v>
          </cell>
          <cell r="H5671">
            <v>9.06</v>
          </cell>
          <cell r="I5671">
            <v>9.66</v>
          </cell>
        </row>
        <row r="5672">
          <cell r="A5672">
            <v>134910</v>
          </cell>
          <cell r="B5672">
            <v>0</v>
          </cell>
          <cell r="C5672">
            <v>7.5</v>
          </cell>
          <cell r="D5672">
            <v>0.6</v>
          </cell>
          <cell r="E5672">
            <v>8.1</v>
          </cell>
          <cell r="F5672">
            <v>8.25</v>
          </cell>
          <cell r="G5672">
            <v>8.4600000000000009</v>
          </cell>
          <cell r="H5672">
            <v>9.06</v>
          </cell>
          <cell r="I5672">
            <v>9.66</v>
          </cell>
        </row>
        <row r="5673">
          <cell r="A5673">
            <v>134920</v>
          </cell>
          <cell r="B5673">
            <v>0</v>
          </cell>
          <cell r="C5673">
            <v>7.5</v>
          </cell>
          <cell r="D5673">
            <v>0.6</v>
          </cell>
          <cell r="E5673">
            <v>8.1</v>
          </cell>
          <cell r="F5673">
            <v>8.25</v>
          </cell>
          <cell r="G5673">
            <v>8.4600000000000009</v>
          </cell>
          <cell r="H5673">
            <v>9.06</v>
          </cell>
          <cell r="I5673">
            <v>9.66</v>
          </cell>
        </row>
        <row r="5674">
          <cell r="A5674">
            <v>134930</v>
          </cell>
          <cell r="B5674">
            <v>0</v>
          </cell>
          <cell r="C5674">
            <v>7.5</v>
          </cell>
          <cell r="D5674">
            <v>0.6</v>
          </cell>
          <cell r="E5674">
            <v>8.1</v>
          </cell>
          <cell r="F5674">
            <v>8.25</v>
          </cell>
          <cell r="G5674">
            <v>8.4600000000000009</v>
          </cell>
          <cell r="H5674">
            <v>9.06</v>
          </cell>
          <cell r="I5674">
            <v>9.66</v>
          </cell>
        </row>
        <row r="5675">
          <cell r="A5675">
            <v>134940</v>
          </cell>
          <cell r="B5675">
            <v>0</v>
          </cell>
          <cell r="C5675">
            <v>7.5</v>
          </cell>
          <cell r="D5675">
            <v>0.6</v>
          </cell>
          <cell r="E5675">
            <v>8.1</v>
          </cell>
          <cell r="F5675">
            <v>8.25</v>
          </cell>
          <cell r="G5675">
            <v>8.4600000000000009</v>
          </cell>
          <cell r="H5675">
            <v>9.06</v>
          </cell>
          <cell r="I5675">
            <v>9.66</v>
          </cell>
        </row>
        <row r="5676">
          <cell r="A5676">
            <v>134950</v>
          </cell>
          <cell r="B5676">
            <v>0</v>
          </cell>
          <cell r="C5676">
            <v>7.5</v>
          </cell>
          <cell r="D5676">
            <v>0.6</v>
          </cell>
          <cell r="E5676">
            <v>8.1</v>
          </cell>
          <cell r="F5676">
            <v>8.25</v>
          </cell>
          <cell r="G5676">
            <v>8.4600000000000009</v>
          </cell>
          <cell r="H5676">
            <v>9.06</v>
          </cell>
          <cell r="I5676">
            <v>9.66</v>
          </cell>
        </row>
        <row r="5677">
          <cell r="A5677">
            <v>134960</v>
          </cell>
          <cell r="B5677">
            <v>0</v>
          </cell>
          <cell r="C5677">
            <v>7.5</v>
          </cell>
          <cell r="D5677">
            <v>0.6</v>
          </cell>
          <cell r="E5677">
            <v>8.1</v>
          </cell>
          <cell r="F5677">
            <v>8.25</v>
          </cell>
          <cell r="G5677">
            <v>8.4600000000000009</v>
          </cell>
          <cell r="H5677">
            <v>9.06</v>
          </cell>
          <cell r="I5677">
            <v>9.66</v>
          </cell>
        </row>
        <row r="5678">
          <cell r="A5678">
            <v>134970</v>
          </cell>
          <cell r="B5678">
            <v>0</v>
          </cell>
          <cell r="C5678">
            <v>7.5</v>
          </cell>
          <cell r="D5678">
            <v>0.6</v>
          </cell>
          <cell r="E5678">
            <v>8.1</v>
          </cell>
          <cell r="F5678">
            <v>8.25</v>
          </cell>
          <cell r="G5678">
            <v>8.4600000000000009</v>
          </cell>
          <cell r="H5678">
            <v>9.06</v>
          </cell>
          <cell r="I5678">
            <v>9.66</v>
          </cell>
        </row>
        <row r="5679">
          <cell r="A5679">
            <v>134980</v>
          </cell>
          <cell r="B5679">
            <v>0</v>
          </cell>
          <cell r="C5679">
            <v>7.5</v>
          </cell>
          <cell r="D5679">
            <v>0.6</v>
          </cell>
          <cell r="E5679">
            <v>8.1</v>
          </cell>
          <cell r="F5679">
            <v>8.25</v>
          </cell>
          <cell r="G5679">
            <v>8.4600000000000009</v>
          </cell>
          <cell r="H5679">
            <v>9.06</v>
          </cell>
          <cell r="I5679">
            <v>9.66</v>
          </cell>
        </row>
        <row r="5680">
          <cell r="A5680">
            <v>134990</v>
          </cell>
          <cell r="B5680">
            <v>0</v>
          </cell>
          <cell r="C5680">
            <v>7.5</v>
          </cell>
          <cell r="D5680">
            <v>0.6</v>
          </cell>
          <cell r="E5680">
            <v>8.1</v>
          </cell>
          <cell r="F5680">
            <v>8.25</v>
          </cell>
          <cell r="G5680">
            <v>8.4600000000000009</v>
          </cell>
          <cell r="H5680">
            <v>9.06</v>
          </cell>
          <cell r="I5680">
            <v>9.66</v>
          </cell>
        </row>
        <row r="5681">
          <cell r="A5681">
            <v>134997.84</v>
          </cell>
          <cell r="B5681" t="str">
            <v>PY - MSE</v>
          </cell>
          <cell r="C5681">
            <v>7.5</v>
          </cell>
          <cell r="D5681">
            <v>0.6</v>
          </cell>
          <cell r="E5681">
            <v>8.1</v>
          </cell>
          <cell r="F5681">
            <v>8.25</v>
          </cell>
          <cell r="G5681">
            <v>8.4600000000000009</v>
          </cell>
          <cell r="H5681">
            <v>9.06</v>
          </cell>
          <cell r="I5681">
            <v>9.66</v>
          </cell>
        </row>
        <row r="5682">
          <cell r="A5682">
            <v>135000</v>
          </cell>
          <cell r="B5682">
            <v>0</v>
          </cell>
          <cell r="C5682">
            <v>7.5</v>
          </cell>
          <cell r="D5682">
            <v>0.56000000000000005</v>
          </cell>
          <cell r="E5682">
            <v>8.06</v>
          </cell>
          <cell r="F5682">
            <v>8.2100000000000009</v>
          </cell>
          <cell r="G5682">
            <v>8.4200000000000017</v>
          </cell>
          <cell r="H5682">
            <v>9.0200000000000014</v>
          </cell>
          <cell r="I5682">
            <v>9.620000000000001</v>
          </cell>
        </row>
        <row r="5683">
          <cell r="A5683">
            <v>135010</v>
          </cell>
          <cell r="B5683">
            <v>0</v>
          </cell>
          <cell r="C5683">
            <v>7.5</v>
          </cell>
          <cell r="D5683">
            <v>0.36</v>
          </cell>
          <cell r="E5683">
            <v>7.86</v>
          </cell>
          <cell r="F5683">
            <v>8.01</v>
          </cell>
          <cell r="G5683">
            <v>8.2200000000000006</v>
          </cell>
          <cell r="H5683">
            <v>8.82</v>
          </cell>
          <cell r="I5683">
            <v>9.42</v>
          </cell>
        </row>
        <row r="5684">
          <cell r="A5684">
            <v>135012.84</v>
          </cell>
          <cell r="B5684" t="str">
            <v>PT</v>
          </cell>
          <cell r="C5684">
            <v>7.5</v>
          </cell>
          <cell r="D5684">
            <v>0.3</v>
          </cell>
          <cell r="E5684">
            <v>7.8</v>
          </cell>
          <cell r="F5684">
            <v>7.95</v>
          </cell>
          <cell r="G5684">
            <v>8.16</v>
          </cell>
          <cell r="H5684">
            <v>8.76</v>
          </cell>
          <cell r="I5684">
            <v>9.36</v>
          </cell>
        </row>
        <row r="5685">
          <cell r="A5685">
            <v>135020</v>
          </cell>
          <cell r="B5685">
            <v>0</v>
          </cell>
          <cell r="C5685">
            <v>7.5</v>
          </cell>
          <cell r="D5685">
            <v>0.16</v>
          </cell>
          <cell r="E5685">
            <v>7.66</v>
          </cell>
          <cell r="F5685">
            <v>7.8100000000000005</v>
          </cell>
          <cell r="G5685">
            <v>8.0200000000000014</v>
          </cell>
          <cell r="H5685">
            <v>8.620000000000001</v>
          </cell>
          <cell r="I5685">
            <v>9.2200000000000006</v>
          </cell>
        </row>
        <row r="5686">
          <cell r="A5686">
            <v>135027.84</v>
          </cell>
          <cell r="B5686" t="str">
            <v>PX</v>
          </cell>
          <cell r="C5686">
            <v>7.5</v>
          </cell>
          <cell r="D5686">
            <v>0</v>
          </cell>
          <cell r="E5686">
            <v>7.5</v>
          </cell>
          <cell r="F5686">
            <v>7.65</v>
          </cell>
          <cell r="G5686">
            <v>7.86</v>
          </cell>
          <cell r="H5686">
            <v>8.4600000000000009</v>
          </cell>
          <cell r="I5686">
            <v>9.06</v>
          </cell>
        </row>
        <row r="5687">
          <cell r="A5687">
            <v>135030</v>
          </cell>
          <cell r="B5687">
            <v>0</v>
          </cell>
          <cell r="C5687">
            <v>7.5</v>
          </cell>
          <cell r="D5687">
            <v>0</v>
          </cell>
          <cell r="E5687">
            <v>7.5</v>
          </cell>
          <cell r="F5687">
            <v>7.65</v>
          </cell>
          <cell r="G5687">
            <v>7.86</v>
          </cell>
          <cell r="H5687">
            <v>8.4600000000000009</v>
          </cell>
          <cell r="I5687">
            <v>9.06</v>
          </cell>
        </row>
        <row r="5688">
          <cell r="A5688">
            <v>135040</v>
          </cell>
          <cell r="B5688">
            <v>0</v>
          </cell>
          <cell r="C5688">
            <v>7.5</v>
          </cell>
          <cell r="D5688">
            <v>0</v>
          </cell>
          <cell r="E5688">
            <v>7.5</v>
          </cell>
          <cell r="F5688">
            <v>7.65</v>
          </cell>
          <cell r="G5688">
            <v>7.86</v>
          </cell>
          <cell r="H5688">
            <v>8.4600000000000009</v>
          </cell>
          <cell r="I5688">
            <v>9.06</v>
          </cell>
        </row>
        <row r="5689">
          <cell r="A5689">
            <v>135050</v>
          </cell>
          <cell r="B5689">
            <v>0</v>
          </cell>
          <cell r="C5689">
            <v>7.5</v>
          </cell>
          <cell r="D5689">
            <v>0</v>
          </cell>
          <cell r="E5689">
            <v>7.5</v>
          </cell>
          <cell r="F5689">
            <v>7.65</v>
          </cell>
          <cell r="G5689">
            <v>7.86</v>
          </cell>
          <cell r="H5689">
            <v>8.4600000000000009</v>
          </cell>
          <cell r="I5689">
            <v>9.06</v>
          </cell>
        </row>
        <row r="5690">
          <cell r="A5690">
            <v>135057.84</v>
          </cell>
          <cell r="B5690" t="str">
            <v>BS</v>
          </cell>
          <cell r="C5690">
            <v>7.5</v>
          </cell>
          <cell r="D5690">
            <v>0</v>
          </cell>
          <cell r="E5690">
            <v>7.5</v>
          </cell>
          <cell r="F5690">
            <v>7.65</v>
          </cell>
          <cell r="G5690">
            <v>7.86</v>
          </cell>
          <cell r="H5690">
            <v>8.4600000000000009</v>
          </cell>
          <cell r="I5690">
            <v>9.06</v>
          </cell>
        </row>
        <row r="5691">
          <cell r="A5691">
            <v>135060</v>
          </cell>
          <cell r="B5691">
            <v>0</v>
          </cell>
          <cell r="C5691">
            <v>7.5</v>
          </cell>
          <cell r="D5691">
            <v>0</v>
          </cell>
          <cell r="E5691">
            <v>7.5</v>
          </cell>
          <cell r="F5691">
            <v>7.65</v>
          </cell>
          <cell r="G5691">
            <v>7.86</v>
          </cell>
          <cell r="H5691">
            <v>8.4600000000000009</v>
          </cell>
          <cell r="I5691">
            <v>9.06</v>
          </cell>
        </row>
        <row r="5692">
          <cell r="A5692">
            <v>135065.93</v>
          </cell>
          <cell r="B5692">
            <v>0</v>
          </cell>
          <cell r="C5692">
            <v>7.5</v>
          </cell>
          <cell r="D5692">
            <v>0</v>
          </cell>
          <cell r="E5692">
            <v>7.5</v>
          </cell>
          <cell r="F5692">
            <v>7.65</v>
          </cell>
          <cell r="G5692">
            <v>7.86</v>
          </cell>
          <cell r="H5692">
            <v>8.4600000000000009</v>
          </cell>
          <cell r="I5692">
            <v>9.06</v>
          </cell>
        </row>
      </sheetData>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Sensib. IE-VACSN"/>
      <sheetName val="Inputs"/>
      <sheetName val="Calculos"/>
      <sheetName val="Detail"/>
      <sheetName val="civ_roma"/>
      <sheetName val="Ampliad"/>
      <sheetName val="Ing"/>
      <sheetName val="Infra"/>
      <sheetName val="PAPrrhh"/>
      <sheetName val="Opti"/>
      <sheetName val="Rendimien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U"/>
      <sheetName val="Tablas"/>
      <sheetName val="Flota"/>
      <sheetName val="Sensib. IE-VACSN"/>
      <sheetName val="DEMANDA"/>
      <sheetName val="Rendimientos"/>
      <sheetName val="Cuadrillas"/>
      <sheetName val="DOBLE H1-Z4"/>
      <sheetName val="POB07"/>
      <sheetName val="PUNTUAL DPTO07"/>
      <sheetName val="Hoja1"/>
      <sheetName val="sensibilidad propoli"/>
      <sheetName val="sensibilidad.proliv"/>
      <sheetName val="Costos Infra y Eq"/>
      <sheetName val="CIEDANOS"/>
      <sheetName val="INFORM."/>
      <sheetName val="Requerimiento"/>
      <sheetName val="RES,MET,ADI1"/>
      <sheetName val="plani"/>
      <sheetName val="Sheet1"/>
      <sheetName val="Wind Loads"/>
      <sheetName val="2843 DAT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a"/>
      <sheetName val="Entregable"/>
      <sheetName val="Staff"/>
      <sheetName val="Equipo"/>
      <sheetName val="PGR-4 SEMANAS"/>
      <sheetName val="METRADOS X ETAPA"/>
      <sheetName val="CALENDARIO"/>
      <sheetName val="RESUMEN"/>
      <sheetName val="Hoja1"/>
      <sheetName val="SALUD"/>
      <sheetName val="EDUCACION"/>
      <sheetName val="Sensib. IE-VACSN"/>
      <sheetName val="Requerimiento"/>
      <sheetName val="1. Time &amp; Esc"/>
      <sheetName val="Input"/>
      <sheetName val="Fcst"/>
      <sheetName val="7 &amp; 8A. SandU"/>
      <sheetName val="2&amp;3 AeroRevs"/>
      <sheetName val="4. Non-AeroRevs"/>
      <sheetName val="Vehículo"/>
      <sheetName val="Gtos Gen"/>
      <sheetName val="Materiales"/>
      <sheetName val="Subcontratos"/>
      <sheetName val="Referencias"/>
      <sheetName val="RES,MET,ADI1"/>
      <sheetName val="Consolidado"/>
      <sheetName val="A.SENSIBILIDAD"/>
      <sheetName val="FLUJOS"/>
      <sheetName val="Infra"/>
      <sheetName val="Com-102"/>
      <sheetName val="Población por edades"/>
      <sheetName val="Estimate"/>
      <sheetName val="Listas"/>
    </sheetNames>
    <sheetDataSet>
      <sheetData sheetId="0" refreshError="1"/>
      <sheetData sheetId="1"/>
      <sheetData sheetId="2"/>
      <sheetData sheetId="3" refreshError="1"/>
      <sheetData sheetId="4" refreshError="1"/>
      <sheetData sheetId="5" refreshError="1"/>
      <sheetData sheetId="6">
        <row r="2">
          <cell r="E2">
            <v>38351</v>
          </cell>
          <cell r="F2" t="str">
            <v>WK 01</v>
          </cell>
        </row>
        <row r="3">
          <cell r="E3">
            <v>38352</v>
          </cell>
          <cell r="F3" t="str">
            <v>WK 01</v>
          </cell>
        </row>
        <row r="4">
          <cell r="E4">
            <v>38353</v>
          </cell>
          <cell r="F4" t="str">
            <v>WK 01</v>
          </cell>
        </row>
        <row r="5">
          <cell r="E5">
            <v>38354</v>
          </cell>
          <cell r="F5" t="str">
            <v>WK 01</v>
          </cell>
        </row>
        <row r="6">
          <cell r="E6">
            <v>38355</v>
          </cell>
          <cell r="F6" t="str">
            <v>WK 01</v>
          </cell>
        </row>
        <row r="7">
          <cell r="E7">
            <v>38356</v>
          </cell>
          <cell r="F7" t="str">
            <v>WK 01</v>
          </cell>
        </row>
        <row r="8">
          <cell r="E8">
            <v>38357</v>
          </cell>
          <cell r="F8" t="str">
            <v>WK 01</v>
          </cell>
        </row>
        <row r="9">
          <cell r="E9">
            <v>38358</v>
          </cell>
          <cell r="F9" t="str">
            <v>WK 02</v>
          </cell>
        </row>
        <row r="10">
          <cell r="E10">
            <v>38359</v>
          </cell>
          <cell r="F10" t="str">
            <v>WK 02</v>
          </cell>
        </row>
        <row r="11">
          <cell r="E11">
            <v>38360</v>
          </cell>
          <cell r="F11" t="str">
            <v>WK 02</v>
          </cell>
        </row>
        <row r="12">
          <cell r="E12">
            <v>38361</v>
          </cell>
          <cell r="F12" t="str">
            <v>WK 02</v>
          </cell>
        </row>
        <row r="13">
          <cell r="E13">
            <v>38362</v>
          </cell>
          <cell r="F13" t="str">
            <v>WK 02</v>
          </cell>
        </row>
        <row r="14">
          <cell r="E14">
            <v>38363</v>
          </cell>
          <cell r="F14" t="str">
            <v>WK 02</v>
          </cell>
        </row>
        <row r="15">
          <cell r="E15">
            <v>38364</v>
          </cell>
          <cell r="F15" t="str">
            <v>WK 02</v>
          </cell>
        </row>
        <row r="16">
          <cell r="E16">
            <v>38365</v>
          </cell>
          <cell r="F16" t="str">
            <v>WK 03</v>
          </cell>
        </row>
        <row r="17">
          <cell r="E17">
            <v>38366</v>
          </cell>
          <cell r="F17" t="str">
            <v>WK 03</v>
          </cell>
        </row>
        <row r="18">
          <cell r="E18">
            <v>38367</v>
          </cell>
          <cell r="F18" t="str">
            <v>WK 03</v>
          </cell>
        </row>
        <row r="19">
          <cell r="E19">
            <v>38368</v>
          </cell>
          <cell r="F19" t="str">
            <v>WK 03</v>
          </cell>
        </row>
        <row r="20">
          <cell r="E20">
            <v>38369</v>
          </cell>
          <cell r="F20" t="str">
            <v>WK 03</v>
          </cell>
        </row>
        <row r="21">
          <cell r="E21">
            <v>38370</v>
          </cell>
          <cell r="F21" t="str">
            <v>WK 03</v>
          </cell>
        </row>
        <row r="22">
          <cell r="E22">
            <v>38371</v>
          </cell>
          <cell r="F22" t="str">
            <v>WK 03</v>
          </cell>
        </row>
        <row r="23">
          <cell r="E23">
            <v>38372</v>
          </cell>
          <cell r="F23" t="str">
            <v>WK 04</v>
          </cell>
        </row>
        <row r="24">
          <cell r="E24">
            <v>38373</v>
          </cell>
          <cell r="F24" t="str">
            <v>WK 04</v>
          </cell>
        </row>
        <row r="25">
          <cell r="E25">
            <v>38374</v>
          </cell>
          <cell r="F25" t="str">
            <v>WK 04</v>
          </cell>
        </row>
        <row r="26">
          <cell r="E26">
            <v>38375</v>
          </cell>
          <cell r="F26" t="str">
            <v>WK 04</v>
          </cell>
        </row>
        <row r="27">
          <cell r="E27">
            <v>38376</v>
          </cell>
          <cell r="F27" t="str">
            <v>WK 04</v>
          </cell>
        </row>
        <row r="28">
          <cell r="E28">
            <v>38377</v>
          </cell>
          <cell r="F28" t="str">
            <v>WK 04</v>
          </cell>
        </row>
        <row r="29">
          <cell r="E29">
            <v>38378</v>
          </cell>
          <cell r="F29" t="str">
            <v>WK 04</v>
          </cell>
        </row>
        <row r="30">
          <cell r="E30">
            <v>38379</v>
          </cell>
          <cell r="F30" t="str">
            <v>WK 05</v>
          </cell>
        </row>
        <row r="31">
          <cell r="E31">
            <v>38380</v>
          </cell>
          <cell r="F31" t="str">
            <v>WK 05</v>
          </cell>
        </row>
        <row r="32">
          <cell r="E32">
            <v>38381</v>
          </cell>
          <cell r="F32" t="str">
            <v>WK 05</v>
          </cell>
        </row>
        <row r="33">
          <cell r="E33">
            <v>38382</v>
          </cell>
          <cell r="F33" t="str">
            <v>WK 05</v>
          </cell>
        </row>
        <row r="34">
          <cell r="E34">
            <v>38383</v>
          </cell>
          <cell r="F34" t="str">
            <v>WK 05</v>
          </cell>
        </row>
        <row r="35">
          <cell r="E35">
            <v>38384</v>
          </cell>
          <cell r="F35" t="str">
            <v>WK 05</v>
          </cell>
        </row>
        <row r="36">
          <cell r="E36">
            <v>38385</v>
          </cell>
          <cell r="F36" t="str">
            <v>WK 05</v>
          </cell>
        </row>
        <row r="37">
          <cell r="E37">
            <v>38386</v>
          </cell>
          <cell r="F37" t="str">
            <v>WK 06</v>
          </cell>
        </row>
        <row r="38">
          <cell r="E38">
            <v>38387</v>
          </cell>
          <cell r="F38" t="str">
            <v>WK 06</v>
          </cell>
        </row>
        <row r="39">
          <cell r="E39">
            <v>38388</v>
          </cell>
          <cell r="F39" t="str">
            <v>WK 06</v>
          </cell>
        </row>
        <row r="40">
          <cell r="E40">
            <v>38389</v>
          </cell>
          <cell r="F40" t="str">
            <v>WK 06</v>
          </cell>
        </row>
        <row r="41">
          <cell r="E41">
            <v>38390</v>
          </cell>
          <cell r="F41" t="str">
            <v>WK 06</v>
          </cell>
        </row>
        <row r="42">
          <cell r="E42">
            <v>38391</v>
          </cell>
          <cell r="F42" t="str">
            <v>WK 06</v>
          </cell>
        </row>
        <row r="43">
          <cell r="E43">
            <v>38392</v>
          </cell>
          <cell r="F43" t="str">
            <v>WK 06</v>
          </cell>
        </row>
        <row r="44">
          <cell r="E44">
            <v>38393</v>
          </cell>
          <cell r="F44" t="str">
            <v>WK 07</v>
          </cell>
        </row>
        <row r="45">
          <cell r="E45">
            <v>38394</v>
          </cell>
          <cell r="F45" t="str">
            <v>WK 07</v>
          </cell>
        </row>
        <row r="46">
          <cell r="E46">
            <v>38395</v>
          </cell>
          <cell r="F46" t="str">
            <v>WK 07</v>
          </cell>
        </row>
        <row r="47">
          <cell r="E47">
            <v>38396</v>
          </cell>
          <cell r="F47" t="str">
            <v>WK 07</v>
          </cell>
        </row>
        <row r="48">
          <cell r="E48">
            <v>38397</v>
          </cell>
          <cell r="F48" t="str">
            <v>WK 07</v>
          </cell>
        </row>
        <row r="49">
          <cell r="E49">
            <v>38398</v>
          </cell>
          <cell r="F49" t="str">
            <v>WK 07</v>
          </cell>
        </row>
        <row r="50">
          <cell r="E50">
            <v>38399</v>
          </cell>
          <cell r="F50" t="str">
            <v>WK 07</v>
          </cell>
        </row>
        <row r="51">
          <cell r="E51">
            <v>38400</v>
          </cell>
          <cell r="F51" t="str">
            <v>WK 08</v>
          </cell>
        </row>
        <row r="52">
          <cell r="E52">
            <v>38401</v>
          </cell>
          <cell r="F52" t="str">
            <v>WK 08</v>
          </cell>
        </row>
        <row r="53">
          <cell r="E53">
            <v>38402</v>
          </cell>
          <cell r="F53" t="str">
            <v>WK 08</v>
          </cell>
        </row>
        <row r="54">
          <cell r="E54">
            <v>38403</v>
          </cell>
          <cell r="F54" t="str">
            <v>WK 08</v>
          </cell>
        </row>
        <row r="55">
          <cell r="E55">
            <v>38404</v>
          </cell>
          <cell r="F55" t="str">
            <v>WK 08</v>
          </cell>
        </row>
        <row r="56">
          <cell r="E56">
            <v>38405</v>
          </cell>
          <cell r="F56" t="str">
            <v>WK 08</v>
          </cell>
        </row>
        <row r="57">
          <cell r="E57">
            <v>38406</v>
          </cell>
          <cell r="F57" t="str">
            <v>WK 08</v>
          </cell>
        </row>
        <row r="58">
          <cell r="E58">
            <v>38407</v>
          </cell>
          <cell r="F58" t="str">
            <v>WK 09</v>
          </cell>
        </row>
        <row r="59">
          <cell r="E59">
            <v>38408</v>
          </cell>
          <cell r="F59" t="str">
            <v>WK 09</v>
          </cell>
        </row>
        <row r="60">
          <cell r="E60">
            <v>38409</v>
          </cell>
          <cell r="F60" t="str">
            <v>WK 09</v>
          </cell>
        </row>
        <row r="61">
          <cell r="E61">
            <v>38410</v>
          </cell>
          <cell r="F61" t="str">
            <v>WK 09</v>
          </cell>
        </row>
        <row r="62">
          <cell r="E62">
            <v>38411</v>
          </cell>
          <cell r="F62" t="str">
            <v>WK 09</v>
          </cell>
        </row>
        <row r="63">
          <cell r="E63">
            <v>38412</v>
          </cell>
          <cell r="F63" t="str">
            <v>WK 09</v>
          </cell>
        </row>
        <row r="64">
          <cell r="E64">
            <v>38413</v>
          </cell>
          <cell r="F64" t="str">
            <v>WK 09</v>
          </cell>
        </row>
        <row r="65">
          <cell r="E65">
            <v>38414</v>
          </cell>
          <cell r="F65" t="str">
            <v>WK 10</v>
          </cell>
        </row>
        <row r="66">
          <cell r="E66">
            <v>38415</v>
          </cell>
          <cell r="F66" t="str">
            <v>WK 10</v>
          </cell>
        </row>
        <row r="67">
          <cell r="E67">
            <v>38416</v>
          </cell>
          <cell r="F67" t="str">
            <v>WK 10</v>
          </cell>
        </row>
        <row r="68">
          <cell r="E68">
            <v>38417</v>
          </cell>
          <cell r="F68" t="str">
            <v>WK 10</v>
          </cell>
        </row>
        <row r="69">
          <cell r="E69">
            <v>38418</v>
          </cell>
          <cell r="F69" t="str">
            <v>WK 10</v>
          </cell>
        </row>
        <row r="70">
          <cell r="E70">
            <v>38419</v>
          </cell>
          <cell r="F70" t="str">
            <v>WK 10</v>
          </cell>
        </row>
        <row r="71">
          <cell r="E71">
            <v>38420</v>
          </cell>
          <cell r="F71" t="str">
            <v>WK 10</v>
          </cell>
        </row>
        <row r="72">
          <cell r="E72">
            <v>38421</v>
          </cell>
          <cell r="F72" t="str">
            <v>WK 11</v>
          </cell>
        </row>
        <row r="73">
          <cell r="E73">
            <v>38422</v>
          </cell>
          <cell r="F73" t="str">
            <v>WK 11</v>
          </cell>
        </row>
        <row r="74">
          <cell r="E74">
            <v>38423</v>
          </cell>
          <cell r="F74" t="str">
            <v>WK 11</v>
          </cell>
        </row>
        <row r="75">
          <cell r="E75">
            <v>38424</v>
          </cell>
          <cell r="F75" t="str">
            <v>WK 11</v>
          </cell>
        </row>
        <row r="76">
          <cell r="E76">
            <v>38425</v>
          </cell>
          <cell r="F76" t="str">
            <v>WK 11</v>
          </cell>
        </row>
        <row r="77">
          <cell r="E77">
            <v>38426</v>
          </cell>
          <cell r="F77" t="str">
            <v>WK 11</v>
          </cell>
        </row>
        <row r="78">
          <cell r="E78">
            <v>38427</v>
          </cell>
          <cell r="F78" t="str">
            <v>WK 11</v>
          </cell>
        </row>
        <row r="79">
          <cell r="E79">
            <v>38428</v>
          </cell>
          <cell r="F79" t="str">
            <v>WK 12</v>
          </cell>
        </row>
        <row r="80">
          <cell r="E80">
            <v>38429</v>
          </cell>
          <cell r="F80" t="str">
            <v>WK 12</v>
          </cell>
        </row>
        <row r="81">
          <cell r="E81">
            <v>38430</v>
          </cell>
          <cell r="F81" t="str">
            <v>WK 12</v>
          </cell>
        </row>
        <row r="82">
          <cell r="E82">
            <v>38431</v>
          </cell>
          <cell r="F82" t="str">
            <v>WK 12</v>
          </cell>
        </row>
        <row r="83">
          <cell r="E83">
            <v>38432</v>
          </cell>
          <cell r="F83" t="str">
            <v>WK 12</v>
          </cell>
        </row>
        <row r="84">
          <cell r="E84">
            <v>38433</v>
          </cell>
          <cell r="F84" t="str">
            <v>WK 12</v>
          </cell>
        </row>
        <row r="85">
          <cell r="E85">
            <v>38434</v>
          </cell>
          <cell r="F85" t="str">
            <v>WK 12</v>
          </cell>
        </row>
        <row r="86">
          <cell r="E86">
            <v>38435</v>
          </cell>
          <cell r="F86" t="str">
            <v>WK 13</v>
          </cell>
        </row>
        <row r="87">
          <cell r="E87">
            <v>38436</v>
          </cell>
          <cell r="F87" t="str">
            <v>WK 13</v>
          </cell>
        </row>
        <row r="88">
          <cell r="E88">
            <v>38437</v>
          </cell>
          <cell r="F88" t="str">
            <v>WK 13</v>
          </cell>
        </row>
        <row r="89">
          <cell r="E89">
            <v>38438</v>
          </cell>
          <cell r="F89" t="str">
            <v>WK 13</v>
          </cell>
        </row>
        <row r="90">
          <cell r="E90">
            <v>38439</v>
          </cell>
          <cell r="F90" t="str">
            <v>WK 13</v>
          </cell>
        </row>
        <row r="91">
          <cell r="E91">
            <v>38440</v>
          </cell>
          <cell r="F91" t="str">
            <v>WK 13</v>
          </cell>
        </row>
        <row r="92">
          <cell r="E92">
            <v>38441</v>
          </cell>
          <cell r="F92" t="str">
            <v>WK 13</v>
          </cell>
        </row>
        <row r="93">
          <cell r="E93">
            <v>38442</v>
          </cell>
          <cell r="F93" t="str">
            <v>WK 14</v>
          </cell>
        </row>
        <row r="94">
          <cell r="E94">
            <v>38443</v>
          </cell>
          <cell r="F94" t="str">
            <v>WK 14</v>
          </cell>
        </row>
        <row r="95">
          <cell r="E95">
            <v>38444</v>
          </cell>
          <cell r="F95" t="str">
            <v>WK 14</v>
          </cell>
        </row>
        <row r="96">
          <cell r="E96">
            <v>38445</v>
          </cell>
          <cell r="F96" t="str">
            <v>WK 14</v>
          </cell>
        </row>
        <row r="97">
          <cell r="E97">
            <v>38446</v>
          </cell>
          <cell r="F97" t="str">
            <v>WK 14</v>
          </cell>
        </row>
        <row r="98">
          <cell r="E98">
            <v>38447</v>
          </cell>
          <cell r="F98" t="str">
            <v>WK 14</v>
          </cell>
        </row>
        <row r="99">
          <cell r="E99">
            <v>38448</v>
          </cell>
          <cell r="F99" t="str">
            <v>WK 14</v>
          </cell>
        </row>
        <row r="100">
          <cell r="E100">
            <v>38449</v>
          </cell>
          <cell r="F100" t="str">
            <v>WK 15</v>
          </cell>
        </row>
        <row r="101">
          <cell r="E101">
            <v>38450</v>
          </cell>
          <cell r="F101" t="str">
            <v>WK 15</v>
          </cell>
        </row>
        <row r="102">
          <cell r="E102">
            <v>38451</v>
          </cell>
          <cell r="F102" t="str">
            <v>WK 15</v>
          </cell>
        </row>
        <row r="103">
          <cell r="E103">
            <v>38452</v>
          </cell>
          <cell r="F103" t="str">
            <v>WK 15</v>
          </cell>
        </row>
        <row r="104">
          <cell r="E104">
            <v>38453</v>
          </cell>
          <cell r="F104" t="str">
            <v>WK 15</v>
          </cell>
        </row>
        <row r="105">
          <cell r="E105">
            <v>38454</v>
          </cell>
          <cell r="F105" t="str">
            <v>WK 15</v>
          </cell>
        </row>
        <row r="106">
          <cell r="E106">
            <v>38455</v>
          </cell>
          <cell r="F106" t="str">
            <v>WK 15</v>
          </cell>
        </row>
        <row r="107">
          <cell r="E107">
            <v>38456</v>
          </cell>
          <cell r="F107" t="str">
            <v>WK 16</v>
          </cell>
        </row>
        <row r="108">
          <cell r="E108">
            <v>38457</v>
          </cell>
          <cell r="F108" t="str">
            <v>WK 16</v>
          </cell>
        </row>
        <row r="109">
          <cell r="E109">
            <v>38458</v>
          </cell>
          <cell r="F109" t="str">
            <v>WK 16</v>
          </cell>
        </row>
        <row r="110">
          <cell r="E110">
            <v>38459</v>
          </cell>
          <cell r="F110" t="str">
            <v>WK 16</v>
          </cell>
        </row>
        <row r="111">
          <cell r="E111">
            <v>38460</v>
          </cell>
          <cell r="F111" t="str">
            <v>WK 16</v>
          </cell>
        </row>
        <row r="112">
          <cell r="E112">
            <v>38461</v>
          </cell>
          <cell r="F112" t="str">
            <v>WK 16</v>
          </cell>
        </row>
        <row r="113">
          <cell r="E113">
            <v>38462</v>
          </cell>
          <cell r="F113" t="str">
            <v>WK 16</v>
          </cell>
        </row>
        <row r="114">
          <cell r="E114">
            <v>38463</v>
          </cell>
          <cell r="F114" t="str">
            <v>WK 17</v>
          </cell>
        </row>
        <row r="115">
          <cell r="E115">
            <v>38464</v>
          </cell>
          <cell r="F115" t="str">
            <v>WK 17</v>
          </cell>
        </row>
        <row r="116">
          <cell r="E116">
            <v>38465</v>
          </cell>
          <cell r="F116" t="str">
            <v>WK 17</v>
          </cell>
        </row>
        <row r="117">
          <cell r="E117">
            <v>38466</v>
          </cell>
          <cell r="F117" t="str">
            <v>WK 17</v>
          </cell>
        </row>
        <row r="118">
          <cell r="E118">
            <v>38467</v>
          </cell>
          <cell r="F118" t="str">
            <v>WK 17</v>
          </cell>
        </row>
        <row r="119">
          <cell r="E119">
            <v>38468</v>
          </cell>
          <cell r="F119" t="str">
            <v>WK 17</v>
          </cell>
        </row>
        <row r="120">
          <cell r="E120">
            <v>38469</v>
          </cell>
          <cell r="F120" t="str">
            <v>WK 17</v>
          </cell>
        </row>
        <row r="121">
          <cell r="E121">
            <v>38470</v>
          </cell>
          <cell r="F121" t="str">
            <v>WK 18</v>
          </cell>
        </row>
        <row r="122">
          <cell r="E122">
            <v>38471</v>
          </cell>
          <cell r="F122" t="str">
            <v>WK 18</v>
          </cell>
        </row>
        <row r="123">
          <cell r="E123">
            <v>38472</v>
          </cell>
          <cell r="F123" t="str">
            <v>WK 18</v>
          </cell>
        </row>
        <row r="124">
          <cell r="E124">
            <v>38473</v>
          </cell>
          <cell r="F124" t="str">
            <v>WK 18</v>
          </cell>
        </row>
        <row r="125">
          <cell r="E125">
            <v>38474</v>
          </cell>
          <cell r="F125" t="str">
            <v>WK 18</v>
          </cell>
        </row>
        <row r="126">
          <cell r="E126">
            <v>38475</v>
          </cell>
          <cell r="F126" t="str">
            <v>WK 18</v>
          </cell>
        </row>
        <row r="127">
          <cell r="E127">
            <v>38476</v>
          </cell>
          <cell r="F127" t="str">
            <v>WK 18</v>
          </cell>
        </row>
        <row r="128">
          <cell r="E128">
            <v>38477</v>
          </cell>
          <cell r="F128" t="str">
            <v>WK 19</v>
          </cell>
        </row>
        <row r="129">
          <cell r="E129">
            <v>38478</v>
          </cell>
          <cell r="F129" t="str">
            <v>WK 19</v>
          </cell>
        </row>
        <row r="130">
          <cell r="E130">
            <v>38479</v>
          </cell>
          <cell r="F130" t="str">
            <v>WK 19</v>
          </cell>
        </row>
        <row r="131">
          <cell r="E131">
            <v>38480</v>
          </cell>
          <cell r="F131" t="str">
            <v>WK 19</v>
          </cell>
        </row>
        <row r="132">
          <cell r="E132">
            <v>38481</v>
          </cell>
          <cell r="F132" t="str">
            <v>WK 19</v>
          </cell>
        </row>
        <row r="133">
          <cell r="E133">
            <v>38482</v>
          </cell>
          <cell r="F133" t="str">
            <v>WK 19</v>
          </cell>
        </row>
        <row r="134">
          <cell r="E134">
            <v>38483</v>
          </cell>
          <cell r="F134" t="str">
            <v>WK 19</v>
          </cell>
        </row>
        <row r="135">
          <cell r="E135">
            <v>38484</v>
          </cell>
          <cell r="F135" t="str">
            <v>WK 20</v>
          </cell>
        </row>
        <row r="136">
          <cell r="E136">
            <v>38485</v>
          </cell>
          <cell r="F136" t="str">
            <v>WK 20</v>
          </cell>
        </row>
        <row r="137">
          <cell r="E137">
            <v>38486</v>
          </cell>
          <cell r="F137" t="str">
            <v>WK 20</v>
          </cell>
        </row>
        <row r="138">
          <cell r="E138">
            <v>38487</v>
          </cell>
          <cell r="F138" t="str">
            <v>WK 20</v>
          </cell>
        </row>
        <row r="139">
          <cell r="E139">
            <v>38488</v>
          </cell>
          <cell r="F139" t="str">
            <v>WK 20</v>
          </cell>
        </row>
        <row r="140">
          <cell r="E140">
            <v>38489</v>
          </cell>
          <cell r="F140" t="str">
            <v>WK 20</v>
          </cell>
        </row>
        <row r="141">
          <cell r="E141">
            <v>38490</v>
          </cell>
          <cell r="F141" t="str">
            <v>WK 20</v>
          </cell>
        </row>
        <row r="142">
          <cell r="E142">
            <v>38491</v>
          </cell>
          <cell r="F142" t="str">
            <v>WK 21</v>
          </cell>
        </row>
        <row r="143">
          <cell r="E143">
            <v>38492</v>
          </cell>
          <cell r="F143" t="str">
            <v>WK 21</v>
          </cell>
        </row>
        <row r="144">
          <cell r="E144">
            <v>38493</v>
          </cell>
          <cell r="F144" t="str">
            <v>WK 21</v>
          </cell>
        </row>
        <row r="145">
          <cell r="E145">
            <v>38494</v>
          </cell>
          <cell r="F145" t="str">
            <v>WK 21</v>
          </cell>
        </row>
        <row r="146">
          <cell r="E146">
            <v>38495</v>
          </cell>
          <cell r="F146" t="str">
            <v>WK 21</v>
          </cell>
        </row>
        <row r="147">
          <cell r="E147">
            <v>38496</v>
          </cell>
          <cell r="F147" t="str">
            <v>WK 21</v>
          </cell>
        </row>
        <row r="148">
          <cell r="E148">
            <v>38497</v>
          </cell>
          <cell r="F148" t="str">
            <v>WK 21</v>
          </cell>
        </row>
        <row r="149">
          <cell r="E149">
            <v>38498</v>
          </cell>
          <cell r="F149" t="str">
            <v>WK 22</v>
          </cell>
        </row>
        <row r="150">
          <cell r="E150">
            <v>38499</v>
          </cell>
          <cell r="F150" t="str">
            <v>WK 22</v>
          </cell>
        </row>
        <row r="151">
          <cell r="E151">
            <v>38500</v>
          </cell>
          <cell r="F151" t="str">
            <v>WK 22</v>
          </cell>
        </row>
        <row r="152">
          <cell r="E152">
            <v>38501</v>
          </cell>
          <cell r="F152" t="str">
            <v>WK 22</v>
          </cell>
        </row>
        <row r="153">
          <cell r="E153">
            <v>38502</v>
          </cell>
          <cell r="F153" t="str">
            <v>WK 22</v>
          </cell>
        </row>
        <row r="154">
          <cell r="E154">
            <v>38503</v>
          </cell>
          <cell r="F154" t="str">
            <v>WK 22</v>
          </cell>
        </row>
        <row r="155">
          <cell r="E155">
            <v>38504</v>
          </cell>
          <cell r="F155" t="str">
            <v>WK 22</v>
          </cell>
        </row>
        <row r="156">
          <cell r="E156">
            <v>38505</v>
          </cell>
          <cell r="F156" t="str">
            <v>WK 23</v>
          </cell>
        </row>
        <row r="157">
          <cell r="E157">
            <v>38506</v>
          </cell>
          <cell r="F157" t="str">
            <v>WK 23</v>
          </cell>
        </row>
        <row r="158">
          <cell r="E158">
            <v>38507</v>
          </cell>
          <cell r="F158" t="str">
            <v>WK 23</v>
          </cell>
        </row>
        <row r="159">
          <cell r="E159">
            <v>38508</v>
          </cell>
          <cell r="F159" t="str">
            <v>WK 23</v>
          </cell>
        </row>
        <row r="160">
          <cell r="E160">
            <v>38509</v>
          </cell>
          <cell r="F160" t="str">
            <v>WK 23</v>
          </cell>
        </row>
        <row r="161">
          <cell r="E161">
            <v>38510</v>
          </cell>
          <cell r="F161" t="str">
            <v>WK 23</v>
          </cell>
        </row>
        <row r="162">
          <cell r="E162">
            <v>38511</v>
          </cell>
          <cell r="F162" t="str">
            <v>WK 23</v>
          </cell>
        </row>
        <row r="163">
          <cell r="E163">
            <v>38512</v>
          </cell>
          <cell r="F163" t="str">
            <v>WK 24</v>
          </cell>
        </row>
        <row r="164">
          <cell r="E164">
            <v>38513</v>
          </cell>
          <cell r="F164" t="str">
            <v>WK 24</v>
          </cell>
        </row>
        <row r="165">
          <cell r="E165">
            <v>38514</v>
          </cell>
          <cell r="F165" t="str">
            <v>WK 24</v>
          </cell>
        </row>
        <row r="166">
          <cell r="E166">
            <v>38515</v>
          </cell>
          <cell r="F166" t="str">
            <v>WK 24</v>
          </cell>
        </row>
        <row r="167">
          <cell r="E167">
            <v>38516</v>
          </cell>
          <cell r="F167" t="str">
            <v>WK 24</v>
          </cell>
        </row>
        <row r="168">
          <cell r="E168">
            <v>38517</v>
          </cell>
          <cell r="F168" t="str">
            <v>WK 24</v>
          </cell>
        </row>
        <row r="169">
          <cell r="E169">
            <v>38518</v>
          </cell>
          <cell r="F169" t="str">
            <v>WK 24</v>
          </cell>
        </row>
        <row r="170">
          <cell r="E170">
            <v>38519</v>
          </cell>
          <cell r="F170" t="str">
            <v>WK 25</v>
          </cell>
        </row>
        <row r="171">
          <cell r="E171">
            <v>38520</v>
          </cell>
          <cell r="F171" t="str">
            <v>WK 25</v>
          </cell>
        </row>
        <row r="172">
          <cell r="E172">
            <v>38521</v>
          </cell>
          <cell r="F172" t="str">
            <v>WK 25</v>
          </cell>
        </row>
        <row r="173">
          <cell r="E173">
            <v>38522</v>
          </cell>
          <cell r="F173" t="str">
            <v>WK 25</v>
          </cell>
        </row>
        <row r="174">
          <cell r="E174">
            <v>38523</v>
          </cell>
          <cell r="F174" t="str">
            <v>WK 25</v>
          </cell>
        </row>
        <row r="175">
          <cell r="E175">
            <v>38524</v>
          </cell>
          <cell r="F175" t="str">
            <v>WK 25</v>
          </cell>
        </row>
        <row r="176">
          <cell r="E176">
            <v>38525</v>
          </cell>
          <cell r="F176" t="str">
            <v>WK 25</v>
          </cell>
        </row>
        <row r="177">
          <cell r="E177">
            <v>38526</v>
          </cell>
          <cell r="F177" t="str">
            <v>WK 26</v>
          </cell>
        </row>
        <row r="178">
          <cell r="E178">
            <v>38527</v>
          </cell>
          <cell r="F178" t="str">
            <v>WK 26</v>
          </cell>
        </row>
        <row r="179">
          <cell r="E179">
            <v>38528</v>
          </cell>
          <cell r="F179" t="str">
            <v>WK 26</v>
          </cell>
        </row>
        <row r="180">
          <cell r="E180">
            <v>38529</v>
          </cell>
          <cell r="F180" t="str">
            <v>WK 26</v>
          </cell>
        </row>
        <row r="181">
          <cell r="E181">
            <v>38530</v>
          </cell>
          <cell r="F181" t="str">
            <v>WK 26</v>
          </cell>
        </row>
        <row r="182">
          <cell r="E182">
            <v>38531</v>
          </cell>
          <cell r="F182" t="str">
            <v>WK 26</v>
          </cell>
        </row>
        <row r="183">
          <cell r="E183">
            <v>38532</v>
          </cell>
          <cell r="F183" t="str">
            <v>WK 26</v>
          </cell>
        </row>
        <row r="184">
          <cell r="E184">
            <v>38533</v>
          </cell>
          <cell r="F184" t="str">
            <v>WK 27</v>
          </cell>
        </row>
        <row r="185">
          <cell r="E185">
            <v>38534</v>
          </cell>
          <cell r="F185" t="str">
            <v>WK 27</v>
          </cell>
        </row>
        <row r="186">
          <cell r="E186">
            <v>38535</v>
          </cell>
          <cell r="F186" t="str">
            <v>WK 27</v>
          </cell>
        </row>
        <row r="187">
          <cell r="E187">
            <v>38536</v>
          </cell>
          <cell r="F187" t="str">
            <v>WK 27</v>
          </cell>
        </row>
        <row r="188">
          <cell r="E188">
            <v>38537</v>
          </cell>
          <cell r="F188" t="str">
            <v>WK 27</v>
          </cell>
        </row>
        <row r="189">
          <cell r="E189">
            <v>38538</v>
          </cell>
          <cell r="F189" t="str">
            <v>WK 27</v>
          </cell>
        </row>
        <row r="190">
          <cell r="E190">
            <v>38539</v>
          </cell>
          <cell r="F190" t="str">
            <v>WK 27</v>
          </cell>
        </row>
        <row r="191">
          <cell r="E191">
            <v>38540</v>
          </cell>
          <cell r="F191" t="str">
            <v>WK 28</v>
          </cell>
        </row>
        <row r="192">
          <cell r="E192">
            <v>38541</v>
          </cell>
          <cell r="F192" t="str">
            <v>WK 28</v>
          </cell>
        </row>
        <row r="193">
          <cell r="E193">
            <v>38542</v>
          </cell>
          <cell r="F193" t="str">
            <v>WK 28</v>
          </cell>
        </row>
        <row r="194">
          <cell r="E194">
            <v>38543</v>
          </cell>
          <cell r="F194" t="str">
            <v>WK 28</v>
          </cell>
        </row>
        <row r="195">
          <cell r="E195">
            <v>38544</v>
          </cell>
          <cell r="F195" t="str">
            <v>WK 28</v>
          </cell>
        </row>
        <row r="196">
          <cell r="E196">
            <v>38545</v>
          </cell>
          <cell r="F196" t="str">
            <v>WK 28</v>
          </cell>
        </row>
        <row r="197">
          <cell r="E197">
            <v>38546</v>
          </cell>
          <cell r="F197" t="str">
            <v>WK 28</v>
          </cell>
        </row>
        <row r="198">
          <cell r="E198">
            <v>38547</v>
          </cell>
          <cell r="F198" t="str">
            <v>WK 29</v>
          </cell>
        </row>
        <row r="199">
          <cell r="E199">
            <v>38548</v>
          </cell>
          <cell r="F199" t="str">
            <v>WK 29</v>
          </cell>
        </row>
        <row r="200">
          <cell r="E200">
            <v>38549</v>
          </cell>
          <cell r="F200" t="str">
            <v>WK 29</v>
          </cell>
        </row>
        <row r="201">
          <cell r="E201">
            <v>38550</v>
          </cell>
          <cell r="F201" t="str">
            <v>WK 29</v>
          </cell>
        </row>
        <row r="202">
          <cell r="E202">
            <v>38551</v>
          </cell>
          <cell r="F202" t="str">
            <v>WK 29</v>
          </cell>
        </row>
        <row r="203">
          <cell r="E203">
            <v>38552</v>
          </cell>
          <cell r="F203" t="str">
            <v>WK 29</v>
          </cell>
        </row>
        <row r="204">
          <cell r="E204">
            <v>38553</v>
          </cell>
          <cell r="F204" t="str">
            <v>WK 29</v>
          </cell>
        </row>
        <row r="205">
          <cell r="E205">
            <v>38554</v>
          </cell>
          <cell r="F205" t="str">
            <v>WK 30</v>
          </cell>
        </row>
        <row r="206">
          <cell r="E206">
            <v>38555</v>
          </cell>
          <cell r="F206" t="str">
            <v>WK 30</v>
          </cell>
        </row>
        <row r="207">
          <cell r="E207">
            <v>38556</v>
          </cell>
          <cell r="F207" t="str">
            <v>WK 30</v>
          </cell>
        </row>
        <row r="208">
          <cell r="E208">
            <v>38557</v>
          </cell>
          <cell r="F208" t="str">
            <v>WK 30</v>
          </cell>
        </row>
        <row r="209">
          <cell r="E209">
            <v>38558</v>
          </cell>
          <cell r="F209" t="str">
            <v>WK 30</v>
          </cell>
        </row>
        <row r="210">
          <cell r="E210">
            <v>38559</v>
          </cell>
          <cell r="F210" t="str">
            <v>WK 30</v>
          </cell>
        </row>
        <row r="211">
          <cell r="E211">
            <v>38560</v>
          </cell>
          <cell r="F211" t="str">
            <v>WK 30</v>
          </cell>
        </row>
        <row r="212">
          <cell r="E212">
            <v>38561</v>
          </cell>
          <cell r="F212" t="str">
            <v>WK 31</v>
          </cell>
        </row>
        <row r="213">
          <cell r="E213">
            <v>38562</v>
          </cell>
          <cell r="F213" t="str">
            <v>WK 31</v>
          </cell>
        </row>
        <row r="214">
          <cell r="E214">
            <v>38563</v>
          </cell>
          <cell r="F214" t="str">
            <v>WK 31</v>
          </cell>
        </row>
        <row r="215">
          <cell r="E215">
            <v>38564</v>
          </cell>
          <cell r="F215" t="str">
            <v>WK 31</v>
          </cell>
        </row>
        <row r="216">
          <cell r="E216">
            <v>38565</v>
          </cell>
          <cell r="F216" t="str">
            <v>WK 31</v>
          </cell>
        </row>
        <row r="217">
          <cell r="E217">
            <v>38566</v>
          </cell>
          <cell r="F217" t="str">
            <v>WK 31</v>
          </cell>
        </row>
        <row r="218">
          <cell r="E218">
            <v>38567</v>
          </cell>
          <cell r="F218" t="str">
            <v>WK 31</v>
          </cell>
        </row>
        <row r="219">
          <cell r="E219">
            <v>38568</v>
          </cell>
          <cell r="F219" t="str">
            <v>WK 32</v>
          </cell>
        </row>
        <row r="220">
          <cell r="E220">
            <v>38569</v>
          </cell>
          <cell r="F220" t="str">
            <v>WK 32</v>
          </cell>
        </row>
        <row r="221">
          <cell r="E221">
            <v>38570</v>
          </cell>
          <cell r="F221" t="str">
            <v>WK 32</v>
          </cell>
        </row>
        <row r="222">
          <cell r="E222">
            <v>38571</v>
          </cell>
          <cell r="F222" t="str">
            <v>WK 32</v>
          </cell>
        </row>
        <row r="223">
          <cell r="E223">
            <v>38572</v>
          </cell>
          <cell r="F223" t="str">
            <v>WK 32</v>
          </cell>
        </row>
        <row r="224">
          <cell r="E224">
            <v>38573</v>
          </cell>
          <cell r="F224" t="str">
            <v>WK 32</v>
          </cell>
        </row>
        <row r="225">
          <cell r="E225">
            <v>38574</v>
          </cell>
          <cell r="F225" t="str">
            <v>WK 32</v>
          </cell>
        </row>
        <row r="226">
          <cell r="E226">
            <v>38575</v>
          </cell>
          <cell r="F226" t="str">
            <v>WK 33</v>
          </cell>
        </row>
        <row r="227">
          <cell r="E227">
            <v>38576</v>
          </cell>
          <cell r="F227" t="str">
            <v>WK 33</v>
          </cell>
        </row>
        <row r="228">
          <cell r="E228">
            <v>38577</v>
          </cell>
          <cell r="F228" t="str">
            <v>WK 33</v>
          </cell>
        </row>
        <row r="229">
          <cell r="E229">
            <v>38578</v>
          </cell>
          <cell r="F229" t="str">
            <v>WK 33</v>
          </cell>
        </row>
        <row r="230">
          <cell r="E230">
            <v>38579</v>
          </cell>
          <cell r="F230" t="str">
            <v>WK 33</v>
          </cell>
        </row>
        <row r="231">
          <cell r="E231">
            <v>38580</v>
          </cell>
          <cell r="F231" t="str">
            <v>WK 33</v>
          </cell>
        </row>
        <row r="232">
          <cell r="E232">
            <v>38581</v>
          </cell>
          <cell r="F232" t="str">
            <v>WK 33</v>
          </cell>
        </row>
        <row r="233">
          <cell r="E233">
            <v>38582</v>
          </cell>
          <cell r="F233" t="str">
            <v>WK 34</v>
          </cell>
        </row>
        <row r="234">
          <cell r="E234">
            <v>38583</v>
          </cell>
          <cell r="F234" t="str">
            <v>WK 34</v>
          </cell>
        </row>
        <row r="235">
          <cell r="E235">
            <v>38584</v>
          </cell>
          <cell r="F235" t="str">
            <v>WK 34</v>
          </cell>
        </row>
        <row r="236">
          <cell r="E236">
            <v>38585</v>
          </cell>
          <cell r="F236" t="str">
            <v>WK 34</v>
          </cell>
        </row>
        <row r="237">
          <cell r="E237">
            <v>38586</v>
          </cell>
          <cell r="F237" t="str">
            <v>WK 34</v>
          </cell>
        </row>
        <row r="238">
          <cell r="E238">
            <v>38587</v>
          </cell>
          <cell r="F238" t="str">
            <v>WK 34</v>
          </cell>
        </row>
        <row r="239">
          <cell r="E239">
            <v>38588</v>
          </cell>
          <cell r="F239" t="str">
            <v>WK 34</v>
          </cell>
        </row>
        <row r="240">
          <cell r="E240">
            <v>38589</v>
          </cell>
          <cell r="F240" t="str">
            <v>WK 35</v>
          </cell>
        </row>
        <row r="241">
          <cell r="E241">
            <v>38590</v>
          </cell>
          <cell r="F241" t="str">
            <v>WK 35</v>
          </cell>
        </row>
        <row r="242">
          <cell r="E242">
            <v>38591</v>
          </cell>
          <cell r="F242" t="str">
            <v>WK 35</v>
          </cell>
        </row>
        <row r="243">
          <cell r="E243">
            <v>38592</v>
          </cell>
          <cell r="F243" t="str">
            <v>WK 35</v>
          </cell>
        </row>
        <row r="244">
          <cell r="E244">
            <v>38593</v>
          </cell>
          <cell r="F244" t="str">
            <v>WK 35</v>
          </cell>
        </row>
        <row r="245">
          <cell r="E245">
            <v>38594</v>
          </cell>
          <cell r="F245" t="str">
            <v>WK 35</v>
          </cell>
        </row>
        <row r="246">
          <cell r="E246">
            <v>38595</v>
          </cell>
          <cell r="F246" t="str">
            <v>WK 35</v>
          </cell>
        </row>
        <row r="247">
          <cell r="E247">
            <v>38596</v>
          </cell>
          <cell r="F247" t="str">
            <v>WK 36</v>
          </cell>
        </row>
        <row r="248">
          <cell r="E248">
            <v>38597</v>
          </cell>
          <cell r="F248" t="str">
            <v>WK 36</v>
          </cell>
        </row>
        <row r="249">
          <cell r="E249">
            <v>38598</v>
          </cell>
          <cell r="F249" t="str">
            <v>WK 36</v>
          </cell>
        </row>
        <row r="250">
          <cell r="E250">
            <v>38599</v>
          </cell>
          <cell r="F250" t="str">
            <v>WK 36</v>
          </cell>
        </row>
        <row r="251">
          <cell r="E251">
            <v>38600</v>
          </cell>
          <cell r="F251" t="str">
            <v>WK 36</v>
          </cell>
        </row>
        <row r="252">
          <cell r="E252">
            <v>38601</v>
          </cell>
          <cell r="F252" t="str">
            <v>WK 36</v>
          </cell>
        </row>
        <row r="253">
          <cell r="E253">
            <v>38602</v>
          </cell>
          <cell r="F253" t="str">
            <v>WK 36</v>
          </cell>
        </row>
        <row r="254">
          <cell r="E254">
            <v>38603</v>
          </cell>
          <cell r="F254" t="str">
            <v>WK 37</v>
          </cell>
        </row>
        <row r="255">
          <cell r="E255">
            <v>38604</v>
          </cell>
          <cell r="F255" t="str">
            <v>WK 37</v>
          </cell>
        </row>
        <row r="256">
          <cell r="E256">
            <v>38605</v>
          </cell>
          <cell r="F256" t="str">
            <v>WK 37</v>
          </cell>
        </row>
        <row r="257">
          <cell r="E257">
            <v>38606</v>
          </cell>
          <cell r="F257" t="str">
            <v>WK 37</v>
          </cell>
        </row>
        <row r="258">
          <cell r="E258">
            <v>38607</v>
          </cell>
          <cell r="F258" t="str">
            <v>WK 37</v>
          </cell>
        </row>
        <row r="259">
          <cell r="E259">
            <v>38608</v>
          </cell>
          <cell r="F259" t="str">
            <v>WK 37</v>
          </cell>
        </row>
        <row r="260">
          <cell r="E260">
            <v>38609</v>
          </cell>
          <cell r="F260" t="str">
            <v>WK 37</v>
          </cell>
        </row>
        <row r="261">
          <cell r="E261">
            <v>38610</v>
          </cell>
          <cell r="F261" t="str">
            <v>WK 38</v>
          </cell>
        </row>
        <row r="262">
          <cell r="E262">
            <v>38611</v>
          </cell>
          <cell r="F262" t="str">
            <v>WK 38</v>
          </cell>
        </row>
        <row r="263">
          <cell r="E263">
            <v>38612</v>
          </cell>
          <cell r="F263" t="str">
            <v>WK 38</v>
          </cell>
        </row>
        <row r="264">
          <cell r="E264">
            <v>38613</v>
          </cell>
          <cell r="F264" t="str">
            <v>WK 38</v>
          </cell>
        </row>
        <row r="265">
          <cell r="E265">
            <v>38614</v>
          </cell>
          <cell r="F265" t="str">
            <v>WK 38</v>
          </cell>
        </row>
        <row r="266">
          <cell r="E266">
            <v>38615</v>
          </cell>
          <cell r="F266" t="str">
            <v>WK 38</v>
          </cell>
        </row>
        <row r="267">
          <cell r="E267">
            <v>38616</v>
          </cell>
          <cell r="F267" t="str">
            <v>WK 38</v>
          </cell>
        </row>
        <row r="268">
          <cell r="E268">
            <v>38617</v>
          </cell>
          <cell r="F268" t="str">
            <v>WK 39</v>
          </cell>
        </row>
        <row r="269">
          <cell r="E269">
            <v>38618</v>
          </cell>
          <cell r="F269" t="str">
            <v>WK 39</v>
          </cell>
        </row>
        <row r="270">
          <cell r="E270">
            <v>38619</v>
          </cell>
          <cell r="F270" t="str">
            <v>WK 39</v>
          </cell>
        </row>
        <row r="271">
          <cell r="E271">
            <v>38620</v>
          </cell>
          <cell r="F271" t="str">
            <v>WK 39</v>
          </cell>
        </row>
        <row r="272">
          <cell r="E272">
            <v>38621</v>
          </cell>
          <cell r="F272" t="str">
            <v>WK 39</v>
          </cell>
        </row>
        <row r="273">
          <cell r="E273">
            <v>38622</v>
          </cell>
          <cell r="F273" t="str">
            <v>WK 39</v>
          </cell>
        </row>
        <row r="274">
          <cell r="E274">
            <v>38623</v>
          </cell>
          <cell r="F274" t="str">
            <v>WK 39</v>
          </cell>
        </row>
        <row r="275">
          <cell r="E275">
            <v>38624</v>
          </cell>
          <cell r="F275" t="str">
            <v>WK 40</v>
          </cell>
        </row>
        <row r="276">
          <cell r="E276">
            <v>38625</v>
          </cell>
          <cell r="F276" t="str">
            <v>WK 40</v>
          </cell>
        </row>
        <row r="277">
          <cell r="E277">
            <v>38626</v>
          </cell>
          <cell r="F277" t="str">
            <v>WK 40</v>
          </cell>
        </row>
        <row r="278">
          <cell r="E278">
            <v>38627</v>
          </cell>
          <cell r="F278" t="str">
            <v>WK 40</v>
          </cell>
        </row>
        <row r="279">
          <cell r="E279">
            <v>38628</v>
          </cell>
          <cell r="F279" t="str">
            <v>WK 40</v>
          </cell>
        </row>
        <row r="280">
          <cell r="E280">
            <v>38629</v>
          </cell>
          <cell r="F280" t="str">
            <v>WK 40</v>
          </cell>
        </row>
        <row r="281">
          <cell r="E281">
            <v>38630</v>
          </cell>
          <cell r="F281" t="str">
            <v>WK 40</v>
          </cell>
        </row>
        <row r="282">
          <cell r="E282">
            <v>38631</v>
          </cell>
          <cell r="F282" t="str">
            <v>WK 41</v>
          </cell>
        </row>
        <row r="283">
          <cell r="E283">
            <v>38632</v>
          </cell>
          <cell r="F283" t="str">
            <v>WK 41</v>
          </cell>
        </row>
        <row r="284">
          <cell r="E284">
            <v>38633</v>
          </cell>
          <cell r="F284" t="str">
            <v>WK 41</v>
          </cell>
        </row>
        <row r="285">
          <cell r="E285">
            <v>38634</v>
          </cell>
          <cell r="F285" t="str">
            <v>WK 41</v>
          </cell>
        </row>
        <row r="286">
          <cell r="E286">
            <v>38635</v>
          </cell>
          <cell r="F286" t="str">
            <v>WK 41</v>
          </cell>
        </row>
        <row r="287">
          <cell r="E287">
            <v>38636</v>
          </cell>
          <cell r="F287" t="str">
            <v>WK 41</v>
          </cell>
        </row>
        <row r="288">
          <cell r="E288">
            <v>38637</v>
          </cell>
          <cell r="F288" t="str">
            <v>WK 41</v>
          </cell>
        </row>
        <row r="289">
          <cell r="E289">
            <v>38638</v>
          </cell>
          <cell r="F289" t="str">
            <v>WK 42</v>
          </cell>
        </row>
        <row r="290">
          <cell r="E290">
            <v>38639</v>
          </cell>
          <cell r="F290" t="str">
            <v>WK 42</v>
          </cell>
        </row>
        <row r="291">
          <cell r="E291">
            <v>38640</v>
          </cell>
          <cell r="F291" t="str">
            <v>WK 42</v>
          </cell>
        </row>
        <row r="292">
          <cell r="E292">
            <v>38641</v>
          </cell>
          <cell r="F292" t="str">
            <v>WK 42</v>
          </cell>
        </row>
        <row r="293">
          <cell r="E293">
            <v>38642</v>
          </cell>
          <cell r="F293" t="str">
            <v>WK 42</v>
          </cell>
        </row>
        <row r="294">
          <cell r="E294">
            <v>38643</v>
          </cell>
          <cell r="F294" t="str">
            <v>WK 42</v>
          </cell>
        </row>
        <row r="295">
          <cell r="E295">
            <v>38644</v>
          </cell>
          <cell r="F295" t="str">
            <v>WK 42</v>
          </cell>
        </row>
        <row r="296">
          <cell r="E296">
            <v>38645</v>
          </cell>
          <cell r="F296" t="str">
            <v>WK 43</v>
          </cell>
        </row>
        <row r="297">
          <cell r="E297">
            <v>38646</v>
          </cell>
          <cell r="F297" t="str">
            <v>WK 43</v>
          </cell>
        </row>
        <row r="298">
          <cell r="E298">
            <v>38647</v>
          </cell>
          <cell r="F298" t="str">
            <v>WK 43</v>
          </cell>
        </row>
        <row r="299">
          <cell r="E299">
            <v>38648</v>
          </cell>
          <cell r="F299" t="str">
            <v>WK 43</v>
          </cell>
        </row>
        <row r="300">
          <cell r="E300">
            <v>38649</v>
          </cell>
          <cell r="F300" t="str">
            <v>WK 43</v>
          </cell>
        </row>
        <row r="301">
          <cell r="E301">
            <v>38650</v>
          </cell>
          <cell r="F301" t="str">
            <v>WK 43</v>
          </cell>
        </row>
        <row r="302">
          <cell r="E302">
            <v>38651</v>
          </cell>
          <cell r="F302" t="str">
            <v>WK 43</v>
          </cell>
        </row>
        <row r="303">
          <cell r="E303">
            <v>38652</v>
          </cell>
          <cell r="F303" t="str">
            <v>WK 44</v>
          </cell>
        </row>
        <row r="304">
          <cell r="E304">
            <v>38653</v>
          </cell>
          <cell r="F304" t="str">
            <v>WK 44</v>
          </cell>
        </row>
        <row r="305">
          <cell r="E305">
            <v>38654</v>
          </cell>
          <cell r="F305" t="str">
            <v>WK 44</v>
          </cell>
        </row>
        <row r="306">
          <cell r="E306">
            <v>38655</v>
          </cell>
          <cell r="F306" t="str">
            <v>WK 44</v>
          </cell>
        </row>
        <row r="307">
          <cell r="E307">
            <v>38656</v>
          </cell>
          <cell r="F307" t="str">
            <v>WK 44</v>
          </cell>
        </row>
        <row r="308">
          <cell r="E308">
            <v>38657</v>
          </cell>
          <cell r="F308" t="str">
            <v>WK 44</v>
          </cell>
        </row>
        <row r="309">
          <cell r="E309">
            <v>38658</v>
          </cell>
          <cell r="F309" t="str">
            <v>WK 44</v>
          </cell>
        </row>
        <row r="310">
          <cell r="E310">
            <v>38659</v>
          </cell>
          <cell r="F310" t="str">
            <v>WK 45</v>
          </cell>
        </row>
        <row r="311">
          <cell r="E311">
            <v>38660</v>
          </cell>
          <cell r="F311" t="str">
            <v>WK 45</v>
          </cell>
        </row>
        <row r="312">
          <cell r="E312">
            <v>38661</v>
          </cell>
          <cell r="F312" t="str">
            <v>WK 45</v>
          </cell>
        </row>
        <row r="313">
          <cell r="E313">
            <v>38662</v>
          </cell>
          <cell r="F313" t="str">
            <v>WK 45</v>
          </cell>
        </row>
        <row r="314">
          <cell r="E314">
            <v>38663</v>
          </cell>
          <cell r="F314" t="str">
            <v>WK 45</v>
          </cell>
        </row>
        <row r="315">
          <cell r="E315">
            <v>38664</v>
          </cell>
          <cell r="F315" t="str">
            <v>WK 45</v>
          </cell>
        </row>
        <row r="316">
          <cell r="E316">
            <v>38665</v>
          </cell>
          <cell r="F316" t="str">
            <v>WK 45</v>
          </cell>
        </row>
        <row r="317">
          <cell r="E317">
            <v>38666</v>
          </cell>
          <cell r="F317" t="str">
            <v>WK 46</v>
          </cell>
        </row>
        <row r="318">
          <cell r="E318">
            <v>38667</v>
          </cell>
          <cell r="F318" t="str">
            <v>WK 46</v>
          </cell>
        </row>
        <row r="319">
          <cell r="E319">
            <v>38668</v>
          </cell>
          <cell r="F319" t="str">
            <v>WK 46</v>
          </cell>
        </row>
        <row r="320">
          <cell r="E320">
            <v>38669</v>
          </cell>
          <cell r="F320" t="str">
            <v>WK 46</v>
          </cell>
        </row>
        <row r="321">
          <cell r="E321">
            <v>38670</v>
          </cell>
          <cell r="F321" t="str">
            <v>WK 46</v>
          </cell>
        </row>
        <row r="322">
          <cell r="E322">
            <v>38671</v>
          </cell>
          <cell r="F322" t="str">
            <v>WK 46</v>
          </cell>
        </row>
        <row r="323">
          <cell r="E323">
            <v>38672</v>
          </cell>
          <cell r="F323" t="str">
            <v>WK 46</v>
          </cell>
        </row>
        <row r="324">
          <cell r="E324">
            <v>38673</v>
          </cell>
          <cell r="F324" t="str">
            <v>WK 47</v>
          </cell>
        </row>
        <row r="325">
          <cell r="E325">
            <v>38674</v>
          </cell>
          <cell r="F325" t="str">
            <v>WK 47</v>
          </cell>
        </row>
        <row r="326">
          <cell r="E326">
            <v>38675</v>
          </cell>
          <cell r="F326" t="str">
            <v>WK 47</v>
          </cell>
        </row>
        <row r="327">
          <cell r="E327">
            <v>38676</v>
          </cell>
          <cell r="F327" t="str">
            <v>WK 47</v>
          </cell>
        </row>
        <row r="328">
          <cell r="E328">
            <v>38677</v>
          </cell>
          <cell r="F328" t="str">
            <v>WK 47</v>
          </cell>
        </row>
        <row r="329">
          <cell r="E329">
            <v>38678</v>
          </cell>
          <cell r="F329" t="str">
            <v>WK 47</v>
          </cell>
        </row>
        <row r="330">
          <cell r="E330">
            <v>38679</v>
          </cell>
          <cell r="F330" t="str">
            <v>WK 47</v>
          </cell>
        </row>
        <row r="331">
          <cell r="E331">
            <v>38680</v>
          </cell>
          <cell r="F331" t="str">
            <v>WK 48</v>
          </cell>
        </row>
        <row r="332">
          <cell r="E332">
            <v>38681</v>
          </cell>
          <cell r="F332" t="str">
            <v>WK 48</v>
          </cell>
        </row>
        <row r="333">
          <cell r="E333">
            <v>38682</v>
          </cell>
          <cell r="F333" t="str">
            <v>WK 48</v>
          </cell>
        </row>
        <row r="334">
          <cell r="E334">
            <v>38683</v>
          </cell>
          <cell r="F334" t="str">
            <v>WK 48</v>
          </cell>
        </row>
        <row r="335">
          <cell r="E335">
            <v>38684</v>
          </cell>
          <cell r="F335" t="str">
            <v>WK 48</v>
          </cell>
        </row>
        <row r="336">
          <cell r="E336">
            <v>38685</v>
          </cell>
          <cell r="F336" t="str">
            <v>WK 48</v>
          </cell>
        </row>
        <row r="337">
          <cell r="E337">
            <v>38686</v>
          </cell>
          <cell r="F337" t="str">
            <v>WK 48</v>
          </cell>
        </row>
        <row r="338">
          <cell r="E338">
            <v>38687</v>
          </cell>
          <cell r="F338" t="str">
            <v>WK 49</v>
          </cell>
        </row>
        <row r="339">
          <cell r="E339">
            <v>38688</v>
          </cell>
          <cell r="F339" t="str">
            <v>WK 49</v>
          </cell>
        </row>
        <row r="340">
          <cell r="E340">
            <v>38689</v>
          </cell>
          <cell r="F340" t="str">
            <v>WK 49</v>
          </cell>
        </row>
        <row r="341">
          <cell r="E341">
            <v>38690</v>
          </cell>
          <cell r="F341" t="str">
            <v>WK 49</v>
          </cell>
        </row>
        <row r="342">
          <cell r="E342">
            <v>38691</v>
          </cell>
          <cell r="F342" t="str">
            <v>WK 49</v>
          </cell>
        </row>
        <row r="343">
          <cell r="E343">
            <v>38692</v>
          </cell>
          <cell r="F343" t="str">
            <v>WK 49</v>
          </cell>
        </row>
        <row r="344">
          <cell r="E344">
            <v>38693</v>
          </cell>
          <cell r="F344" t="str">
            <v>WK 49</v>
          </cell>
        </row>
        <row r="345">
          <cell r="E345">
            <v>38694</v>
          </cell>
          <cell r="F345" t="str">
            <v>WK 50</v>
          </cell>
        </row>
        <row r="346">
          <cell r="E346">
            <v>38695</v>
          </cell>
          <cell r="F346" t="str">
            <v>WK 50</v>
          </cell>
        </row>
        <row r="347">
          <cell r="E347">
            <v>38696</v>
          </cell>
          <cell r="F347" t="str">
            <v>WK 50</v>
          </cell>
        </row>
        <row r="348">
          <cell r="E348">
            <v>38697</v>
          </cell>
          <cell r="F348" t="str">
            <v>WK 50</v>
          </cell>
        </row>
        <row r="349">
          <cell r="E349">
            <v>38698</v>
          </cell>
          <cell r="F349" t="str">
            <v>WK 50</v>
          </cell>
        </row>
        <row r="350">
          <cell r="E350">
            <v>38699</v>
          </cell>
          <cell r="F350" t="str">
            <v>WK 50</v>
          </cell>
        </row>
        <row r="351">
          <cell r="E351">
            <v>38700</v>
          </cell>
          <cell r="F351" t="str">
            <v>WK 50</v>
          </cell>
        </row>
        <row r="352">
          <cell r="E352">
            <v>38701</v>
          </cell>
          <cell r="F352" t="str">
            <v>WK 51</v>
          </cell>
        </row>
        <row r="353">
          <cell r="E353">
            <v>38702</v>
          </cell>
          <cell r="F353" t="str">
            <v>WK 51</v>
          </cell>
        </row>
        <row r="354">
          <cell r="E354">
            <v>38703</v>
          </cell>
          <cell r="F354" t="str">
            <v>WK 51</v>
          </cell>
        </row>
        <row r="355">
          <cell r="E355">
            <v>38704</v>
          </cell>
          <cell r="F355" t="str">
            <v>WK 51</v>
          </cell>
        </row>
        <row r="356">
          <cell r="E356">
            <v>38705</v>
          </cell>
          <cell r="F356" t="str">
            <v>WK 51</v>
          </cell>
        </row>
        <row r="357">
          <cell r="E357">
            <v>38706</v>
          </cell>
          <cell r="F357" t="str">
            <v>WK 51</v>
          </cell>
        </row>
        <row r="358">
          <cell r="E358">
            <v>38707</v>
          </cell>
          <cell r="F358" t="str">
            <v>WK 51</v>
          </cell>
        </row>
        <row r="359">
          <cell r="E359">
            <v>38708</v>
          </cell>
          <cell r="F359" t="str">
            <v>WK 52</v>
          </cell>
        </row>
        <row r="360">
          <cell r="E360">
            <v>38709</v>
          </cell>
          <cell r="F360" t="str">
            <v>WK 52</v>
          </cell>
        </row>
        <row r="361">
          <cell r="E361">
            <v>38710</v>
          </cell>
          <cell r="F361" t="str">
            <v>WK 52</v>
          </cell>
        </row>
        <row r="362">
          <cell r="E362">
            <v>38711</v>
          </cell>
          <cell r="F362" t="str">
            <v>WK 52</v>
          </cell>
        </row>
        <row r="363">
          <cell r="E363">
            <v>38712</v>
          </cell>
          <cell r="F363" t="str">
            <v>WK 52</v>
          </cell>
        </row>
        <row r="364">
          <cell r="E364">
            <v>38713</v>
          </cell>
          <cell r="F364" t="str">
            <v>WK 52</v>
          </cell>
        </row>
        <row r="365">
          <cell r="E365">
            <v>38714</v>
          </cell>
          <cell r="F365" t="str">
            <v>WK 52</v>
          </cell>
        </row>
        <row r="366">
          <cell r="E366">
            <v>38715</v>
          </cell>
          <cell r="F366" t="str">
            <v>WK 53</v>
          </cell>
        </row>
        <row r="367">
          <cell r="E367">
            <v>38716</v>
          </cell>
          <cell r="F367" t="str">
            <v>WK 53</v>
          </cell>
        </row>
        <row r="368">
          <cell r="E368">
            <v>38717</v>
          </cell>
          <cell r="F368" t="str">
            <v>WK 53</v>
          </cell>
        </row>
        <row r="369">
          <cell r="E369">
            <v>38718</v>
          </cell>
          <cell r="F369" t="str">
            <v>WK 53</v>
          </cell>
        </row>
        <row r="370">
          <cell r="E370">
            <v>38719</v>
          </cell>
          <cell r="F370" t="str">
            <v>WK 53</v>
          </cell>
        </row>
        <row r="371">
          <cell r="E371">
            <v>38720</v>
          </cell>
          <cell r="F371" t="str">
            <v>WK 53</v>
          </cell>
        </row>
        <row r="372">
          <cell r="E372">
            <v>38721</v>
          </cell>
          <cell r="F372" t="str">
            <v>WK 53</v>
          </cell>
        </row>
        <row r="373">
          <cell r="E373">
            <v>38722</v>
          </cell>
          <cell r="F373" t="str">
            <v>WK 54</v>
          </cell>
        </row>
        <row r="374">
          <cell r="E374">
            <v>38723</v>
          </cell>
          <cell r="F374" t="str">
            <v>WK 54</v>
          </cell>
        </row>
        <row r="375">
          <cell r="E375">
            <v>38724</v>
          </cell>
          <cell r="F375" t="str">
            <v>WK 54</v>
          </cell>
        </row>
        <row r="376">
          <cell r="E376">
            <v>38725</v>
          </cell>
          <cell r="F376" t="str">
            <v>WK 54</v>
          </cell>
        </row>
        <row r="377">
          <cell r="E377">
            <v>38726</v>
          </cell>
          <cell r="F377" t="str">
            <v>WK 54</v>
          </cell>
        </row>
        <row r="378">
          <cell r="E378">
            <v>38727</v>
          </cell>
          <cell r="F378" t="str">
            <v>WK 54</v>
          </cell>
        </row>
        <row r="379">
          <cell r="E379">
            <v>38728</v>
          </cell>
          <cell r="F379" t="str">
            <v>WK 54</v>
          </cell>
        </row>
        <row r="380">
          <cell r="E380">
            <v>38729</v>
          </cell>
          <cell r="F380" t="str">
            <v>WK 55</v>
          </cell>
        </row>
        <row r="381">
          <cell r="E381">
            <v>38730</v>
          </cell>
          <cell r="F381" t="str">
            <v>WK 55</v>
          </cell>
        </row>
        <row r="382">
          <cell r="E382">
            <v>38731</v>
          </cell>
          <cell r="F382" t="str">
            <v>WK 55</v>
          </cell>
        </row>
        <row r="383">
          <cell r="E383">
            <v>38732</v>
          </cell>
          <cell r="F383" t="str">
            <v>WK 55</v>
          </cell>
        </row>
        <row r="384">
          <cell r="E384">
            <v>38733</v>
          </cell>
          <cell r="F384" t="str">
            <v>WK 55</v>
          </cell>
        </row>
        <row r="385">
          <cell r="E385">
            <v>38734</v>
          </cell>
          <cell r="F385" t="str">
            <v>WK 55</v>
          </cell>
        </row>
        <row r="386">
          <cell r="E386">
            <v>38735</v>
          </cell>
          <cell r="F386" t="str">
            <v>WK 55</v>
          </cell>
        </row>
        <row r="387">
          <cell r="E387">
            <v>38736</v>
          </cell>
          <cell r="F387" t="str">
            <v>WK 56</v>
          </cell>
        </row>
        <row r="388">
          <cell r="E388">
            <v>38737</v>
          </cell>
          <cell r="F388" t="str">
            <v>WK 56</v>
          </cell>
        </row>
        <row r="389">
          <cell r="E389">
            <v>38738</v>
          </cell>
          <cell r="F389" t="str">
            <v>WK 56</v>
          </cell>
        </row>
        <row r="390">
          <cell r="E390">
            <v>38739</v>
          </cell>
          <cell r="F390" t="str">
            <v>WK 56</v>
          </cell>
        </row>
        <row r="391">
          <cell r="E391">
            <v>38740</v>
          </cell>
          <cell r="F391" t="str">
            <v>WK 56</v>
          </cell>
        </row>
        <row r="392">
          <cell r="E392">
            <v>38741</v>
          </cell>
          <cell r="F392" t="str">
            <v>WK 56</v>
          </cell>
        </row>
        <row r="393">
          <cell r="E393">
            <v>38742</v>
          </cell>
          <cell r="F393" t="str">
            <v>WK 56</v>
          </cell>
        </row>
        <row r="394">
          <cell r="E394">
            <v>38743</v>
          </cell>
          <cell r="F394" t="str">
            <v>WK 57</v>
          </cell>
        </row>
        <row r="395">
          <cell r="E395">
            <v>38744</v>
          </cell>
          <cell r="F395" t="str">
            <v>WK 57</v>
          </cell>
        </row>
        <row r="396">
          <cell r="E396">
            <v>38745</v>
          </cell>
          <cell r="F396" t="str">
            <v>WK 57</v>
          </cell>
        </row>
        <row r="397">
          <cell r="E397">
            <v>38746</v>
          </cell>
          <cell r="F397" t="str">
            <v>WK 57</v>
          </cell>
        </row>
        <row r="398">
          <cell r="E398">
            <v>38747</v>
          </cell>
          <cell r="F398" t="str">
            <v>WK 57</v>
          </cell>
        </row>
        <row r="399">
          <cell r="E399">
            <v>38748</v>
          </cell>
          <cell r="F399" t="str">
            <v>WK 57</v>
          </cell>
        </row>
        <row r="400">
          <cell r="E400">
            <v>38749</v>
          </cell>
          <cell r="F400" t="str">
            <v>WK 57</v>
          </cell>
        </row>
        <row r="401">
          <cell r="E401">
            <v>38750</v>
          </cell>
          <cell r="F401" t="str">
            <v>WK 58</v>
          </cell>
        </row>
        <row r="402">
          <cell r="E402">
            <v>38751</v>
          </cell>
          <cell r="F402" t="str">
            <v>WK 58</v>
          </cell>
        </row>
        <row r="403">
          <cell r="E403">
            <v>38752</v>
          </cell>
          <cell r="F403" t="str">
            <v>WK 58</v>
          </cell>
        </row>
        <row r="404">
          <cell r="E404">
            <v>38753</v>
          </cell>
          <cell r="F404" t="str">
            <v>WK 58</v>
          </cell>
        </row>
        <row r="405">
          <cell r="E405">
            <v>38754</v>
          </cell>
          <cell r="F405" t="str">
            <v>WK 58</v>
          </cell>
        </row>
        <row r="406">
          <cell r="E406">
            <v>38755</v>
          </cell>
          <cell r="F406" t="str">
            <v>WK 58</v>
          </cell>
        </row>
        <row r="407">
          <cell r="E407">
            <v>38756</v>
          </cell>
          <cell r="F407" t="str">
            <v>WK 58</v>
          </cell>
        </row>
        <row r="408">
          <cell r="E408">
            <v>38757</v>
          </cell>
          <cell r="F408" t="str">
            <v>WK 59</v>
          </cell>
        </row>
        <row r="409">
          <cell r="E409">
            <v>38758</v>
          </cell>
          <cell r="F409" t="str">
            <v>WK 59</v>
          </cell>
        </row>
        <row r="410">
          <cell r="E410">
            <v>38759</v>
          </cell>
          <cell r="F410" t="str">
            <v>WK 59</v>
          </cell>
        </row>
        <row r="411">
          <cell r="E411">
            <v>38760</v>
          </cell>
          <cell r="F411" t="str">
            <v>WK 59</v>
          </cell>
        </row>
        <row r="412">
          <cell r="E412">
            <v>38761</v>
          </cell>
          <cell r="F412" t="str">
            <v>WK 59</v>
          </cell>
        </row>
        <row r="413">
          <cell r="E413">
            <v>38762</v>
          </cell>
          <cell r="F413" t="str">
            <v>WK 59</v>
          </cell>
        </row>
        <row r="414">
          <cell r="E414">
            <v>38763</v>
          </cell>
          <cell r="F414" t="str">
            <v>WK 59</v>
          </cell>
        </row>
        <row r="415">
          <cell r="E415">
            <v>38764</v>
          </cell>
          <cell r="F415" t="str">
            <v>WK 60</v>
          </cell>
        </row>
        <row r="416">
          <cell r="E416">
            <v>38765</v>
          </cell>
          <cell r="F416" t="str">
            <v>WK 60</v>
          </cell>
        </row>
        <row r="417">
          <cell r="E417">
            <v>38766</v>
          </cell>
          <cell r="F417" t="str">
            <v>WK 60</v>
          </cell>
        </row>
        <row r="418">
          <cell r="E418">
            <v>38767</v>
          </cell>
          <cell r="F418" t="str">
            <v>WK 60</v>
          </cell>
        </row>
        <row r="419">
          <cell r="E419">
            <v>38768</v>
          </cell>
          <cell r="F419" t="str">
            <v>WK 60</v>
          </cell>
        </row>
        <row r="420">
          <cell r="E420">
            <v>38769</v>
          </cell>
          <cell r="F420" t="str">
            <v>WK 60</v>
          </cell>
        </row>
        <row r="421">
          <cell r="E421">
            <v>38770</v>
          </cell>
          <cell r="F421" t="str">
            <v>WK 60</v>
          </cell>
        </row>
        <row r="422">
          <cell r="E422">
            <v>38771</v>
          </cell>
          <cell r="F422" t="str">
            <v>WK 61</v>
          </cell>
        </row>
        <row r="423">
          <cell r="E423">
            <v>38772</v>
          </cell>
          <cell r="F423" t="str">
            <v>WK 61</v>
          </cell>
        </row>
        <row r="424">
          <cell r="E424">
            <v>38773</v>
          </cell>
          <cell r="F424" t="str">
            <v>WK 61</v>
          </cell>
        </row>
        <row r="425">
          <cell r="E425">
            <v>38774</v>
          </cell>
          <cell r="F425" t="str">
            <v>WK 61</v>
          </cell>
        </row>
        <row r="426">
          <cell r="E426">
            <v>38775</v>
          </cell>
          <cell r="F426" t="str">
            <v>WK 61</v>
          </cell>
        </row>
        <row r="427">
          <cell r="E427">
            <v>38776</v>
          </cell>
          <cell r="F427" t="str">
            <v>WK 61</v>
          </cell>
        </row>
        <row r="428">
          <cell r="E428">
            <v>38777</v>
          </cell>
          <cell r="F428" t="str">
            <v>WK 61</v>
          </cell>
        </row>
        <row r="429">
          <cell r="E429">
            <v>38778</v>
          </cell>
          <cell r="F429" t="str">
            <v>WK 62</v>
          </cell>
        </row>
        <row r="430">
          <cell r="E430">
            <v>38779</v>
          </cell>
          <cell r="F430" t="str">
            <v>WK 62</v>
          </cell>
        </row>
        <row r="431">
          <cell r="E431">
            <v>38780</v>
          </cell>
          <cell r="F431" t="str">
            <v>WK 62</v>
          </cell>
        </row>
        <row r="432">
          <cell r="E432">
            <v>38781</v>
          </cell>
          <cell r="F432" t="str">
            <v>WK 62</v>
          </cell>
        </row>
        <row r="433">
          <cell r="E433">
            <v>38782</v>
          </cell>
          <cell r="F433" t="str">
            <v>WK 62</v>
          </cell>
        </row>
        <row r="434">
          <cell r="E434">
            <v>38783</v>
          </cell>
          <cell r="F434" t="str">
            <v>WK 62</v>
          </cell>
        </row>
        <row r="435">
          <cell r="E435">
            <v>38784</v>
          </cell>
          <cell r="F435" t="str">
            <v>WK 62</v>
          </cell>
        </row>
        <row r="436">
          <cell r="E436">
            <v>38785</v>
          </cell>
          <cell r="F436" t="str">
            <v>WK 63</v>
          </cell>
        </row>
        <row r="437">
          <cell r="E437">
            <v>38786</v>
          </cell>
          <cell r="F437" t="str">
            <v>WK 63</v>
          </cell>
        </row>
        <row r="438">
          <cell r="E438">
            <v>38787</v>
          </cell>
          <cell r="F438" t="str">
            <v>WK 63</v>
          </cell>
        </row>
        <row r="439">
          <cell r="E439">
            <v>38788</v>
          </cell>
          <cell r="F439" t="str">
            <v>WK 63</v>
          </cell>
        </row>
        <row r="440">
          <cell r="E440">
            <v>38789</v>
          </cell>
          <cell r="F440" t="str">
            <v>WK 63</v>
          </cell>
        </row>
        <row r="441">
          <cell r="E441">
            <v>38790</v>
          </cell>
          <cell r="F441" t="str">
            <v>WK 63</v>
          </cell>
        </row>
        <row r="442">
          <cell r="E442">
            <v>38791</v>
          </cell>
          <cell r="F442" t="str">
            <v>WK 63</v>
          </cell>
        </row>
        <row r="443">
          <cell r="E443">
            <v>38792</v>
          </cell>
          <cell r="F443" t="str">
            <v>WK 64</v>
          </cell>
        </row>
        <row r="444">
          <cell r="E444">
            <v>38793</v>
          </cell>
          <cell r="F444" t="str">
            <v>WK 64</v>
          </cell>
        </row>
        <row r="445">
          <cell r="E445">
            <v>38794</v>
          </cell>
          <cell r="F445" t="str">
            <v>WK 64</v>
          </cell>
        </row>
        <row r="446">
          <cell r="E446">
            <v>38795</v>
          </cell>
          <cell r="F446" t="str">
            <v>WK 64</v>
          </cell>
        </row>
        <row r="447">
          <cell r="E447">
            <v>38796</v>
          </cell>
          <cell r="F447" t="str">
            <v>WK 64</v>
          </cell>
        </row>
        <row r="448">
          <cell r="E448">
            <v>38797</v>
          </cell>
          <cell r="F448" t="str">
            <v>WK 64</v>
          </cell>
        </row>
        <row r="449">
          <cell r="E449">
            <v>38798</v>
          </cell>
          <cell r="F449" t="str">
            <v>WK 64</v>
          </cell>
        </row>
        <row r="450">
          <cell r="E450">
            <v>38799</v>
          </cell>
          <cell r="F450" t="str">
            <v>WK 65</v>
          </cell>
        </row>
        <row r="451">
          <cell r="E451">
            <v>38800</v>
          </cell>
          <cell r="F451" t="str">
            <v>WK 65</v>
          </cell>
        </row>
        <row r="452">
          <cell r="E452">
            <v>38801</v>
          </cell>
          <cell r="F452" t="str">
            <v>WK 65</v>
          </cell>
        </row>
        <row r="453">
          <cell r="E453">
            <v>38802</v>
          </cell>
          <cell r="F453" t="str">
            <v>WK 65</v>
          </cell>
        </row>
        <row r="454">
          <cell r="E454">
            <v>38803</v>
          </cell>
          <cell r="F454" t="str">
            <v>WK 65</v>
          </cell>
        </row>
        <row r="455">
          <cell r="E455">
            <v>38804</v>
          </cell>
          <cell r="F455" t="str">
            <v>WK 65</v>
          </cell>
        </row>
        <row r="456">
          <cell r="E456">
            <v>38805</v>
          </cell>
          <cell r="F456" t="str">
            <v>WK 65</v>
          </cell>
        </row>
        <row r="457">
          <cell r="E457">
            <v>38806</v>
          </cell>
          <cell r="F457" t="str">
            <v>WK 66</v>
          </cell>
        </row>
        <row r="458">
          <cell r="E458">
            <v>38807</v>
          </cell>
          <cell r="F458" t="str">
            <v>WK 66</v>
          </cell>
        </row>
        <row r="459">
          <cell r="E459">
            <v>38808</v>
          </cell>
          <cell r="F459" t="str">
            <v>WK 66</v>
          </cell>
        </row>
        <row r="460">
          <cell r="E460">
            <v>38809</v>
          </cell>
          <cell r="F460" t="str">
            <v>WK 66</v>
          </cell>
        </row>
        <row r="461">
          <cell r="E461">
            <v>38810</v>
          </cell>
          <cell r="F461" t="str">
            <v>WK 66</v>
          </cell>
        </row>
        <row r="462">
          <cell r="E462">
            <v>38811</v>
          </cell>
          <cell r="F462" t="str">
            <v>WK 66</v>
          </cell>
        </row>
        <row r="463">
          <cell r="E463">
            <v>38812</v>
          </cell>
          <cell r="F463" t="str">
            <v>WK 66</v>
          </cell>
        </row>
        <row r="464">
          <cell r="E464">
            <v>38813</v>
          </cell>
          <cell r="F464" t="str">
            <v>WK 67</v>
          </cell>
        </row>
        <row r="465">
          <cell r="E465">
            <v>38814</v>
          </cell>
          <cell r="F465" t="str">
            <v>WK 67</v>
          </cell>
        </row>
        <row r="466">
          <cell r="E466">
            <v>38815</v>
          </cell>
          <cell r="F466" t="str">
            <v>WK 67</v>
          </cell>
        </row>
        <row r="467">
          <cell r="E467">
            <v>38816</v>
          </cell>
          <cell r="F467" t="str">
            <v>WK 67</v>
          </cell>
        </row>
        <row r="468">
          <cell r="E468">
            <v>38817</v>
          </cell>
          <cell r="F468" t="str">
            <v>WK 67</v>
          </cell>
        </row>
        <row r="469">
          <cell r="E469">
            <v>38818</v>
          </cell>
          <cell r="F469" t="str">
            <v>WK 67</v>
          </cell>
        </row>
        <row r="470">
          <cell r="E470">
            <v>38819</v>
          </cell>
          <cell r="F470" t="str">
            <v>WK 67</v>
          </cell>
        </row>
        <row r="471">
          <cell r="E471">
            <v>38820</v>
          </cell>
          <cell r="F471" t="str">
            <v>WK 68</v>
          </cell>
        </row>
        <row r="472">
          <cell r="E472">
            <v>38821</v>
          </cell>
          <cell r="F472" t="str">
            <v>WK 68</v>
          </cell>
        </row>
        <row r="473">
          <cell r="E473">
            <v>38822</v>
          </cell>
          <cell r="F473" t="str">
            <v>WK 68</v>
          </cell>
        </row>
        <row r="474">
          <cell r="E474">
            <v>38823</v>
          </cell>
          <cell r="F474" t="str">
            <v>WK 68</v>
          </cell>
        </row>
        <row r="475">
          <cell r="E475">
            <v>38824</v>
          </cell>
          <cell r="F475" t="str">
            <v>WK 68</v>
          </cell>
        </row>
        <row r="476">
          <cell r="E476">
            <v>38825</v>
          </cell>
          <cell r="F476" t="str">
            <v>WK 68</v>
          </cell>
        </row>
        <row r="477">
          <cell r="E477">
            <v>38826</v>
          </cell>
          <cell r="F477" t="str">
            <v>WK 68</v>
          </cell>
        </row>
        <row r="478">
          <cell r="E478">
            <v>38827</v>
          </cell>
          <cell r="F478" t="str">
            <v>WK 69</v>
          </cell>
        </row>
        <row r="479">
          <cell r="E479">
            <v>38828</v>
          </cell>
          <cell r="F479" t="str">
            <v>WK 69</v>
          </cell>
        </row>
        <row r="480">
          <cell r="E480">
            <v>38829</v>
          </cell>
          <cell r="F480" t="str">
            <v>WK 69</v>
          </cell>
        </row>
        <row r="481">
          <cell r="E481">
            <v>38830</v>
          </cell>
          <cell r="F481" t="str">
            <v>WK 69</v>
          </cell>
        </row>
        <row r="482">
          <cell r="E482">
            <v>38831</v>
          </cell>
          <cell r="F482" t="str">
            <v>WK 69</v>
          </cell>
        </row>
        <row r="483">
          <cell r="E483">
            <v>38832</v>
          </cell>
          <cell r="F483" t="str">
            <v>WK 69</v>
          </cell>
        </row>
        <row r="484">
          <cell r="E484">
            <v>38833</v>
          </cell>
          <cell r="F484" t="str">
            <v>WK 69</v>
          </cell>
        </row>
        <row r="485">
          <cell r="E485">
            <v>38834</v>
          </cell>
          <cell r="F485" t="str">
            <v>WK 70</v>
          </cell>
        </row>
        <row r="486">
          <cell r="E486">
            <v>38835</v>
          </cell>
          <cell r="F486" t="str">
            <v>WK 70</v>
          </cell>
        </row>
        <row r="487">
          <cell r="E487">
            <v>38836</v>
          </cell>
          <cell r="F487" t="str">
            <v>WK 70</v>
          </cell>
        </row>
        <row r="488">
          <cell r="E488">
            <v>38837</v>
          </cell>
          <cell r="F488" t="str">
            <v>WK 70</v>
          </cell>
        </row>
        <row r="489">
          <cell r="E489">
            <v>38838</v>
          </cell>
          <cell r="F489" t="str">
            <v>WK 70</v>
          </cell>
        </row>
        <row r="490">
          <cell r="E490">
            <v>38839</v>
          </cell>
          <cell r="F490" t="str">
            <v>WK 70</v>
          </cell>
        </row>
        <row r="491">
          <cell r="E491">
            <v>38840</v>
          </cell>
          <cell r="F491" t="str">
            <v>WK 70</v>
          </cell>
        </row>
        <row r="492">
          <cell r="E492">
            <v>38841</v>
          </cell>
          <cell r="F492" t="str">
            <v>WK 71</v>
          </cell>
        </row>
        <row r="493">
          <cell r="E493">
            <v>38842</v>
          </cell>
          <cell r="F493" t="str">
            <v>WK 71</v>
          </cell>
        </row>
        <row r="494">
          <cell r="E494">
            <v>38843</v>
          </cell>
          <cell r="F494" t="str">
            <v>WK 71</v>
          </cell>
        </row>
        <row r="495">
          <cell r="E495">
            <v>38844</v>
          </cell>
          <cell r="F495" t="str">
            <v>WK 71</v>
          </cell>
        </row>
        <row r="496">
          <cell r="E496">
            <v>38845</v>
          </cell>
          <cell r="F496" t="str">
            <v>WK 71</v>
          </cell>
        </row>
        <row r="497">
          <cell r="E497">
            <v>38846</v>
          </cell>
          <cell r="F497" t="str">
            <v>WK 71</v>
          </cell>
        </row>
        <row r="498">
          <cell r="E498">
            <v>38847</v>
          </cell>
          <cell r="F498" t="str">
            <v>WK 71</v>
          </cell>
        </row>
        <row r="499">
          <cell r="E499">
            <v>38848</v>
          </cell>
          <cell r="F499" t="str">
            <v>WK 72</v>
          </cell>
        </row>
        <row r="500">
          <cell r="E500">
            <v>38849</v>
          </cell>
          <cell r="F500" t="str">
            <v>WK 72</v>
          </cell>
        </row>
        <row r="501">
          <cell r="E501">
            <v>38850</v>
          </cell>
          <cell r="F501" t="str">
            <v>WK 72</v>
          </cell>
        </row>
        <row r="502">
          <cell r="E502">
            <v>38851</v>
          </cell>
          <cell r="F502" t="str">
            <v>WK 72</v>
          </cell>
        </row>
        <row r="503">
          <cell r="E503">
            <v>38852</v>
          </cell>
          <cell r="F503" t="str">
            <v>WK 72</v>
          </cell>
        </row>
        <row r="504">
          <cell r="E504">
            <v>38853</v>
          </cell>
          <cell r="F504" t="str">
            <v>WK 72</v>
          </cell>
        </row>
        <row r="505">
          <cell r="E505">
            <v>38854</v>
          </cell>
          <cell r="F505" t="str">
            <v>WK 72</v>
          </cell>
        </row>
        <row r="506">
          <cell r="E506">
            <v>38855</v>
          </cell>
          <cell r="F506" t="str">
            <v>WK 73</v>
          </cell>
        </row>
        <row r="507">
          <cell r="E507">
            <v>38856</v>
          </cell>
          <cell r="F507" t="str">
            <v>WK 73</v>
          </cell>
        </row>
        <row r="508">
          <cell r="E508">
            <v>38857</v>
          </cell>
          <cell r="F508" t="str">
            <v>WK 73</v>
          </cell>
        </row>
        <row r="509">
          <cell r="E509">
            <v>38858</v>
          </cell>
          <cell r="F509" t="str">
            <v>WK 73</v>
          </cell>
        </row>
        <row r="510">
          <cell r="E510">
            <v>38859</v>
          </cell>
          <cell r="F510" t="str">
            <v>WK 73</v>
          </cell>
        </row>
        <row r="511">
          <cell r="E511">
            <v>38860</v>
          </cell>
          <cell r="F511" t="str">
            <v>WK 73</v>
          </cell>
        </row>
        <row r="512">
          <cell r="E512">
            <v>38861</v>
          </cell>
          <cell r="F512" t="str">
            <v>WK 73</v>
          </cell>
        </row>
        <row r="513">
          <cell r="E513">
            <v>38862</v>
          </cell>
          <cell r="F513" t="str">
            <v>WK 74</v>
          </cell>
        </row>
        <row r="514">
          <cell r="E514">
            <v>38863</v>
          </cell>
          <cell r="F514" t="str">
            <v>WK 74</v>
          </cell>
        </row>
        <row r="515">
          <cell r="E515">
            <v>38864</v>
          </cell>
          <cell r="F515" t="str">
            <v>WK 74</v>
          </cell>
        </row>
        <row r="516">
          <cell r="E516">
            <v>38865</v>
          </cell>
          <cell r="F516" t="str">
            <v>WK 74</v>
          </cell>
        </row>
        <row r="517">
          <cell r="E517">
            <v>38866</v>
          </cell>
          <cell r="F517" t="str">
            <v>WK 74</v>
          </cell>
        </row>
        <row r="518">
          <cell r="E518">
            <v>38867</v>
          </cell>
          <cell r="F518" t="str">
            <v>WK 74</v>
          </cell>
        </row>
        <row r="519">
          <cell r="E519">
            <v>38868</v>
          </cell>
          <cell r="F519" t="str">
            <v>WK 74</v>
          </cell>
        </row>
        <row r="520">
          <cell r="E520">
            <v>38869</v>
          </cell>
          <cell r="F520" t="str">
            <v>WK 75</v>
          </cell>
        </row>
        <row r="521">
          <cell r="E521">
            <v>38870</v>
          </cell>
          <cell r="F521" t="str">
            <v>WK 75</v>
          </cell>
        </row>
        <row r="522">
          <cell r="E522">
            <v>38871</v>
          </cell>
          <cell r="F522" t="str">
            <v>WK 75</v>
          </cell>
        </row>
        <row r="523">
          <cell r="E523">
            <v>38872</v>
          </cell>
          <cell r="F523" t="str">
            <v>WK 75</v>
          </cell>
        </row>
        <row r="524">
          <cell r="E524">
            <v>38873</v>
          </cell>
          <cell r="F524" t="str">
            <v>WK 75</v>
          </cell>
        </row>
        <row r="525">
          <cell r="E525">
            <v>38874</v>
          </cell>
          <cell r="F525" t="str">
            <v>WK 75</v>
          </cell>
        </row>
        <row r="526">
          <cell r="E526">
            <v>38875</v>
          </cell>
          <cell r="F526" t="str">
            <v>WK 75</v>
          </cell>
        </row>
        <row r="527">
          <cell r="E527">
            <v>38876</v>
          </cell>
          <cell r="F527" t="str">
            <v>WK 76</v>
          </cell>
        </row>
        <row r="528">
          <cell r="E528">
            <v>38877</v>
          </cell>
          <cell r="F528" t="str">
            <v>WK 76</v>
          </cell>
        </row>
        <row r="529">
          <cell r="E529">
            <v>38878</v>
          </cell>
          <cell r="F529" t="str">
            <v>WK 76</v>
          </cell>
        </row>
        <row r="530">
          <cell r="E530">
            <v>38879</v>
          </cell>
          <cell r="F530" t="str">
            <v>WK 76</v>
          </cell>
        </row>
        <row r="531">
          <cell r="E531">
            <v>38880</v>
          </cell>
          <cell r="F531" t="str">
            <v>WK 76</v>
          </cell>
        </row>
        <row r="532">
          <cell r="E532">
            <v>38881</v>
          </cell>
          <cell r="F532" t="str">
            <v>WK 76</v>
          </cell>
        </row>
        <row r="533">
          <cell r="E533">
            <v>38882</v>
          </cell>
          <cell r="F533" t="str">
            <v>WK 76</v>
          </cell>
        </row>
        <row r="534">
          <cell r="E534">
            <v>38883</v>
          </cell>
          <cell r="F534" t="str">
            <v>WK 77</v>
          </cell>
        </row>
        <row r="535">
          <cell r="E535">
            <v>38884</v>
          </cell>
          <cell r="F535" t="str">
            <v>WK 77</v>
          </cell>
        </row>
        <row r="536">
          <cell r="E536">
            <v>38885</v>
          </cell>
          <cell r="F536" t="str">
            <v>WK 77</v>
          </cell>
        </row>
        <row r="537">
          <cell r="E537">
            <v>38886</v>
          </cell>
          <cell r="F537" t="str">
            <v>WK 77</v>
          </cell>
        </row>
        <row r="538">
          <cell r="E538">
            <v>38887</v>
          </cell>
          <cell r="F538" t="str">
            <v>WK 77</v>
          </cell>
        </row>
        <row r="539">
          <cell r="E539">
            <v>38888</v>
          </cell>
          <cell r="F539" t="str">
            <v>WK 77</v>
          </cell>
        </row>
        <row r="540">
          <cell r="E540">
            <v>38889</v>
          </cell>
          <cell r="F540" t="str">
            <v>WK 77</v>
          </cell>
        </row>
        <row r="541">
          <cell r="E541">
            <v>38890</v>
          </cell>
          <cell r="F541" t="str">
            <v>WK 78</v>
          </cell>
        </row>
        <row r="542">
          <cell r="E542">
            <v>38891</v>
          </cell>
          <cell r="F542" t="str">
            <v>WK 78</v>
          </cell>
        </row>
        <row r="543">
          <cell r="E543">
            <v>38892</v>
          </cell>
          <cell r="F543" t="str">
            <v>WK 78</v>
          </cell>
        </row>
        <row r="544">
          <cell r="E544">
            <v>38893</v>
          </cell>
          <cell r="F544" t="str">
            <v>WK 78</v>
          </cell>
        </row>
        <row r="545">
          <cell r="E545">
            <v>38894</v>
          </cell>
          <cell r="F545" t="str">
            <v>WK 78</v>
          </cell>
        </row>
        <row r="546">
          <cell r="E546">
            <v>38895</v>
          </cell>
          <cell r="F546" t="str">
            <v>WK 78</v>
          </cell>
        </row>
        <row r="547">
          <cell r="E547">
            <v>38896</v>
          </cell>
          <cell r="F547" t="str">
            <v>WK 78</v>
          </cell>
        </row>
        <row r="548">
          <cell r="E548">
            <v>38897</v>
          </cell>
          <cell r="F548" t="str">
            <v>WK 79</v>
          </cell>
        </row>
        <row r="549">
          <cell r="E549">
            <v>38898</v>
          </cell>
          <cell r="F549" t="str">
            <v>WK 79</v>
          </cell>
        </row>
        <row r="550">
          <cell r="E550">
            <v>38899</v>
          </cell>
          <cell r="F550" t="str">
            <v>WK 79</v>
          </cell>
        </row>
        <row r="551">
          <cell r="E551">
            <v>38900</v>
          </cell>
          <cell r="F551" t="str">
            <v>WK 79</v>
          </cell>
        </row>
        <row r="552">
          <cell r="E552">
            <v>38901</v>
          </cell>
          <cell r="F552" t="str">
            <v>WK 79</v>
          </cell>
        </row>
        <row r="553">
          <cell r="E553">
            <v>38902</v>
          </cell>
          <cell r="F553" t="str">
            <v>WK 79</v>
          </cell>
        </row>
        <row r="554">
          <cell r="E554">
            <v>38903</v>
          </cell>
          <cell r="F554" t="str">
            <v>WK 79</v>
          </cell>
        </row>
        <row r="555">
          <cell r="E555">
            <v>38904</v>
          </cell>
          <cell r="F555" t="str">
            <v>WK 80</v>
          </cell>
        </row>
        <row r="556">
          <cell r="E556">
            <v>38905</v>
          </cell>
          <cell r="F556" t="str">
            <v>WK 80</v>
          </cell>
        </row>
        <row r="557">
          <cell r="E557">
            <v>38906</v>
          </cell>
          <cell r="F557" t="str">
            <v>WK 80</v>
          </cell>
        </row>
        <row r="558">
          <cell r="E558">
            <v>38907</v>
          </cell>
          <cell r="F558" t="str">
            <v>WK 80</v>
          </cell>
        </row>
        <row r="559">
          <cell r="E559">
            <v>38908</v>
          </cell>
          <cell r="F559" t="str">
            <v>WK 80</v>
          </cell>
        </row>
        <row r="560">
          <cell r="E560">
            <v>38909</v>
          </cell>
          <cell r="F560" t="str">
            <v>WK 80</v>
          </cell>
        </row>
        <row r="561">
          <cell r="E561">
            <v>38910</v>
          </cell>
          <cell r="F561" t="str">
            <v>WK 80</v>
          </cell>
        </row>
        <row r="562">
          <cell r="E562">
            <v>38911</v>
          </cell>
          <cell r="F562" t="str">
            <v>WK 81</v>
          </cell>
        </row>
        <row r="563">
          <cell r="E563">
            <v>38912</v>
          </cell>
          <cell r="F563" t="str">
            <v>WK 81</v>
          </cell>
        </row>
        <row r="564">
          <cell r="E564">
            <v>38913</v>
          </cell>
          <cell r="F564" t="str">
            <v>WK 81</v>
          </cell>
        </row>
        <row r="565">
          <cell r="E565">
            <v>38914</v>
          </cell>
          <cell r="F565" t="str">
            <v>WK 81</v>
          </cell>
        </row>
        <row r="566">
          <cell r="E566">
            <v>38915</v>
          </cell>
          <cell r="F566" t="str">
            <v>WK 81</v>
          </cell>
        </row>
        <row r="567">
          <cell r="E567">
            <v>38916</v>
          </cell>
          <cell r="F567" t="str">
            <v>WK 81</v>
          </cell>
        </row>
        <row r="568">
          <cell r="E568">
            <v>38917</v>
          </cell>
          <cell r="F568" t="str">
            <v>WK 81</v>
          </cell>
        </row>
        <row r="569">
          <cell r="E569">
            <v>38918</v>
          </cell>
          <cell r="F569" t="str">
            <v>WK 82</v>
          </cell>
        </row>
        <row r="570">
          <cell r="E570">
            <v>38919</v>
          </cell>
          <cell r="F570" t="str">
            <v>WK 82</v>
          </cell>
        </row>
        <row r="571">
          <cell r="E571">
            <v>38920</v>
          </cell>
          <cell r="F571" t="str">
            <v>WK 82</v>
          </cell>
        </row>
        <row r="572">
          <cell r="E572">
            <v>38921</v>
          </cell>
          <cell r="F572" t="str">
            <v>WK 82</v>
          </cell>
        </row>
        <row r="573">
          <cell r="E573">
            <v>38922</v>
          </cell>
          <cell r="F573" t="str">
            <v>WK 82</v>
          </cell>
        </row>
        <row r="574">
          <cell r="E574">
            <v>38923</v>
          </cell>
          <cell r="F574" t="str">
            <v>WK 82</v>
          </cell>
        </row>
        <row r="575">
          <cell r="E575">
            <v>38924</v>
          </cell>
          <cell r="F575" t="str">
            <v>WK 82</v>
          </cell>
        </row>
        <row r="576">
          <cell r="E576">
            <v>38925</v>
          </cell>
          <cell r="F576" t="str">
            <v>WK 83</v>
          </cell>
        </row>
        <row r="577">
          <cell r="E577">
            <v>38926</v>
          </cell>
          <cell r="F577" t="str">
            <v>WK 83</v>
          </cell>
        </row>
        <row r="578">
          <cell r="E578">
            <v>38927</v>
          </cell>
          <cell r="F578" t="str">
            <v>WK 83</v>
          </cell>
        </row>
        <row r="579">
          <cell r="E579">
            <v>38928</v>
          </cell>
          <cell r="F579" t="str">
            <v>WK 83</v>
          </cell>
        </row>
        <row r="580">
          <cell r="E580">
            <v>38929</v>
          </cell>
          <cell r="F580" t="str">
            <v>WK 83</v>
          </cell>
        </row>
        <row r="581">
          <cell r="E581">
            <v>38930</v>
          </cell>
          <cell r="F581" t="str">
            <v>WK 83</v>
          </cell>
        </row>
        <row r="582">
          <cell r="E582">
            <v>38931</v>
          </cell>
          <cell r="F582" t="str">
            <v>WK 83</v>
          </cell>
        </row>
        <row r="583">
          <cell r="E583">
            <v>38932</v>
          </cell>
          <cell r="F583" t="str">
            <v>WK 84</v>
          </cell>
        </row>
        <row r="584">
          <cell r="E584">
            <v>38933</v>
          </cell>
          <cell r="F584" t="str">
            <v>WK 84</v>
          </cell>
        </row>
        <row r="585">
          <cell r="E585">
            <v>38934</v>
          </cell>
          <cell r="F585" t="str">
            <v>WK 84</v>
          </cell>
        </row>
        <row r="586">
          <cell r="E586">
            <v>38935</v>
          </cell>
          <cell r="F586" t="str">
            <v>WK 84</v>
          </cell>
        </row>
        <row r="587">
          <cell r="E587">
            <v>38936</v>
          </cell>
          <cell r="F587" t="str">
            <v>WK 84</v>
          </cell>
        </row>
        <row r="588">
          <cell r="E588">
            <v>38937</v>
          </cell>
          <cell r="F588" t="str">
            <v>WK 84</v>
          </cell>
        </row>
        <row r="589">
          <cell r="E589">
            <v>38938</v>
          </cell>
          <cell r="F589" t="str">
            <v>WK 84</v>
          </cell>
        </row>
        <row r="590">
          <cell r="E590">
            <v>38939</v>
          </cell>
          <cell r="F590" t="str">
            <v>WK 85</v>
          </cell>
        </row>
        <row r="591">
          <cell r="E591">
            <v>38940</v>
          </cell>
          <cell r="F591" t="str">
            <v>WK 85</v>
          </cell>
        </row>
        <row r="592">
          <cell r="E592">
            <v>38941</v>
          </cell>
          <cell r="F592" t="str">
            <v>WK 85</v>
          </cell>
        </row>
        <row r="593">
          <cell r="E593">
            <v>38942</v>
          </cell>
          <cell r="F593" t="str">
            <v>WK 85</v>
          </cell>
        </row>
        <row r="594">
          <cell r="E594">
            <v>38943</v>
          </cell>
          <cell r="F594" t="str">
            <v>WK 85</v>
          </cell>
        </row>
        <row r="595">
          <cell r="E595">
            <v>38944</v>
          </cell>
          <cell r="F595" t="str">
            <v>WK 85</v>
          </cell>
        </row>
        <row r="596">
          <cell r="E596">
            <v>38945</v>
          </cell>
          <cell r="F596" t="str">
            <v>WK 85</v>
          </cell>
        </row>
        <row r="597">
          <cell r="E597">
            <v>38946</v>
          </cell>
          <cell r="F597" t="str">
            <v>WK 86</v>
          </cell>
        </row>
        <row r="598">
          <cell r="E598">
            <v>38947</v>
          </cell>
          <cell r="F598" t="str">
            <v>WK 86</v>
          </cell>
        </row>
        <row r="599">
          <cell r="E599">
            <v>38948</v>
          </cell>
          <cell r="F599" t="str">
            <v>WK 86</v>
          </cell>
        </row>
        <row r="600">
          <cell r="E600">
            <v>38949</v>
          </cell>
          <cell r="F600" t="str">
            <v>WK 86</v>
          </cell>
        </row>
        <row r="601">
          <cell r="E601">
            <v>38950</v>
          </cell>
          <cell r="F601" t="str">
            <v>WK 86</v>
          </cell>
        </row>
        <row r="602">
          <cell r="E602">
            <v>38951</v>
          </cell>
          <cell r="F602" t="str">
            <v>WK 86</v>
          </cell>
        </row>
        <row r="603">
          <cell r="E603">
            <v>38952</v>
          </cell>
          <cell r="F603" t="str">
            <v>WK 86</v>
          </cell>
        </row>
        <row r="604">
          <cell r="E604">
            <v>38953</v>
          </cell>
          <cell r="F604" t="str">
            <v>WK 87</v>
          </cell>
        </row>
        <row r="605">
          <cell r="E605">
            <v>38954</v>
          </cell>
          <cell r="F605" t="str">
            <v>WK 87</v>
          </cell>
        </row>
        <row r="606">
          <cell r="E606">
            <v>38955</v>
          </cell>
          <cell r="F606" t="str">
            <v>WK 87</v>
          </cell>
        </row>
        <row r="607">
          <cell r="E607">
            <v>38956</v>
          </cell>
          <cell r="F607" t="str">
            <v>WK 87</v>
          </cell>
        </row>
        <row r="608">
          <cell r="E608">
            <v>38957</v>
          </cell>
          <cell r="F608" t="str">
            <v>WK 87</v>
          </cell>
        </row>
        <row r="609">
          <cell r="E609">
            <v>38958</v>
          </cell>
          <cell r="F609" t="str">
            <v>WK 87</v>
          </cell>
        </row>
        <row r="610">
          <cell r="E610">
            <v>38959</v>
          </cell>
          <cell r="F610" t="str">
            <v>WK 87</v>
          </cell>
        </row>
        <row r="611">
          <cell r="E611">
            <v>38960</v>
          </cell>
          <cell r="F611" t="str">
            <v>WK 88</v>
          </cell>
        </row>
        <row r="612">
          <cell r="E612">
            <v>38961</v>
          </cell>
          <cell r="F612" t="str">
            <v>WK 88</v>
          </cell>
        </row>
        <row r="613">
          <cell r="E613">
            <v>38962</v>
          </cell>
          <cell r="F613" t="str">
            <v>WK 88</v>
          </cell>
        </row>
        <row r="614">
          <cell r="E614">
            <v>38963</v>
          </cell>
          <cell r="F614" t="str">
            <v>WK 88</v>
          </cell>
        </row>
        <row r="615">
          <cell r="E615">
            <v>38964</v>
          </cell>
          <cell r="F615" t="str">
            <v>WK 88</v>
          </cell>
        </row>
        <row r="616">
          <cell r="E616">
            <v>38965</v>
          </cell>
          <cell r="F616" t="str">
            <v>WK 88</v>
          </cell>
        </row>
        <row r="617">
          <cell r="E617">
            <v>38966</v>
          </cell>
          <cell r="F617" t="str">
            <v>WK 88</v>
          </cell>
        </row>
        <row r="618">
          <cell r="E618">
            <v>38967</v>
          </cell>
          <cell r="F618" t="str">
            <v>WK 89</v>
          </cell>
        </row>
        <row r="619">
          <cell r="E619">
            <v>38968</v>
          </cell>
          <cell r="F619" t="str">
            <v>WK 89</v>
          </cell>
        </row>
        <row r="620">
          <cell r="E620">
            <v>38969</v>
          </cell>
          <cell r="F620" t="str">
            <v>WK 89</v>
          </cell>
        </row>
        <row r="621">
          <cell r="E621">
            <v>38970</v>
          </cell>
          <cell r="F621" t="str">
            <v>WK 89</v>
          </cell>
        </row>
        <row r="622">
          <cell r="E622">
            <v>38971</v>
          </cell>
          <cell r="F622" t="str">
            <v>WK 89</v>
          </cell>
        </row>
        <row r="623">
          <cell r="E623">
            <v>38972</v>
          </cell>
          <cell r="F623" t="str">
            <v>WK 89</v>
          </cell>
        </row>
        <row r="624">
          <cell r="E624">
            <v>38973</v>
          </cell>
          <cell r="F624" t="str">
            <v>WK 89</v>
          </cell>
        </row>
        <row r="625">
          <cell r="E625">
            <v>38974</v>
          </cell>
          <cell r="F625" t="str">
            <v>WK 90</v>
          </cell>
        </row>
        <row r="626">
          <cell r="E626">
            <v>38975</v>
          </cell>
          <cell r="F626" t="str">
            <v>WK 90</v>
          </cell>
        </row>
        <row r="627">
          <cell r="E627">
            <v>38976</v>
          </cell>
          <cell r="F627" t="str">
            <v>WK 90</v>
          </cell>
        </row>
        <row r="628">
          <cell r="E628">
            <v>38977</v>
          </cell>
          <cell r="F628" t="str">
            <v>WK 90</v>
          </cell>
        </row>
        <row r="629">
          <cell r="E629">
            <v>38978</v>
          </cell>
          <cell r="F629" t="str">
            <v>WK 90</v>
          </cell>
        </row>
        <row r="630">
          <cell r="E630">
            <v>38979</v>
          </cell>
          <cell r="F630" t="str">
            <v>WK 90</v>
          </cell>
        </row>
        <row r="631">
          <cell r="E631">
            <v>38980</v>
          </cell>
          <cell r="F631" t="str">
            <v>WK 90</v>
          </cell>
        </row>
        <row r="632">
          <cell r="E632">
            <v>38981</v>
          </cell>
          <cell r="F632" t="str">
            <v>WK 91</v>
          </cell>
        </row>
        <row r="633">
          <cell r="E633">
            <v>38982</v>
          </cell>
          <cell r="F633" t="str">
            <v>WK 91</v>
          </cell>
        </row>
        <row r="634">
          <cell r="E634">
            <v>38983</v>
          </cell>
          <cell r="F634" t="str">
            <v>WK 91</v>
          </cell>
        </row>
        <row r="635">
          <cell r="E635">
            <v>38984</v>
          </cell>
          <cell r="F635" t="str">
            <v>WK 91</v>
          </cell>
        </row>
        <row r="636">
          <cell r="E636">
            <v>38985</v>
          </cell>
          <cell r="F636" t="str">
            <v>WK 91</v>
          </cell>
        </row>
        <row r="637">
          <cell r="E637">
            <v>38986</v>
          </cell>
          <cell r="F637" t="str">
            <v>WK 91</v>
          </cell>
        </row>
        <row r="638">
          <cell r="E638">
            <v>38987</v>
          </cell>
          <cell r="F638" t="str">
            <v>WK 91</v>
          </cell>
        </row>
        <row r="639">
          <cell r="E639">
            <v>38988</v>
          </cell>
          <cell r="F639" t="str">
            <v>WK 92</v>
          </cell>
        </row>
        <row r="640">
          <cell r="E640">
            <v>38989</v>
          </cell>
          <cell r="F640" t="str">
            <v>WK 92</v>
          </cell>
        </row>
        <row r="641">
          <cell r="E641">
            <v>38990</v>
          </cell>
          <cell r="F641" t="str">
            <v>WK 92</v>
          </cell>
        </row>
        <row r="642">
          <cell r="E642">
            <v>38991</v>
          </cell>
          <cell r="F642" t="str">
            <v>WK 92</v>
          </cell>
        </row>
        <row r="643">
          <cell r="E643">
            <v>38992</v>
          </cell>
          <cell r="F643" t="str">
            <v>WK 92</v>
          </cell>
        </row>
        <row r="644">
          <cell r="E644">
            <v>38993</v>
          </cell>
          <cell r="F644" t="str">
            <v>WK 92</v>
          </cell>
        </row>
        <row r="645">
          <cell r="E645">
            <v>38994</v>
          </cell>
          <cell r="F645" t="str">
            <v>WK 92</v>
          </cell>
        </row>
        <row r="646">
          <cell r="E646">
            <v>38995</v>
          </cell>
          <cell r="F646" t="str">
            <v>WK 93</v>
          </cell>
        </row>
        <row r="647">
          <cell r="E647">
            <v>38996</v>
          </cell>
          <cell r="F647" t="str">
            <v>WK 93</v>
          </cell>
        </row>
        <row r="648">
          <cell r="E648">
            <v>38997</v>
          </cell>
          <cell r="F648" t="str">
            <v>WK 93</v>
          </cell>
        </row>
        <row r="649">
          <cell r="E649">
            <v>38998</v>
          </cell>
          <cell r="F649" t="str">
            <v>WK 93</v>
          </cell>
        </row>
        <row r="650">
          <cell r="E650">
            <v>38999</v>
          </cell>
          <cell r="F650" t="str">
            <v>WK 93</v>
          </cell>
        </row>
        <row r="651">
          <cell r="E651">
            <v>39000</v>
          </cell>
          <cell r="F651" t="str">
            <v>WK 93</v>
          </cell>
        </row>
        <row r="652">
          <cell r="E652">
            <v>39001</v>
          </cell>
          <cell r="F652" t="str">
            <v>WK 93</v>
          </cell>
        </row>
        <row r="653">
          <cell r="E653">
            <v>39002</v>
          </cell>
          <cell r="F653" t="str">
            <v>WK 94</v>
          </cell>
        </row>
        <row r="654">
          <cell r="E654">
            <v>39003</v>
          </cell>
          <cell r="F654" t="str">
            <v>WK 94</v>
          </cell>
        </row>
        <row r="655">
          <cell r="E655">
            <v>39004</v>
          </cell>
          <cell r="F655" t="str">
            <v>WK 94</v>
          </cell>
        </row>
        <row r="656">
          <cell r="E656">
            <v>39005</v>
          </cell>
          <cell r="F656" t="str">
            <v>WK 94</v>
          </cell>
        </row>
        <row r="657">
          <cell r="E657">
            <v>39006</v>
          </cell>
          <cell r="F657" t="str">
            <v>WK 94</v>
          </cell>
        </row>
        <row r="658">
          <cell r="E658">
            <v>39007</v>
          </cell>
          <cell r="F658" t="str">
            <v>WK 94</v>
          </cell>
        </row>
        <row r="659">
          <cell r="E659">
            <v>39008</v>
          </cell>
          <cell r="F659" t="str">
            <v>WK 94</v>
          </cell>
        </row>
        <row r="660">
          <cell r="E660">
            <v>39009</v>
          </cell>
          <cell r="F660" t="str">
            <v>WK 95</v>
          </cell>
        </row>
        <row r="661">
          <cell r="E661">
            <v>39010</v>
          </cell>
          <cell r="F661" t="str">
            <v>WK 95</v>
          </cell>
        </row>
        <row r="662">
          <cell r="E662">
            <v>39011</v>
          </cell>
          <cell r="F662" t="str">
            <v>WK 95</v>
          </cell>
        </row>
        <row r="663">
          <cell r="E663">
            <v>39012</v>
          </cell>
          <cell r="F663" t="str">
            <v>WK 95</v>
          </cell>
        </row>
        <row r="664">
          <cell r="E664">
            <v>39013</v>
          </cell>
          <cell r="F664" t="str">
            <v>WK 95</v>
          </cell>
        </row>
        <row r="665">
          <cell r="E665">
            <v>39014</v>
          </cell>
          <cell r="F665" t="str">
            <v>WK 95</v>
          </cell>
        </row>
        <row r="666">
          <cell r="E666">
            <v>39015</v>
          </cell>
          <cell r="F666" t="str">
            <v>WK 95</v>
          </cell>
        </row>
        <row r="667">
          <cell r="E667">
            <v>39016</v>
          </cell>
          <cell r="F667" t="str">
            <v>WK 96</v>
          </cell>
        </row>
        <row r="668">
          <cell r="E668">
            <v>39017</v>
          </cell>
          <cell r="F668" t="str">
            <v>WK 96</v>
          </cell>
        </row>
        <row r="669">
          <cell r="E669">
            <v>39018</v>
          </cell>
          <cell r="F669" t="str">
            <v>WK 96</v>
          </cell>
        </row>
        <row r="670">
          <cell r="E670">
            <v>39019</v>
          </cell>
          <cell r="F670" t="str">
            <v>WK 96</v>
          </cell>
        </row>
        <row r="671">
          <cell r="E671">
            <v>39020</v>
          </cell>
          <cell r="F671" t="str">
            <v>WK 96</v>
          </cell>
        </row>
        <row r="672">
          <cell r="E672">
            <v>39021</v>
          </cell>
          <cell r="F672" t="str">
            <v>WK 96</v>
          </cell>
        </row>
        <row r="673">
          <cell r="E673">
            <v>39022</v>
          </cell>
          <cell r="F673" t="str">
            <v>WK 96</v>
          </cell>
        </row>
        <row r="674">
          <cell r="E674">
            <v>39023</v>
          </cell>
          <cell r="F674" t="str">
            <v>WK 97</v>
          </cell>
        </row>
        <row r="675">
          <cell r="E675">
            <v>39024</v>
          </cell>
          <cell r="F675" t="str">
            <v>WK 97</v>
          </cell>
        </row>
        <row r="676">
          <cell r="E676">
            <v>39025</v>
          </cell>
          <cell r="F676" t="str">
            <v>WK 97</v>
          </cell>
        </row>
        <row r="677">
          <cell r="E677">
            <v>39026</v>
          </cell>
          <cell r="F677" t="str">
            <v>WK 97</v>
          </cell>
        </row>
        <row r="678">
          <cell r="E678">
            <v>39027</v>
          </cell>
          <cell r="F678" t="str">
            <v>WK 97</v>
          </cell>
        </row>
        <row r="679">
          <cell r="E679">
            <v>39028</v>
          </cell>
          <cell r="F679" t="str">
            <v>WK 97</v>
          </cell>
        </row>
        <row r="680">
          <cell r="E680">
            <v>39029</v>
          </cell>
          <cell r="F680" t="str">
            <v>WK 97</v>
          </cell>
        </row>
        <row r="681">
          <cell r="E681">
            <v>39030</v>
          </cell>
          <cell r="F681" t="str">
            <v>WK 98</v>
          </cell>
        </row>
        <row r="682">
          <cell r="E682">
            <v>39031</v>
          </cell>
          <cell r="F682" t="str">
            <v>WK 98</v>
          </cell>
        </row>
        <row r="683">
          <cell r="E683">
            <v>39032</v>
          </cell>
          <cell r="F683" t="str">
            <v>WK 98</v>
          </cell>
        </row>
        <row r="684">
          <cell r="E684">
            <v>39033</v>
          </cell>
          <cell r="F684" t="str">
            <v>WK 98</v>
          </cell>
        </row>
        <row r="685">
          <cell r="E685">
            <v>39034</v>
          </cell>
          <cell r="F685" t="str">
            <v>WK 98</v>
          </cell>
        </row>
        <row r="686">
          <cell r="E686">
            <v>39035</v>
          </cell>
          <cell r="F686" t="str">
            <v>WK 98</v>
          </cell>
        </row>
        <row r="687">
          <cell r="E687">
            <v>39036</v>
          </cell>
          <cell r="F687" t="str">
            <v>WK 98</v>
          </cell>
        </row>
        <row r="688">
          <cell r="E688">
            <v>39037</v>
          </cell>
          <cell r="F688" t="str">
            <v>WK 99</v>
          </cell>
        </row>
        <row r="689">
          <cell r="E689">
            <v>39038</v>
          </cell>
          <cell r="F689" t="str">
            <v>WK 99</v>
          </cell>
        </row>
        <row r="690">
          <cell r="E690">
            <v>39039</v>
          </cell>
          <cell r="F690" t="str">
            <v>WK 99</v>
          </cell>
        </row>
        <row r="691">
          <cell r="E691">
            <v>39040</v>
          </cell>
          <cell r="F691" t="str">
            <v>WK 99</v>
          </cell>
        </row>
        <row r="692">
          <cell r="E692">
            <v>39041</v>
          </cell>
          <cell r="F692" t="str">
            <v>WK 99</v>
          </cell>
        </row>
        <row r="693">
          <cell r="E693">
            <v>39042</v>
          </cell>
          <cell r="F693" t="str">
            <v>WK 99</v>
          </cell>
        </row>
        <row r="694">
          <cell r="E694">
            <v>39043</v>
          </cell>
          <cell r="F694" t="str">
            <v>WK 99</v>
          </cell>
        </row>
        <row r="695">
          <cell r="E695">
            <v>39044</v>
          </cell>
          <cell r="F695" t="str">
            <v>WK 100</v>
          </cell>
        </row>
        <row r="696">
          <cell r="E696">
            <v>39045</v>
          </cell>
          <cell r="F696" t="str">
            <v>WK 100</v>
          </cell>
        </row>
        <row r="697">
          <cell r="E697">
            <v>39046</v>
          </cell>
          <cell r="F697" t="str">
            <v>WK 100</v>
          </cell>
        </row>
        <row r="698">
          <cell r="E698">
            <v>39047</v>
          </cell>
          <cell r="F698" t="str">
            <v>WK 100</v>
          </cell>
        </row>
        <row r="699">
          <cell r="E699">
            <v>39048</v>
          </cell>
          <cell r="F699" t="str">
            <v>WK 100</v>
          </cell>
        </row>
        <row r="700">
          <cell r="E700">
            <v>39049</v>
          </cell>
          <cell r="F700" t="str">
            <v>WK 100</v>
          </cell>
        </row>
        <row r="701">
          <cell r="E701">
            <v>39050</v>
          </cell>
          <cell r="F701" t="str">
            <v>WK 100</v>
          </cell>
        </row>
        <row r="702">
          <cell r="E702">
            <v>39051</v>
          </cell>
          <cell r="F702" t="str">
            <v>WK 101</v>
          </cell>
        </row>
        <row r="703">
          <cell r="E703">
            <v>39052</v>
          </cell>
          <cell r="F703" t="str">
            <v>WK 101</v>
          </cell>
        </row>
        <row r="704">
          <cell r="E704">
            <v>39053</v>
          </cell>
          <cell r="F704" t="str">
            <v>WK 101</v>
          </cell>
        </row>
        <row r="705">
          <cell r="E705">
            <v>39054</v>
          </cell>
          <cell r="F705" t="str">
            <v>WK 101</v>
          </cell>
        </row>
        <row r="706">
          <cell r="E706">
            <v>39055</v>
          </cell>
          <cell r="F706" t="str">
            <v>WK 101</v>
          </cell>
        </row>
        <row r="707">
          <cell r="E707">
            <v>39056</v>
          </cell>
          <cell r="F707" t="str">
            <v>WK 101</v>
          </cell>
        </row>
        <row r="708">
          <cell r="E708">
            <v>39057</v>
          </cell>
          <cell r="F708" t="str">
            <v>WK 101</v>
          </cell>
        </row>
        <row r="709">
          <cell r="E709">
            <v>39058</v>
          </cell>
          <cell r="F709" t="str">
            <v>WK 102</v>
          </cell>
        </row>
        <row r="710">
          <cell r="E710">
            <v>39059</v>
          </cell>
          <cell r="F710" t="str">
            <v>WK 102</v>
          </cell>
        </row>
        <row r="711">
          <cell r="E711">
            <v>39060</v>
          </cell>
          <cell r="F711" t="str">
            <v>WK 102</v>
          </cell>
        </row>
        <row r="712">
          <cell r="E712">
            <v>39061</v>
          </cell>
          <cell r="F712" t="str">
            <v>WK 102</v>
          </cell>
        </row>
        <row r="713">
          <cell r="E713">
            <v>39062</v>
          </cell>
          <cell r="F713" t="str">
            <v>WK 102</v>
          </cell>
        </row>
        <row r="714">
          <cell r="E714">
            <v>39063</v>
          </cell>
          <cell r="F714" t="str">
            <v>WK 102</v>
          </cell>
        </row>
        <row r="715">
          <cell r="E715">
            <v>39064</v>
          </cell>
          <cell r="F715" t="str">
            <v>WK 102</v>
          </cell>
        </row>
        <row r="716">
          <cell r="E716">
            <v>39065</v>
          </cell>
          <cell r="F716" t="str">
            <v>WK 103</v>
          </cell>
        </row>
        <row r="717">
          <cell r="E717">
            <v>39066</v>
          </cell>
          <cell r="F717" t="str">
            <v>WK 103</v>
          </cell>
        </row>
        <row r="718">
          <cell r="E718">
            <v>39067</v>
          </cell>
          <cell r="F718" t="str">
            <v>WK 103</v>
          </cell>
        </row>
        <row r="719">
          <cell r="E719">
            <v>39068</v>
          </cell>
          <cell r="F719" t="str">
            <v>WK 103</v>
          </cell>
        </row>
        <row r="720">
          <cell r="E720">
            <v>39069</v>
          </cell>
          <cell r="F720" t="str">
            <v>WK 103</v>
          </cell>
        </row>
        <row r="721">
          <cell r="E721">
            <v>39070</v>
          </cell>
          <cell r="F721" t="str">
            <v>WK 103</v>
          </cell>
        </row>
        <row r="722">
          <cell r="E722">
            <v>39071</v>
          </cell>
          <cell r="F722" t="str">
            <v>WK 103</v>
          </cell>
        </row>
        <row r="723">
          <cell r="E723">
            <v>39072</v>
          </cell>
          <cell r="F723" t="str">
            <v>WK 104</v>
          </cell>
        </row>
        <row r="724">
          <cell r="E724">
            <v>39073</v>
          </cell>
          <cell r="F724" t="str">
            <v>WK 104</v>
          </cell>
        </row>
        <row r="725">
          <cell r="E725">
            <v>39074</v>
          </cell>
          <cell r="F725" t="str">
            <v>WK 104</v>
          </cell>
        </row>
        <row r="726">
          <cell r="E726">
            <v>39075</v>
          </cell>
          <cell r="F726" t="str">
            <v>WK 104</v>
          </cell>
        </row>
        <row r="727">
          <cell r="E727">
            <v>39076</v>
          </cell>
          <cell r="F727" t="str">
            <v>WK 104</v>
          </cell>
        </row>
        <row r="728">
          <cell r="E728">
            <v>39077</v>
          </cell>
          <cell r="F728" t="str">
            <v>WK 104</v>
          </cell>
        </row>
        <row r="729">
          <cell r="E729">
            <v>39078</v>
          </cell>
          <cell r="F729" t="str">
            <v>WK 104</v>
          </cell>
        </row>
        <row r="730">
          <cell r="E730">
            <v>39079</v>
          </cell>
          <cell r="F730" t="str">
            <v>WK 105</v>
          </cell>
        </row>
        <row r="731">
          <cell r="E731">
            <v>39080</v>
          </cell>
          <cell r="F731" t="str">
            <v>WK 105</v>
          </cell>
        </row>
        <row r="732">
          <cell r="E732">
            <v>39081</v>
          </cell>
          <cell r="F732" t="str">
            <v>WK 105</v>
          </cell>
        </row>
        <row r="733">
          <cell r="E733">
            <v>39082</v>
          </cell>
          <cell r="F733" t="str">
            <v>WK 105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sheetName val="Nivel"/>
      <sheetName val="Areas"/>
      <sheetName val="alimentadores"/>
      <sheetName val="inicial"/>
      <sheetName val="primaria"/>
      <sheetName val="secundaria"/>
      <sheetName val="aulas funcionales"/>
      <sheetName val="hld"/>
      <sheetName val="AF - PERFIL"/>
      <sheetName val="AF - NT Vigente"/>
      <sheetName val="Diferencia"/>
      <sheetName val="PROG ARQ SEC2021"/>
      <sheetName val="Hoja2"/>
      <sheetName val="CEBA"/>
      <sheetName val="Demanda"/>
      <sheetName val="Resumen"/>
    </sheetNames>
    <sheetDataSet>
      <sheetData sheetId="0">
        <row r="110">
          <cell r="F110">
            <v>1.3301973537158451E-2</v>
          </cell>
        </row>
        <row r="111">
          <cell r="F111">
            <v>1.2060909766753003E-2</v>
          </cell>
        </row>
        <row r="112">
          <cell r="F112">
            <v>1.2534959706199444E-2</v>
          </cell>
        </row>
        <row r="229">
          <cell r="F229">
            <v>2.6528205066830512E-2</v>
          </cell>
        </row>
        <row r="230">
          <cell r="F230">
            <v>2.5555796555621901E-2</v>
          </cell>
        </row>
        <row r="231">
          <cell r="F231">
            <v>2.6831192287396055E-2</v>
          </cell>
        </row>
      </sheetData>
      <sheetData sheetId="1"/>
      <sheetData sheetId="2"/>
      <sheetData sheetId="3"/>
      <sheetData sheetId="4">
        <row r="53">
          <cell r="AT53">
            <v>9</v>
          </cell>
        </row>
      </sheetData>
      <sheetData sheetId="5">
        <row r="14">
          <cell r="AH14">
            <v>1</v>
          </cell>
        </row>
        <row r="26">
          <cell r="BB26">
            <v>42</v>
          </cell>
        </row>
      </sheetData>
      <sheetData sheetId="6">
        <row r="13">
          <cell r="AE13">
            <v>0.92086613078727186</v>
          </cell>
        </row>
        <row r="24">
          <cell r="AY24">
            <v>37</v>
          </cell>
        </row>
      </sheetData>
      <sheetData sheetId="7"/>
      <sheetData sheetId="8"/>
      <sheetData sheetId="9"/>
      <sheetData sheetId="10"/>
      <sheetData sheetId="11"/>
      <sheetData sheetId="12"/>
      <sheetData sheetId="13"/>
      <sheetData sheetId="14">
        <row r="25">
          <cell r="EB25">
            <v>7</v>
          </cell>
        </row>
      </sheetData>
      <sheetData sheetId="15"/>
      <sheetData sheetId="16"/>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sheetName val="CEBA"/>
      <sheetName val="inicial"/>
      <sheetName val="primaria"/>
      <sheetName val="secundaria"/>
    </sheetNames>
    <sheetDataSet>
      <sheetData sheetId="0" refreshError="1"/>
      <sheetData sheetId="1" refreshError="1"/>
      <sheetData sheetId="2" refreshError="1"/>
      <sheetData sheetId="3" refreshError="1"/>
      <sheetData sheetId="4"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Presupuesto Factibilidad sin eq"/>
      <sheetName val="Presupuesto Factibilidad con eq"/>
      <sheetName val="MOBILARIO"/>
      <sheetName val="Ratios"/>
      <sheetName val="Ppto_Est"/>
      <sheetName val="MetradoC°A° "/>
      <sheetName val="APU"/>
      <sheetName val="IISS"/>
      <sheetName val="ACI"/>
      <sheetName val="IIEE"/>
      <sheetName val="IIMM"/>
      <sheetName val="EQUIPAMIENTO DE SISTEMAS"/>
      <sheetName val="eQUIPAMIENTO DE LAV. Y COCINA"/>
      <sheetName val="Com-102"/>
      <sheetName val="Dmda."/>
      <sheetName val="Rendimientos"/>
      <sheetName val="Direct_Lbr"/>
      <sheetName val="INFORM."/>
      <sheetName val="Solicitu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A1"/>
      <sheetName val="Pesos"/>
      <sheetName val="ESTRUCT"/>
      <sheetName val="RESUMEN HH"/>
      <sheetName val="puni"/>
      <sheetName val="Sensib. IE-VACSN"/>
      <sheetName val="Pavimentos"/>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 val="Avance financiero"/>
      <sheetName val="N°1"/>
      <sheetName val="N°10"/>
      <sheetName val="N°2"/>
      <sheetName val="N°3"/>
      <sheetName val="N°4"/>
      <sheetName val="N°5"/>
      <sheetName val="N°6"/>
      <sheetName val="N°7"/>
      <sheetName val="N°8"/>
      <sheetName val="N°9"/>
      <sheetName val="xie"/>
      <sheetName val="EP1"/>
      <sheetName val="GENERAL"/>
      <sheetName val="POB07"/>
      <sheetName val="PUNTUAL DPTO07"/>
      <sheetName val="A.SENSIBILIDAD"/>
      <sheetName val="FLUJOS"/>
      <sheetName val="Equipo"/>
      <sheetName val="Vehículo"/>
      <sheetName val="Gtos Gen"/>
      <sheetName val="Materiales"/>
      <sheetName val="Subcontratos"/>
      <sheetName val="INSUMOS"/>
      <sheetName val="Lista de Partidas"/>
      <sheetName val="47 V"/>
    </sheetNames>
    <sheetDataSet>
      <sheetData sheetId="0" refreshError="1"/>
      <sheetData sheetId="1" refreshError="1"/>
      <sheetData sheetId="2">
        <row r="4">
          <cell r="A4" t="str">
            <v>A1001</v>
          </cell>
          <cell r="B4" t="str">
            <v>ANG 2 X 2 X 1/4</v>
          </cell>
          <cell r="C4">
            <v>28.481999999999999</v>
          </cell>
          <cell r="D4">
            <v>4.7469999999999999</v>
          </cell>
          <cell r="E4">
            <v>6000</v>
          </cell>
        </row>
        <row r="5">
          <cell r="A5" t="str">
            <v>A1002</v>
          </cell>
          <cell r="B5" t="str">
            <v>ANG 2 X 2 X 3/16</v>
          </cell>
          <cell r="C5">
            <v>21.786000000000001</v>
          </cell>
          <cell r="D5">
            <v>3.6309999999999998</v>
          </cell>
          <cell r="E5">
            <v>6000</v>
          </cell>
        </row>
        <row r="6">
          <cell r="A6" t="str">
            <v>A1004</v>
          </cell>
          <cell r="B6" t="str">
            <v>Ang 3  x  3  x 1/4</v>
          </cell>
          <cell r="C6">
            <v>43.752000000000002</v>
          </cell>
          <cell r="D6">
            <v>7.2919999999999998</v>
          </cell>
          <cell r="E6">
            <v>6000</v>
          </cell>
        </row>
        <row r="7">
          <cell r="A7" t="str">
            <v>B1001</v>
          </cell>
          <cell r="B7" t="str">
            <v>BARRA 1/2</v>
          </cell>
          <cell r="C7">
            <v>5.9640000000000004</v>
          </cell>
          <cell r="D7">
            <v>0.99399999999999999</v>
          </cell>
          <cell r="E7">
            <v>6000</v>
          </cell>
        </row>
        <row r="8">
          <cell r="A8" t="str">
            <v>B1002</v>
          </cell>
          <cell r="B8" t="str">
            <v>BARRA 3/8</v>
          </cell>
          <cell r="C8">
            <v>3.3540000000000005</v>
          </cell>
          <cell r="D8">
            <v>0.55900000000000005</v>
          </cell>
          <cell r="E8">
            <v>6000</v>
          </cell>
        </row>
        <row r="9">
          <cell r="A9" t="str">
            <v>B1003</v>
          </cell>
          <cell r="B9" t="str">
            <v>BARRA 5/8</v>
          </cell>
          <cell r="C9">
            <v>9.3239999999999998</v>
          </cell>
          <cell r="D9">
            <v>1.554</v>
          </cell>
          <cell r="E9">
            <v>6000</v>
          </cell>
        </row>
        <row r="10">
          <cell r="A10" t="str">
            <v>C1001</v>
          </cell>
          <cell r="B10" t="str">
            <v>CANAL C 10 X 15.3</v>
          </cell>
          <cell r="C10">
            <v>138.80591999999999</v>
          </cell>
          <cell r="D10">
            <v>22.77</v>
          </cell>
          <cell r="E10">
            <v>6096</v>
          </cell>
        </row>
        <row r="11">
          <cell r="A11" t="str">
            <v>C1002</v>
          </cell>
          <cell r="B11" t="str">
            <v>CANAL C 10 x 6.5</v>
          </cell>
          <cell r="C11">
            <v>59.07578181818181</v>
          </cell>
          <cell r="D11">
            <v>9.6909090909090896</v>
          </cell>
          <cell r="E11">
            <v>6096</v>
          </cell>
        </row>
        <row r="12">
          <cell r="A12" t="str">
            <v>C1003</v>
          </cell>
          <cell r="B12" t="str">
            <v>CANAL C 4 X 5.4</v>
          </cell>
          <cell r="C12">
            <v>48.950879999999998</v>
          </cell>
          <cell r="D12">
            <v>8.0299999999999994</v>
          </cell>
          <cell r="E12">
            <v>6096</v>
          </cell>
        </row>
        <row r="13">
          <cell r="A13" t="str">
            <v>C1004</v>
          </cell>
          <cell r="B13" t="str">
            <v>CANAL C 6 X 8.2</v>
          </cell>
          <cell r="C13">
            <v>74.371200000000002</v>
          </cell>
          <cell r="D13">
            <v>12.2</v>
          </cell>
          <cell r="E13">
            <v>6096</v>
          </cell>
        </row>
        <row r="14">
          <cell r="A14" t="str">
            <v>C1005</v>
          </cell>
          <cell r="B14" t="str">
            <v>CANAL C 6x 3 x 4.5</v>
          </cell>
          <cell r="D14">
            <v>11.4</v>
          </cell>
          <cell r="E14">
            <v>6096</v>
          </cell>
        </row>
        <row r="15">
          <cell r="A15" t="str">
            <v>C1006</v>
          </cell>
          <cell r="B15" t="str">
            <v>CANAL C 8 x 11.5</v>
          </cell>
          <cell r="C15">
            <v>104.30256</v>
          </cell>
          <cell r="D15">
            <v>17.11</v>
          </cell>
          <cell r="E15">
            <v>6096</v>
          </cell>
        </row>
        <row r="16">
          <cell r="A16" t="str">
            <v>C1007</v>
          </cell>
          <cell r="B16" t="str">
            <v>CANAL C 8x 3 x 4.5</v>
          </cell>
          <cell r="D16">
            <v>13.29</v>
          </cell>
          <cell r="E16">
            <v>6096</v>
          </cell>
        </row>
        <row r="17">
          <cell r="A17" t="str">
            <v>P1001</v>
          </cell>
          <cell r="B17" t="str">
            <v>PLT 1/4  X 4"</v>
          </cell>
          <cell r="C17">
            <v>29.160000000000004</v>
          </cell>
          <cell r="D17">
            <v>4.8600000000000003</v>
          </cell>
          <cell r="E17">
            <v>6000</v>
          </cell>
        </row>
        <row r="18">
          <cell r="A18" t="str">
            <v>P1002</v>
          </cell>
          <cell r="B18" t="str">
            <v>PLT 1/4  X 5"</v>
          </cell>
          <cell r="C18">
            <v>37.979999999999997</v>
          </cell>
          <cell r="D18">
            <v>6.33</v>
          </cell>
          <cell r="E18">
            <v>6000</v>
          </cell>
        </row>
        <row r="19">
          <cell r="A19" t="str">
            <v>P1003</v>
          </cell>
          <cell r="B19" t="str">
            <v>PLT 3/16 x 1  1/4"</v>
          </cell>
          <cell r="C19">
            <v>6.7200000000000006</v>
          </cell>
          <cell r="D19">
            <v>1.1200000000000001</v>
          </cell>
          <cell r="E19">
            <v>6000</v>
          </cell>
        </row>
        <row r="20">
          <cell r="A20" t="str">
            <v>T1001</v>
          </cell>
          <cell r="B20" t="str">
            <v>Tubo 6 x 6 x 4.5</v>
          </cell>
          <cell r="D20">
            <v>22.79</v>
          </cell>
        </row>
        <row r="21">
          <cell r="A21" t="str">
            <v>T1002</v>
          </cell>
          <cell r="B21" t="str">
            <v>Tubo 8 x 6 x 4.5</v>
          </cell>
          <cell r="D21">
            <v>26.62</v>
          </cell>
        </row>
        <row r="22">
          <cell r="A22" t="str">
            <v>T1003</v>
          </cell>
          <cell r="B22" t="str">
            <v>TUBO SCH40 1  1/2</v>
          </cell>
          <cell r="C22">
            <v>25.92</v>
          </cell>
          <cell r="D22">
            <v>4.05</v>
          </cell>
          <cell r="E22">
            <v>6400</v>
          </cell>
        </row>
        <row r="23">
          <cell r="A23" t="str">
            <v>W1001</v>
          </cell>
          <cell r="B23" t="str">
            <v>W 10 x 30</v>
          </cell>
          <cell r="C23">
            <v>405.19799999999998</v>
          </cell>
          <cell r="D23">
            <v>45.021999999999998</v>
          </cell>
          <cell r="E23">
            <v>9000</v>
          </cell>
        </row>
        <row r="24">
          <cell r="A24" t="str">
            <v>W1002</v>
          </cell>
          <cell r="B24" t="str">
            <v>w 10 x 49</v>
          </cell>
          <cell r="C24">
            <v>656.28</v>
          </cell>
          <cell r="D24">
            <v>72.92</v>
          </cell>
          <cell r="E24">
            <v>9000</v>
          </cell>
        </row>
        <row r="25">
          <cell r="A25" t="str">
            <v>W1003</v>
          </cell>
          <cell r="B25" t="str">
            <v>W 8 X 18</v>
          </cell>
          <cell r="C25">
            <v>241.11</v>
          </cell>
          <cell r="D25">
            <v>26.79</v>
          </cell>
          <cell r="E25">
            <v>9000</v>
          </cell>
        </row>
        <row r="26">
          <cell r="A26" t="str">
            <v>W1004</v>
          </cell>
          <cell r="B26" t="str">
            <v>W 8 X24</v>
          </cell>
          <cell r="C26">
            <v>321.48</v>
          </cell>
          <cell r="D26">
            <v>35.72</v>
          </cell>
          <cell r="E26">
            <v>9000</v>
          </cell>
        </row>
        <row r="27">
          <cell r="A27" t="str">
            <v>W1005</v>
          </cell>
          <cell r="B27" t="str">
            <v>WT 5 x 11</v>
          </cell>
          <cell r="C27">
            <v>98.847272727272724</v>
          </cell>
          <cell r="D27">
            <v>16.474545454545453</v>
          </cell>
          <cell r="E27">
            <v>6000</v>
          </cell>
        </row>
        <row r="28">
          <cell r="A28" t="str">
            <v>W1006</v>
          </cell>
          <cell r="B28" t="str">
            <v>WT 5 x 13</v>
          </cell>
          <cell r="C28">
            <v>116.10000000000001</v>
          </cell>
          <cell r="D28">
            <v>19.350000000000001</v>
          </cell>
          <cell r="E28">
            <v>6000</v>
          </cell>
        </row>
        <row r="29">
          <cell r="A29" t="str">
            <v>W1007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Detail"/>
      <sheetName val="PREV.SHEET.LAST.PRINT"/>
      <sheetName val="Constants"/>
      <sheetName val="Macro1"/>
      <sheetName val="INFORM."/>
      <sheetName val="Costo Indirecto"/>
      <sheetName val="Solicitud"/>
      <sheetName val="7422CW00"/>
      <sheetName val="Referencias"/>
      <sheetName val="PGR - PPT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PAGE"/>
      <sheetName val="VIV. A"/>
      <sheetName val="VIV. B"/>
      <sheetName val="VIV. B´"/>
      <sheetName val="VIV. C"/>
      <sheetName val="NO IMP.SUMMARY - ANCHOR BOLTS"/>
      <sheetName val="NO IMP. - EXCAVACION"/>
      <sheetName val="NO IMP. - CONCR. Y ENCOFR."/>
      <sheetName val="NO IMP. - REFUERZO"/>
      <sheetName val="NO IMP. - ANCHOR BOLTS"/>
      <sheetName val="Inputs"/>
      <sheetName val="Calculos"/>
      <sheetName val="SALUD"/>
      <sheetName val="EDUCACION"/>
      <sheetName val="F17 A1"/>
      <sheetName val="Footing Design"/>
      <sheetName val="RESUMEN"/>
      <sheetName val="DATOS"/>
      <sheetName val="Pavimentos"/>
      <sheetName val="sensibilidad.proliv"/>
      <sheetName val="INDICES"/>
      <sheetName val="sensibilidad propoli"/>
      <sheetName val="A"/>
      <sheetName val="B"/>
      <sheetName val="puni"/>
      <sheetName val="POB07"/>
      <sheetName val="PUNTUAL DPTO07"/>
      <sheetName val="APU"/>
      <sheetName val="Sensib. IE-VACSN"/>
      <sheetName val="Requerimiento"/>
      <sheetName val="Sheet1"/>
      <sheetName val="DEMANDA"/>
      <sheetName val="Base_datos"/>
      <sheetName val="Tablas"/>
      <sheetName val="Flota"/>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sheetName val="Hoja3"/>
      <sheetName val="Hoja2"/>
      <sheetName val="Viguetas 36 REAL"/>
      <sheetName val="GG"/>
      <sheetName val="MANO"/>
      <sheetName val="Electricidad - Climatización"/>
      <sheetName val="Demanda"/>
      <sheetName val="Hoja9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CE ALF"/>
      <sheetName val="FP"/>
      <sheetName val="A"/>
      <sheetName val="Infra"/>
      <sheetName val="civ_roma"/>
      <sheetName val="Ampliad"/>
      <sheetName val="Ing"/>
      <sheetName val="PAPrrhh"/>
      <sheetName val="Opti"/>
      <sheetName val="INFORM."/>
      <sheetName val="Areas&amp;Funciones"/>
      <sheetName val="Costo Directo"/>
      <sheetName val="INDICE"/>
      <sheetName val="ARQUITECTURA"/>
      <sheetName val="ESTRUCTURAS"/>
      <sheetName val="INST.ELECTRICAS"/>
      <sheetName val="INST.SANITARIAS"/>
      <sheetName val="F-05"/>
      <sheetName val="ESTRUCTURA DE HORMIGON"/>
      <sheetName val="INSTALACION ELECTRICA"/>
      <sheetName val="Constants"/>
      <sheetName val="Wind Loads"/>
      <sheetName val="Población por edades"/>
      <sheetName val="CIE"/>
      <sheetName val="Sheet1"/>
      <sheetName val="Sensib. IE-VACSN"/>
      <sheetName val="Requerimiento"/>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 IE-VACSN"/>
      <sheetName val="Requerimiento"/>
      <sheetName val="Areas&amp;Funciones"/>
      <sheetName val="Costo Directo"/>
      <sheetName val="PPTOALT1pref"/>
      <sheetName val="Listas"/>
      <sheetName val="Estimate"/>
      <sheetName val="steel"/>
      <sheetName val="Base_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NALISIS"/>
      <sheetName val="EFICIENCIAS"/>
      <sheetName val="REG.REVIS."/>
      <sheetName val="ANALISIS "/>
      <sheetName val="Testing"/>
      <sheetName val="BASE"/>
      <sheetName val="Misc"/>
      <sheetName val="DAT"/>
      <sheetName val="BOQ"/>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Pump Calcs"/>
      <sheetName val="Fluid"/>
      <sheetName val="Rouhness"/>
      <sheetName val="Material"/>
      <sheetName val="tank1"/>
      <sheetName val="conv"/>
      <sheetName val="steel"/>
      <sheetName val="DATOS DE CAMPO"/>
      <sheetName val="REG_REVIS_"/>
      <sheetName val="ANALISIS_"/>
      <sheetName val="Sheet2"/>
      <sheetName val="Sheet3"/>
      <sheetName val="작성기준"/>
      <sheetName val="Programa Producción"/>
      <sheetName val="Propuesta"/>
      <sheetName val="DOBLE H1-Z4"/>
      <sheetName val="Referencias"/>
      <sheetName val="Sensib. IE-VACSN"/>
      <sheetName val="DEMANDA"/>
      <sheetName val="puni"/>
      <sheetName val="Constants"/>
      <sheetName val="Ratios"/>
      <sheetName val="Infra"/>
      <sheetName val="RO2655"/>
      <sheetName val="P2"/>
      <sheetName val="P3"/>
      <sheetName val="CALENDARIO"/>
      <sheetName val="HHspo"/>
      <sheetName val="Informacion"/>
      <sheetName val="VACST"/>
      <sheetName val="Dmda."/>
      <sheetName val="PPTOALT1pref"/>
      <sheetName val="PGR - PPTO"/>
      <sheetName val="PTO_ARES"/>
      <sheetName val="2843 DATA"/>
      <sheetName val="Hoja1"/>
      <sheetName val="INF.PERS.CONTRATADO"/>
      <sheetName val="Comparativa"/>
      <sheetName val="Base_datos"/>
      <sheetName val="p1"/>
      <sheetName val="Estimate"/>
      <sheetName val="Detail"/>
      <sheetName val="取纏"/>
      <sheetName val="想定価格"/>
      <sheetName val="Data"/>
      <sheetName val="NEWDRAW"/>
      <sheetName val="DATA LISTS"/>
      <sheetName val="DATA_REFERENCE"/>
      <sheetName val="UnitWght"/>
      <sheetName val="Restraint Summary Extended - Mu"/>
      <sheetName val="Budget Weight Instructions A"/>
      <sheetName val="ENE97"/>
      <sheetName val="Planilla.LPC"/>
      <sheetName val="civ_roma"/>
      <sheetName val="Param"/>
      <sheetName val="Conting"/>
      <sheetName val="LaborFlow"/>
      <sheetName val="datos"/>
      <sheetName val="GENERAL"/>
      <sheetName val="Sheet11(2)"/>
      <sheetName val="Basedatos"/>
      <sheetName val="Calculo cables"/>
      <sheetName val="BASE DE DATOS"/>
      <sheetName val="대비표"/>
      <sheetName val="REG_REVIS_1"/>
      <sheetName val="ANALISIS_1"/>
      <sheetName val="Pump_Calcs"/>
      <sheetName val="DATOS_DE_CAMPO"/>
      <sheetName val="Programa_Producción"/>
      <sheetName val="REG_REVIS_2"/>
      <sheetName val="ANALISIS_2"/>
      <sheetName val="Pump_Calcs1"/>
      <sheetName val="DATOS_DE_CAMPO1"/>
      <sheetName val="Programa_Producción1"/>
      <sheetName val="REG_REVIS_4"/>
      <sheetName val="ANALISIS_4"/>
      <sheetName val="Pump_Calcs3"/>
      <sheetName val="DATOS_DE_CAMPO3"/>
      <sheetName val="Programa_Producción3"/>
      <sheetName val="REG_REVIS_3"/>
      <sheetName val="ANALISIS_3"/>
      <sheetName val="Pump_Calcs2"/>
      <sheetName val="DATOS_DE_CAMPO2"/>
      <sheetName val="Programa_Producción2"/>
      <sheetName val="REG_REVIS_5"/>
      <sheetName val="ANALISIS_5"/>
      <sheetName val="Pump_Calcs4"/>
      <sheetName val="DATOS_DE_CAMPO4"/>
      <sheetName val="Programa_Producción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do"/>
      <sheetName val="GRUPO GENÉRICO "/>
      <sheetName val="COSTOS"/>
      <sheetName val="Hoja1"/>
      <sheetName val="puni"/>
      <sheetName val="PRECIO2"/>
      <sheetName val="datos"/>
      <sheetName val="ARQ"/>
      <sheetName val="FP"/>
      <sheetName val="Inputs"/>
      <sheetName val="Calculos"/>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ONOGRAMA DE AVANCE2 "/>
      <sheetName val="INFORME"/>
      <sheetName val="VAL_RES."/>
      <sheetName val="RESUM_VAL_"/>
      <sheetName val="D_MAT_E"/>
      <sheetName val="D_MAT_A"/>
      <sheetName val="D_MAT_ELEC"/>
      <sheetName val="D_MAT_S"/>
      <sheetName val="AMORT_MAT_E"/>
      <sheetName val="AMORT MAT_A "/>
      <sheetName val="AMORT MAT_ELEC "/>
      <sheetName val="AMORT MAT SAN"/>
      <sheetName val="REIT_REAJ_"/>
      <sheetName val="D-ad. Efect"/>
      <sheetName val="COE_REAJ_E"/>
      <sheetName val="COE_REAJ_A"/>
      <sheetName val="COE_REAJ_ELEC"/>
      <sheetName val="COE_REAJ_SANIT"/>
      <sheetName val="IU"/>
      <sheetName val="VAL ESTRUCTURAS "/>
      <sheetName val="VAL ARQUITECTURA"/>
      <sheetName val="VAL INST. ELECTRICAS"/>
      <sheetName val="VAL INST. SANITARIAS"/>
      <sheetName val="Hoja1"/>
      <sheetName val="steel"/>
      <sheetName val="C17_Gra01"/>
      <sheetName val="BASES"/>
      <sheetName val="RES,MET,ADI1"/>
      <sheetName val="Areas&amp;Funciones"/>
      <sheetName val="Costo Directo"/>
      <sheetName val="A"/>
      <sheetName val="PRECIO2"/>
      <sheetName val="datos"/>
      <sheetName val="Presenta1"/>
      <sheetName val="Sensib. IE-VACSN"/>
      <sheetName val="Dmda."/>
      <sheetName val="Sheet1"/>
      <sheetName val="RESUMEN"/>
      <sheetName val="STRSUMM0"/>
      <sheetName val="Com-102"/>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cstSumm"/>
      <sheetName val="EstComp"/>
      <sheetName val="CommoditySum"/>
      <sheetName val="Sheet1"/>
      <sheetName val="PT"/>
      <sheetName val="Detail"/>
      <sheetName val="PipeBlks"/>
      <sheetName val="ElectBlks"/>
      <sheetName val="Instr"/>
      <sheetName val="Criteria"/>
      <sheetName val="WBS-UP"/>
      <sheetName val="INSUMOS"/>
      <sheetName val="Lista de Partidas"/>
      <sheetName val="47 V"/>
      <sheetName val="Precios de insumos"/>
      <sheetName val="Hoja91"/>
      <sheetName val="Estadística"/>
      <sheetName val="VACST"/>
      <sheetName val="Dmda."/>
      <sheetName val="Pob. DIRESA 2013"/>
      <sheetName val="INF.PERS.CONTRATADO"/>
      <sheetName val="Comparativa"/>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GENERAL"/>
      <sheetName val="FINTEL"/>
      <sheetName val="INF.PERS.CONTRATADO"/>
      <sheetName val="Comparativa"/>
      <sheetName val="Hoja1"/>
      <sheetName val="Referencias"/>
      <sheetName val="Datos-No imprimir"/>
      <sheetName val="Wind Loads"/>
      <sheetName val="RESUMEN"/>
      <sheetName val="Datos"/>
      <sheetName val="Estructuras"/>
      <sheetName val="Hoja2"/>
      <sheetName val="Costo Indirecto"/>
      <sheetName val="INDICES"/>
      <sheetName val="Sensibilidad"/>
      <sheetName val="sensibilidad.proliv"/>
      <sheetName val="A"/>
      <sheetName val="B"/>
      <sheetName val="Detail"/>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puni"/>
      <sheetName val="Sensib. IE-VACSN"/>
      <sheetName val="Hoja3"/>
      <sheetName val="Viguetas 36 REAL"/>
      <sheetName val="Inputs"/>
      <sheetName val="Calculo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ie"/>
      <sheetName val="FORMATO"/>
      <sheetName val="ene"/>
      <sheetName val="feb"/>
      <sheetName val="mar"/>
      <sheetName val="abr"/>
      <sheetName val="may"/>
      <sheetName val="JUN"/>
      <sheetName val="JUL"/>
      <sheetName val="agos"/>
      <sheetName val="set"/>
      <sheetName val="octubre"/>
      <sheetName val="JUNtraba"/>
      <sheetName val="Hoja2"/>
      <sheetName val="Referencias"/>
      <sheetName val="PER,COM.PRO.ADI1"/>
      <sheetName val="Wind Loads"/>
      <sheetName val="ESTRUCTURAS MOD"/>
      <sheetName val="LIMA-CANTA"/>
      <sheetName val="gs"/>
      <sheetName val="F17 A1"/>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DE PROPUESTA"/>
      <sheetName val="Arquitectura"/>
      <sheetName val="Estructuras"/>
      <sheetName val="Electrica"/>
      <sheetName val="Sanitaria"/>
      <sheetName val="Mecanica"/>
      <sheetName val="PU arquitectura"/>
      <sheetName val="pu Estructuras"/>
      <sheetName val="PU electricas"/>
      <sheetName val="PU sanitarias"/>
      <sheetName val="puni"/>
      <sheetName val="Rec"/>
      <sheetName val="#¡REF"/>
      <sheetName val="Arq_01"/>
      <sheetName val="Arq_02"/>
      <sheetName val="Partidas_arq"/>
      <sheetName val="Con_Simple"/>
      <sheetName val="Estr_01"/>
      <sheetName val="GENERAL"/>
      <sheetName val="ANALISIS "/>
      <sheetName val="RESUMEN_DE_PROPUESTA4"/>
      <sheetName val="PU_arquitectura4"/>
      <sheetName val="pu_Estructuras4"/>
      <sheetName val="PU_electricas4"/>
      <sheetName val="PU_sanitarias4"/>
      <sheetName val="RESUMEN_DE_PROPUESTA"/>
      <sheetName val="PU_arquitectura"/>
      <sheetName val="pu_Estructuras"/>
      <sheetName val="PU_electricas"/>
      <sheetName val="PU_sanitarias"/>
      <sheetName val="RESUMEN_DE_PROPUESTA1"/>
      <sheetName val="PU_arquitectura1"/>
      <sheetName val="pu_Estructuras1"/>
      <sheetName val="PU_electricas1"/>
      <sheetName val="PU_sanitarias1"/>
      <sheetName val="RESUMEN_DE_PROPUESTA2"/>
      <sheetName val="PU_arquitectura2"/>
      <sheetName val="pu_Estructuras2"/>
      <sheetName val="PU_electricas2"/>
      <sheetName val="PU_sanitarias2"/>
      <sheetName val="RESUMEN_DE_PROPUESTA3"/>
      <sheetName val="PU_arquitectura3"/>
      <sheetName val="pu_Estructuras3"/>
      <sheetName val="PU_electricas3"/>
      <sheetName val="PU_sanitarias3"/>
      <sheetName val="RESUMEN_DE_PROPUESTA8"/>
      <sheetName val="PU_arquitectura8"/>
      <sheetName val="pu_Estructuras8"/>
      <sheetName val="PU_electricas8"/>
      <sheetName val="PU_sanitarias8"/>
      <sheetName val="RESUMEN_DE_PROPUESTA5"/>
      <sheetName val="PU_arquitectura5"/>
      <sheetName val="pu_Estructuras5"/>
      <sheetName val="PU_electricas5"/>
      <sheetName val="PU_sanitarias5"/>
      <sheetName val="RESUMEN_DE_PROPUESTA6"/>
      <sheetName val="PU_arquitectura6"/>
      <sheetName val="pu_Estructuras6"/>
      <sheetName val="PU_electricas6"/>
      <sheetName val="PU_sanitarias6"/>
      <sheetName val="RESUMEN_DE_PROPUESTA7"/>
      <sheetName val="PU_arquitectura7"/>
      <sheetName val="pu_Estructuras7"/>
      <sheetName val="PU_electricas7"/>
      <sheetName val="PU_sanitarias7"/>
      <sheetName val="RESUMEN_DE_PROPUESTA9"/>
      <sheetName val="PU_arquitectura9"/>
      <sheetName val="pu_Estructuras9"/>
      <sheetName val="PU_electricas9"/>
      <sheetName val="PU_sanitarias9"/>
      <sheetName val="ANALISIS_"/>
      <sheetName val="RESUMEN"/>
      <sheetName val="xie"/>
      <sheetName val="Avance financiero"/>
      <sheetName val="N°1"/>
      <sheetName val="N°10"/>
      <sheetName val="N°2"/>
      <sheetName val="N°3"/>
      <sheetName val="N°4"/>
      <sheetName val="N°5"/>
      <sheetName val="N°6"/>
      <sheetName val="N°7"/>
      <sheetName val="N°8"/>
      <sheetName val="N°9"/>
      <sheetName val="Listas"/>
      <sheetName val="RES,MET,ADI1"/>
      <sheetName val="Hoja1"/>
      <sheetName val="Base_datos"/>
      <sheetName val="LIMA-CANTA"/>
      <sheetName val="F-05"/>
      <sheetName val="ARQ"/>
      <sheetName val="INDICE"/>
      <sheetName val="2843 DATA"/>
      <sheetName val="DEMANDA"/>
      <sheetName val="Sheet1"/>
      <sheetName val="Inputs"/>
      <sheetName val="Calculos"/>
      <sheetName val="P2"/>
      <sheetName val="Minsa_Estandares- Fuente "/>
      <sheetName val="P3"/>
      <sheetName val="P1"/>
      <sheetName val="A.SENSIBILIDAD"/>
      <sheetName val="FLUJOS"/>
      <sheetName val="RESUMEN HH"/>
      <sheetName val="Risk"/>
      <sheetName val="POB07"/>
      <sheetName val="PUNTUAL DPTO07"/>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E"/>
      <sheetName val="FORMATO"/>
      <sheetName val="Hoja8"/>
      <sheetName val="EMERG- 2012 Revisado"/>
      <sheetName val="Hoja4"/>
      <sheetName val="Hoja9"/>
      <sheetName val="MORBILIDAD POR SERVICIO 2012"/>
      <sheetName val="EMERGENCIA 2012"/>
      <sheetName val="Hoja5"/>
      <sheetName val="ENERO"/>
      <sheetName val="ENE-ENVIADO"/>
      <sheetName val="FEBRERO"/>
      <sheetName val="Hoja1"/>
      <sheetName val="MARZO"/>
      <sheetName val="Hoja3"/>
      <sheetName val="ABRIL"/>
      <sheetName val="MAYO"/>
      <sheetName val="JUNIO"/>
      <sheetName val="JULIO"/>
      <sheetName val="AGOSTO"/>
      <sheetName val="SETIEMBRE"/>
      <sheetName val="OCTUBRE"/>
      <sheetName val="NOVIEMBRE"/>
      <sheetName val="DICIEMBRE"/>
      <sheetName val="Hoja2"/>
      <sheetName val="Hoja6"/>
      <sheetName val="CIEDANOS"/>
      <sheetName val="1. Time &amp; Esc"/>
      <sheetName val="Input"/>
      <sheetName val="Fcst"/>
      <sheetName val="7 &amp; 8A. SandU"/>
      <sheetName val="2&amp;3 AeroRevs"/>
      <sheetName val="4. Non-AeroRevs"/>
      <sheetName val="Tablas"/>
      <sheetName val="Flota"/>
      <sheetName val="HHspo"/>
      <sheetName val="Informacion"/>
      <sheetName val="Presenta1"/>
      <sheetName val="PRECIO2"/>
      <sheetName val="Estimate"/>
      <sheetName val="Resumen"/>
      <sheetName val="A.SENSIBILIDAD"/>
      <sheetName val="FLUJOS"/>
      <sheetName val="INFORM."/>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e10"/>
      <sheetName val="CIEDANOS"/>
      <sheetName val="Avance financiero"/>
      <sheetName val="N°1"/>
      <sheetName val="N°10"/>
      <sheetName val="N°2"/>
      <sheetName val="N°3"/>
      <sheetName val="N°4"/>
      <sheetName val="N°5"/>
      <sheetName val="N°6"/>
      <sheetName val="N°7"/>
      <sheetName val="N°8"/>
      <sheetName val="N°9"/>
      <sheetName val="Input"/>
      <sheetName val="plani"/>
      <sheetName val="CALENDARIO"/>
      <sheetName val="ESTRUCTURAS MOD"/>
      <sheetName val="Precios de insumos"/>
      <sheetName val="ANALISIS ALQUILER FERREYROS"/>
      <sheetName val="7422CW00"/>
      <sheetName val="Estimate"/>
      <sheetName val="Hoja3"/>
      <sheetName val="Hoja2"/>
      <sheetName val="Viguetas 36 RE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A1"/>
      <sheetName val="A2"/>
      <sheetName val="A3"/>
      <sheetName val="A5"/>
      <sheetName val="A6"/>
      <sheetName val="Pesos"/>
      <sheetName val="Hoja1"/>
      <sheetName val="4W_Sem2"/>
      <sheetName val="NOBORRAR"/>
      <sheetName val="F-05"/>
      <sheetName val="cie10"/>
      <sheetName val="CALENDARIO"/>
      <sheetName val="Referencias"/>
      <sheetName val="GENERAL"/>
      <sheetName val="puni"/>
      <sheetName val="Encofrado BVR Unispan"/>
      <sheetName val="BASES"/>
      <sheetName val="VAL ESTRUCTURAS "/>
      <sheetName val="xie"/>
      <sheetName val="P2"/>
      <sheetName val="P3"/>
      <sheetName val="DOBLE H1-Z4"/>
      <sheetName val="ANALISIS ALQUILER FERREYROS"/>
      <sheetName val="Demanda"/>
      <sheetName val="Com-102"/>
      <sheetName val="Ratios"/>
    </sheetNames>
    <sheetDataSet>
      <sheetData sheetId="0">
        <row r="1">
          <cell r="E1">
            <v>1.0549500000000001</v>
          </cell>
          <cell r="G1">
            <v>2.8</v>
          </cell>
        </row>
        <row r="2">
          <cell r="G2">
            <v>0.68</v>
          </cell>
        </row>
      </sheetData>
      <sheetData sheetId="1"/>
      <sheetData sheetId="2"/>
      <sheetData sheetId="3"/>
      <sheetData sheetId="4"/>
      <sheetData sheetId="5"/>
      <sheetData sheetId="6"/>
      <sheetData sheetId="7">
        <row r="1">
          <cell r="C1">
            <v>6.67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ofrado BVR Unispan"/>
      <sheetName val="RESUMEN"/>
      <sheetName val="Hoja1"/>
      <sheetName val="Demanda"/>
      <sheetName val="Relacion de Recursos"/>
      <sheetName val="2843 DATA"/>
      <sheetName val="RESUMEN POR COMPONENTE"/>
      <sheetName val="POLINOMICA"/>
      <sheetName val="F-05"/>
      <sheetName val="Datos-No imprimir"/>
      <sheetName val="datos base"/>
      <sheetName val="Direct_Lbr"/>
      <sheetName val="Datos"/>
      <sheetName val="Calculos"/>
      <sheetName val="RO"/>
      <sheetName val="Sens.agu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MPLO II-1"/>
      <sheetName val="MAESTRO DE CLAVES FINAL"/>
      <sheetName val="Encofrado BVR Unispan"/>
      <sheetName val="APU"/>
      <sheetName val="P9"/>
      <sheetName val="Sheet1"/>
      <sheetName val="POLINOMICA"/>
      <sheetName val="INDICES"/>
      <sheetName val="PER,COM.PRO.ADI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Resumen"/>
      <sheetName val="Ad.Ef"/>
      <sheetName val="De.Ad.Ef"/>
      <sheetName val="Ad.Mt+Ded."/>
      <sheetName val="Reajuste"/>
      <sheetName val="Coef. K"/>
      <sheetName val="Estructuras"/>
      <sheetName val="Arquitectura"/>
      <sheetName val="IISS"/>
      <sheetName val="IIEE"/>
      <sheetName val="IIMM"/>
      <sheetName val="CRONOGRAMA DE AVANCE "/>
      <sheetName val="Hoja2"/>
      <sheetName val="CIE"/>
      <sheetName val="N°1"/>
      <sheetName val="F-05"/>
      <sheetName val="MAESTRO DE CLAVES FINAL"/>
      <sheetName val="BASE"/>
      <sheetName val="1. Time &amp; Esc"/>
      <sheetName val="Input"/>
      <sheetName val="Fcst"/>
      <sheetName val="7 &amp; 8A. SandU"/>
      <sheetName val="2&amp;3 AeroRevs"/>
      <sheetName val="4. Non-AeroRevs"/>
      <sheetName val="APU"/>
      <sheetName val="Base Transformador"/>
      <sheetName val="Inputs"/>
      <sheetName val="Calculos"/>
      <sheetName val="sensibilidad propoli"/>
      <sheetName val="Sensibilidad"/>
      <sheetName val="Hoja1"/>
      <sheetName val="datos base"/>
      <sheetName val="RO"/>
      <sheetName val="Sens.agua"/>
      <sheetName val="GG"/>
    </sheetNames>
    <sheetDataSet>
      <sheetData sheetId="0">
        <row r="10">
          <cell r="D10" t="str">
            <v>INSTITUTO PERUANO DEL DEPORTE</v>
          </cell>
        </row>
        <row r="15">
          <cell r="D15" t="str">
            <v>COSAPI S.A. INGENIERÍA Y CONSTRUCCIÓN</v>
          </cell>
        </row>
      </sheetData>
      <sheetData sheetId="1"/>
      <sheetData sheetId="2"/>
      <sheetData sheetId="3"/>
      <sheetData sheetId="4"/>
      <sheetData sheetId="5"/>
      <sheetData sheetId="6"/>
      <sheetData sheetId="7"/>
      <sheetData sheetId="8"/>
      <sheetData sheetId="9"/>
      <sheetData sheetId="10"/>
      <sheetData sheetId="11"/>
      <sheetData sheetId="12"/>
      <sheetData sheetId="13">
        <row r="3">
          <cell r="A3" t="str">
            <v>DÓLAR AMERICANO (USA)</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REO"/>
      <sheetName val="RESUMEN HH"/>
      <sheetName val="PPTOALT1pref"/>
      <sheetName val="gs"/>
      <sheetName val="P2"/>
      <sheetName val="Minsa_Estandares- Fuente "/>
      <sheetName val="P3"/>
      <sheetName val="P1"/>
      <sheetName val="C17_Gra01"/>
      <sheetName val="Ratios"/>
      <sheetName val="Input"/>
      <sheetName val="Inputs"/>
      <sheetName val="Calculos"/>
      <sheetName val="sensibilidad.proliv"/>
      <sheetName val="DEMANDA"/>
      <sheetName val="Relacion de Recursos"/>
      <sheetName val="puni"/>
      <sheetName val="ESTRUCTURA DE HORMIGON"/>
      <sheetName val="INSTALACION ELECTRICA"/>
      <sheetName val="RESUMEN"/>
      <sheetName val="Pesos"/>
      <sheetName val="1. Time &amp; Esc"/>
      <sheetName val="Fcst"/>
      <sheetName val="7 &amp; 8A. SandU"/>
      <sheetName val="2&amp;3 AeroRevs"/>
      <sheetName val="4. Non-AeroRevs"/>
      <sheetName val="Datos"/>
      <sheetName val="Estructuras"/>
      <sheetName val="Hoja2"/>
      <sheetName val="cie10"/>
      <sheetName val="CIEDANOS"/>
      <sheetName val="A"/>
      <sheetName val="GG"/>
      <sheetName val="INDICE"/>
      <sheetName val="PRECIO2"/>
      <sheetName val="Hoja1"/>
      <sheetName val="F17 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sheetName val="Nivel"/>
      <sheetName val="Areas"/>
      <sheetName val="alimentadores"/>
      <sheetName val="inicial"/>
      <sheetName val="primaria"/>
      <sheetName val="secundaria"/>
      <sheetName val="aulas funcionales"/>
      <sheetName val="PROG. ARQ. INICIAL"/>
      <sheetName val="PROG ARQ PRIM  "/>
      <sheetName val="PROG ARQ SEC (JER)"/>
      <sheetName val="CEBA"/>
      <sheetName val="Demanda"/>
      <sheetName val="Resumen"/>
    </sheetNames>
    <sheetDataSet>
      <sheetData sheetId="0">
        <row r="110">
          <cell r="F110">
            <v>0</v>
          </cell>
        </row>
        <row r="111">
          <cell r="F111">
            <v>0</v>
          </cell>
        </row>
        <row r="112">
          <cell r="F112">
            <v>0</v>
          </cell>
        </row>
        <row r="229">
          <cell r="F229">
            <v>1.690965566493885E-2</v>
          </cell>
        </row>
        <row r="230">
          <cell r="F230">
            <v>1.6686568346282016E-2</v>
          </cell>
        </row>
        <row r="231">
          <cell r="F231">
            <v>1.9771448748822085E-2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sheetName val="Nivel"/>
      <sheetName val="Areas"/>
      <sheetName val="alimentadores"/>
      <sheetName val="inicial"/>
      <sheetName val="primaria"/>
      <sheetName val="secundaria"/>
      <sheetName val="aulas funcionales"/>
      <sheetName val="PROG. ARQ. INICIAL"/>
      <sheetName val="PROG ARQ PRIM  "/>
      <sheetName val="PROG ARQ SEC (JER)"/>
      <sheetName val="CEBA"/>
      <sheetName val="Demanda"/>
      <sheetName val="Resumen"/>
    </sheetNames>
    <sheetDataSet>
      <sheetData sheetId="0">
        <row r="110">
          <cell r="F110">
            <v>0</v>
          </cell>
        </row>
        <row r="111">
          <cell r="F111">
            <v>0</v>
          </cell>
        </row>
        <row r="112">
          <cell r="F112">
            <v>0</v>
          </cell>
        </row>
        <row r="229">
          <cell r="F229">
            <v>1.690965566493885E-2</v>
          </cell>
        </row>
        <row r="230">
          <cell r="F230">
            <v>1.6686568346282016E-2</v>
          </cell>
        </row>
        <row r="231">
          <cell r="F231">
            <v>1.9771448748822085E-2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ejec"/>
      <sheetName val="res"/>
      <sheetName val="mat"/>
      <sheetName val="mo"/>
      <sheetName val="sup"/>
      <sheetName val="eq"/>
      <sheetName val="veh"/>
      <sheetName val="subc"/>
      <sheetName val="gs"/>
      <sheetName val="Dfg"/>
      <sheetName val="dmo"/>
      <sheetName val="rp"/>
      <sheetName val="ctodes"/>
      <sheetName val="ver"/>
      <sheetName val="Datos"/>
      <sheetName val="Cálculos"/>
      <sheetName val="RESUMEN"/>
      <sheetName val="Hoja1"/>
      <sheetName val="Referencias"/>
      <sheetName val="Calendario"/>
      <sheetName val="Pto_Itemizado_S10"/>
      <sheetName val="RESUMEN HH"/>
      <sheetName val="Constants"/>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Ratios"/>
      <sheetName val="Valorización"/>
      <sheetName val="DEMANDA"/>
      <sheetName val="INDICES"/>
      <sheetName val="PPTOALT1pref"/>
      <sheetName val="sensibilidad.proliv"/>
      <sheetName val="datos base"/>
      <sheetName val="C17_Gra01"/>
      <sheetName val="Calculos"/>
      <sheetName val="RO"/>
      <sheetName val="ESTRUCTURAS MOD"/>
      <sheetName val="LIMA-CANTA"/>
      <sheetName val="PPTOALT1"/>
      <sheetName val="Datos-No imprimi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RESUMEN VALP"/>
      <sheetName val="AVANCE"/>
      <sheetName val="INFORME"/>
      <sheetName val="FORPOL"/>
      <sheetName val="Hoja1"/>
      <sheetName val="Reajuste"/>
      <sheetName val="Deducción Efectivo"/>
      <sheetName val="Deduccion Materiales"/>
      <sheetName val="Amort.adelefec"/>
      <sheetName val="RESPLAN"/>
      <sheetName val="Val Formual 01"/>
      <sheetName val="Val Formula 02"/>
      <sheetName val="Metrado 01"/>
      <sheetName val="Metrado 02"/>
      <sheetName val="INDICES"/>
      <sheetName val="Resumen"/>
      <sheetName val="Presupuesto 01"/>
      <sheetName val="Presupuesto 02"/>
      <sheetName val="Formulas Polinómicas"/>
      <sheetName val="Adelanto de Materiales"/>
      <sheetName val="FP"/>
      <sheetName val="VAL-CE ALF"/>
      <sheetName val="RESUMEN HH"/>
      <sheetName val="Ratios"/>
      <sheetName val="F-05"/>
      <sheetName val="Dmda."/>
      <sheetName val="Sensibilidad"/>
      <sheetName val="Sens.agua"/>
      <sheetName val="Infra"/>
      <sheetName val="Hoja3"/>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erial"/>
      <sheetName val="manobra"/>
      <sheetName val="supervision"/>
      <sheetName val="equipo"/>
      <sheetName val="vehiculos"/>
      <sheetName val="subcontrato"/>
      <sheetName val="gastos generales"/>
      <sheetName val="RO2655"/>
      <sheetName val="res"/>
      <sheetName val="venta adicional"/>
      <sheetName val="gs"/>
      <sheetName val="MAESTRO DE CLAVES FINAL"/>
      <sheetName val="RES,MET,ADI1"/>
      <sheetName val="FINAL"/>
      <sheetName val="Metrados"/>
      <sheetName val="NO IMP. - ANCHOR BOLTS"/>
      <sheetName val="Demanda"/>
      <sheetName val="DATOS"/>
      <sheetName val="RRHH"/>
      <sheetName val="BASE"/>
      <sheetName val="RESUMEN"/>
      <sheetName val="INF.PERS.CONTRATADO"/>
      <sheetName val="Comparativa"/>
      <sheetName val="EST_MOD"/>
      <sheetName val="Costos Infra y Eq"/>
      <sheetName val="P2"/>
      <sheetName val="Minsa_Estandares- Fuente "/>
      <sheetName val="P3"/>
      <sheetName val="P1"/>
      <sheetName val="CFA"/>
      <sheetName val="EP1"/>
      <sheetName val="Listas"/>
      <sheetName val="Infra"/>
      <sheetName val="Rati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SESIÓN"/>
      <sheetName val="MH G 80 CITY"/>
      <sheetName val="TR D8R"/>
      <sheetName val="TR D8N"/>
      <sheetName val="TR D6D"/>
      <sheetName val="TR D6G"/>
      <sheetName val="EX PC220-6"/>
      <sheetName val="EX 320L"/>
      <sheetName val="EX 320BL"/>
      <sheetName val="EX 330"/>
      <sheetName val="EX 330L"/>
      <sheetName val="EX 330BL"/>
      <sheetName val="EX 345"/>
      <sheetName val="EX 375"/>
      <sheetName val="EX EC340"/>
      <sheetName val="EX EC280"/>
      <sheetName val="PALA RH-30E"/>
      <sheetName val="VQ DUMPER RIGIDO R36"/>
      <sheetName val="VQ DUMPER ARTICULADO A35C 6x6"/>
      <sheetName val="VQ NL-12 6x4"/>
      <sheetName val="VQ 2638 AK 6x6"/>
      <sheetName val="CF 966F"/>
      <sheetName val="CF 950F"/>
      <sheetName val="CF 966C"/>
      <sheetName val="CF L120B"/>
      <sheetName val="CF L120C"/>
      <sheetName val="CF L150C"/>
      <sheetName val="RETRO 426C"/>
      <sheetName val="RETRO 310D"/>
      <sheetName val="MN 140 G"/>
      <sheetName val="MN 120G"/>
      <sheetName val="MN 140H"/>
      <sheetName val="MN 720A"/>
      <sheetName val="RD CS-533"/>
      <sheetName val="RD SD100D"/>
      <sheetName val="RD TANDEM CB534"/>
      <sheetName val="CAMIONETA"/>
      <sheetName val="TRACK DRILL"/>
      <sheetName val="ROCK DRILL EC-590"/>
      <sheetName val="COMPRESORA I.R."/>
      <sheetName val="ZARANDA SVEDALA"/>
      <sheetName val="ZARANDA"/>
      <sheetName val="GRUPO ELECTROGENO"/>
      <sheetName val="LUMINARIAS"/>
      <sheetName val="CAMION KODIAK"/>
      <sheetName val="BUS VOLVO"/>
      <sheetName val="CISTERNA"/>
      <sheetName val="TRACTO NL-12 6x4"/>
      <sheetName val="SEMIREMOLQUE 80 TN"/>
      <sheetName val="SEMIREMOLQUE 80 TN + DOLLY"/>
      <sheetName val="SEMIREMOLQUE 3 EJES"/>
      <sheetName val="GRUA HIAB 5 TN"/>
      <sheetName val="PLANCHA COMPACTA"/>
      <sheetName val="MARTILLO ROMPEPAV"/>
      <sheetName val="TARIFA"/>
      <sheetName val="CONCEPTOS APROBADOS"/>
      <sheetName val="T.INTERNA SIN OVER ALL"/>
      <sheetName val="T.INTERNA CON OVER ALL"/>
      <sheetName val="STAND BY"/>
      <sheetName val="VARIACIONES EXTERNAS"/>
      <sheetName val="RESUMEN TARIFAS"/>
      <sheetName val="ALT01"/>
      <sheetName val="STB01"/>
      <sheetName val="ALT02"/>
      <sheetName val="STB02"/>
      <sheetName val="ALT03"/>
      <sheetName val="Resumen"/>
      <sheetName val="T.I. COSTOS FIJOS Y VARIABLES"/>
      <sheetName val="T.E COSTOS FIJOS Y VARIABLES"/>
      <sheetName val="SIMULACION TARIFAS"/>
      <sheetName val="TARIFAS ANTERIOR"/>
      <sheetName val="TARIFA ALQ INTERNO ANTERIOR"/>
      <sheetName val="RESUMEN INCIDENCIA"/>
      <sheetName val="EQUIPOS"/>
      <sheetName val="TARIFA GENERAL"/>
      <sheetName val="TARIFA INTERNA"/>
      <sheetName val="CHANCADORAS"/>
      <sheetName val="BUS MERCEDES LEASING"/>
      <sheetName val="CARGADOR 980G"/>
      <sheetName val="BUS VOLVO LEASING"/>
      <sheetName val="VOLQUETE VOLVO 6x6"/>
      <sheetName val="MH_G_80_CITY"/>
      <sheetName val="TR_D8R"/>
      <sheetName val="TR_D8N"/>
      <sheetName val="TR_D6D"/>
      <sheetName val="TR_D6G"/>
      <sheetName val="EX_PC220-6"/>
      <sheetName val="EX_320L"/>
      <sheetName val="EX_320BL"/>
      <sheetName val="EX_330"/>
      <sheetName val="EX_330L"/>
      <sheetName val="EX_330BL"/>
      <sheetName val="EX_345"/>
      <sheetName val="EX_375"/>
      <sheetName val="EX_EC340"/>
      <sheetName val="EX_EC280"/>
      <sheetName val="PALA_RH-30E"/>
      <sheetName val="VQ_DUMPER_RIGIDO_R36"/>
      <sheetName val="VQ_DUMPER_ARTICULADO_A35C_6x6"/>
      <sheetName val="VQ_NL-12_6x4"/>
      <sheetName val="VQ_2638_AK_6x6"/>
      <sheetName val="CF_966F"/>
      <sheetName val="CF_950F"/>
      <sheetName val="CF_966C"/>
      <sheetName val="CF_L120B"/>
      <sheetName val="CF_L120C"/>
      <sheetName val="CF_L150C"/>
      <sheetName val="RETRO_426C"/>
      <sheetName val="RETRO_310D"/>
      <sheetName val="MN_140_G"/>
      <sheetName val="MN_120G"/>
      <sheetName val="MN_140H"/>
      <sheetName val="MN_720A"/>
      <sheetName val="RD_CS-533"/>
      <sheetName val="RD_SD100D"/>
      <sheetName val="RD_TANDEM_CB534"/>
      <sheetName val="TRACK_DRILL"/>
      <sheetName val="ROCK_DRILL_EC-590"/>
      <sheetName val="COMPRESORA_I_R_"/>
      <sheetName val="ZARANDA_SVEDALA"/>
      <sheetName val="GRUPO_ELECTROGENO"/>
      <sheetName val="CAMION_KODIAK"/>
      <sheetName val="BUS_VOLVO"/>
      <sheetName val="TRACTO_NL-12_6x4"/>
      <sheetName val="SEMIREMOLQUE_80_TN"/>
      <sheetName val="SEMIREMOLQUE_80_TN_+_DOLLY"/>
      <sheetName val="SEMIREMOLQUE_3_EJES"/>
      <sheetName val="GRUA_HIAB_5_TN"/>
      <sheetName val="PLANCHA_COMPACTA"/>
      <sheetName val="MARTILLO_ROMPEPAV"/>
      <sheetName val="CONCEPTOS_APROBADOS"/>
      <sheetName val="T_INTERNA_SIN_OVER_ALL"/>
      <sheetName val="T_INTERNA_CON_OVER_ALL"/>
      <sheetName val="STAND_BY"/>
      <sheetName val="VARIACIONES_EXTERNAS"/>
      <sheetName val="RESUMEN_TARIFAS"/>
      <sheetName val="T_I__COSTOS_FIJOS_Y_VARIABLES"/>
      <sheetName val="T_E_COSTOS_FIJOS_Y_VARIABLES"/>
      <sheetName val="SIMULACION_TARIFAS"/>
      <sheetName val="TARIFAS_ANTERIOR"/>
      <sheetName val="TARIFA_ALQ_INTERNO_ANTERIOR"/>
      <sheetName val="RESUMEN_INCIDENCIA"/>
      <sheetName val="TARIFA_GENERAL"/>
      <sheetName val="TARIFA_INTERNA"/>
      <sheetName val="BUS_MERCEDES_LEASING"/>
      <sheetName val="CARGADOR_980G"/>
      <sheetName val="BUS_VOLVO_LEASING"/>
      <sheetName val="VOLQUETE_VOLVO_6x6"/>
      <sheetName val="PARAMETROS_CORREAS"/>
      <sheetName val="PARAMETROS"/>
      <sheetName val="F 01"/>
      <sheetName val="간접비내역-1"/>
      <sheetName val="MH_G_80_CITY1"/>
      <sheetName val="TR_D8R1"/>
      <sheetName val="TR_D8N1"/>
      <sheetName val="TR_D6D1"/>
      <sheetName val="TR_D6G1"/>
      <sheetName val="EX_PC220-61"/>
      <sheetName val="EX_320L1"/>
      <sheetName val="EX_320BL1"/>
      <sheetName val="EX_3301"/>
      <sheetName val="EX_330L1"/>
      <sheetName val="EX_330BL1"/>
      <sheetName val="EX_3451"/>
      <sheetName val="EX_3751"/>
      <sheetName val="EX_EC3401"/>
      <sheetName val="EX_EC2801"/>
      <sheetName val="PALA_RH-30E1"/>
      <sheetName val="VQ_DUMPER_RIGIDO_R361"/>
      <sheetName val="VQ_DUMPER_ARTICULADO_A35C_6x61"/>
      <sheetName val="VQ_NL-12_6x41"/>
      <sheetName val="VQ_2638_AK_6x61"/>
      <sheetName val="CF_966F1"/>
      <sheetName val="CF_950F1"/>
      <sheetName val="CF_966C1"/>
      <sheetName val="CF_L120B1"/>
      <sheetName val="CF_L120C1"/>
      <sheetName val="CF_L150C1"/>
      <sheetName val="RETRO_426C1"/>
      <sheetName val="RETRO_310D1"/>
      <sheetName val="MN_140_G1"/>
      <sheetName val="MN_120G1"/>
      <sheetName val="MN_140H1"/>
      <sheetName val="MN_720A1"/>
      <sheetName val="RD_CS-5331"/>
      <sheetName val="RD_SD100D1"/>
      <sheetName val="RD_TANDEM_CB5341"/>
      <sheetName val="TRACK_DRILL1"/>
      <sheetName val="ROCK_DRILL_EC-5901"/>
      <sheetName val="COMPRESORA_I_R_1"/>
      <sheetName val="ZARANDA_SVEDALA1"/>
      <sheetName val="GRUPO_ELECTROGENO1"/>
      <sheetName val="CAMION_KODIAK1"/>
      <sheetName val="BUS_VOLVO1"/>
      <sheetName val="TRACTO_NL-12_6x41"/>
      <sheetName val="SEMIREMOLQUE_80_TN1"/>
      <sheetName val="SEMIREMOLQUE_80_TN_+_DOLLY1"/>
      <sheetName val="SEMIREMOLQUE_3_EJES1"/>
      <sheetName val="GRUA_HIAB_5_TN1"/>
      <sheetName val="PLANCHA_COMPACTA1"/>
      <sheetName val="MARTILLO_ROMPEPAV1"/>
      <sheetName val="CONCEPTOS_APROBADOS1"/>
      <sheetName val="T_INTERNA_SIN_OVER_ALL1"/>
      <sheetName val="T_INTERNA_CON_OVER_ALL1"/>
      <sheetName val="STAND_BY1"/>
      <sheetName val="VARIACIONES_EXTERNAS1"/>
      <sheetName val="RESUMEN_TARIFAS1"/>
      <sheetName val="T_I__COSTOS_FIJOS_Y_VARIABLES1"/>
      <sheetName val="T_E_COSTOS_FIJOS_Y_VARIABLES1"/>
      <sheetName val="SIMULACION_TARIFAS1"/>
      <sheetName val="TARIFAS_ANTERIOR1"/>
      <sheetName val="TARIFA_ALQ_INTERNO_ANTERIOR1"/>
      <sheetName val="RESUMEN_INCIDENCIA1"/>
      <sheetName val="TARIFA_GENERAL1"/>
      <sheetName val="TARIFA_INTERNA1"/>
      <sheetName val="BUS_MERCEDES_LEASING1"/>
      <sheetName val="CARGADOR_980G1"/>
      <sheetName val="BUS_VOLVO_LEASING1"/>
      <sheetName val="VOLQUETE_VOLVO_6x61"/>
      <sheetName val="F_01"/>
      <sheetName val="Datos"/>
      <sheetName val="Estructuras"/>
      <sheetName val="Hoja2"/>
      <sheetName val="1. Time &amp; Esc"/>
      <sheetName val="Input"/>
      <sheetName val="Fcst"/>
      <sheetName val="7 &amp; 8A. SandU"/>
      <sheetName val="2&amp;3 AeroRevs"/>
      <sheetName val="4. Non-AeroRevs"/>
      <sheetName val="Z-4"/>
      <sheetName val="RO2655"/>
      <sheetName val="steel"/>
      <sheetName val="Demanda"/>
      <sheetName val="Metrados"/>
      <sheetName val="BASE"/>
      <sheetName val="Infra"/>
      <sheetName val="Costo Indirecto"/>
      <sheetName val="Detail"/>
      <sheetName val="Rendimientos"/>
      <sheetName val="LIMA-CANTA"/>
      <sheetName val="PPTOALT1pref"/>
      <sheetName val="Dmda."/>
      <sheetName val="Hoja1"/>
      <sheetName val="INF.PERS.CONTRATADO"/>
      <sheetName val="Comparativa"/>
      <sheetName val="Sensib. IE-VACSN"/>
    </sheetNames>
    <sheetDataSet>
      <sheetData sheetId="0" refreshError="1">
        <row r="77">
          <cell r="A77" t="str">
            <v>CLASE / MODELO DE EQUIPO</v>
          </cell>
          <cell r="B77" t="str">
            <v>TIEMPO DE RECUPERACIÓN DE INVERSIÓN (HRAS)</v>
          </cell>
          <cell r="C77" t="str">
            <v>HORAS TRABAJO MENSUAL</v>
          </cell>
          <cell r="D77" t="str">
            <v>TIEMPO RECUPERACIÓN INVERSIÓN (MESES)</v>
          </cell>
          <cell r="E77" t="str">
            <v>VALOR DE ADQUISICION US $</v>
          </cell>
          <cell r="F77" t="str">
            <v>VALOR RESIDUAL US $</v>
          </cell>
          <cell r="G77" t="str">
            <v>AMORTIZACION + INTERESES x HORA US $</v>
          </cell>
          <cell r="H77" t="str">
            <v>INTERES x HORA</v>
          </cell>
          <cell r="I77" t="str">
            <v>SEGURO x HORA</v>
          </cell>
          <cell r="J77" t="str">
            <v>IMPUESTOS x HORA</v>
          </cell>
          <cell r="K77" t="str">
            <v>COSTO TOTAL DE POSESION x HORA US $</v>
          </cell>
        </row>
        <row r="78">
          <cell r="A78" t="str">
            <v>DUMPER RIGIDO R36</v>
          </cell>
          <cell r="B78">
            <v>15000</v>
          </cell>
          <cell r="C78">
            <v>250</v>
          </cell>
          <cell r="D78">
            <v>60</v>
          </cell>
          <cell r="E78">
            <v>295000</v>
          </cell>
          <cell r="F78">
            <v>59000</v>
          </cell>
          <cell r="G78">
            <v>21.282439619954623</v>
          </cell>
          <cell r="H78">
            <v>5.5491062866212904</v>
          </cell>
          <cell r="I78">
            <v>0.19961666666666666</v>
          </cell>
          <cell r="J78">
            <v>0</v>
          </cell>
          <cell r="K78">
            <v>21.48205628662129</v>
          </cell>
        </row>
        <row r="79">
          <cell r="A79" t="str">
            <v>DUMPER ARTICULADO A35 6x6</v>
          </cell>
          <cell r="B79">
            <v>15000</v>
          </cell>
          <cell r="C79">
            <v>250</v>
          </cell>
          <cell r="D79">
            <v>60</v>
          </cell>
          <cell r="E79">
            <v>315000</v>
          </cell>
          <cell r="F79">
            <v>63000</v>
          </cell>
          <cell r="G79">
            <v>22.725316882324435</v>
          </cell>
          <cell r="H79">
            <v>5.9253168823244344</v>
          </cell>
          <cell r="I79">
            <v>0.21315000000000001</v>
          </cell>
          <cell r="J79">
            <v>0</v>
          </cell>
          <cell r="K79">
            <v>22.938466882324434</v>
          </cell>
        </row>
        <row r="80">
          <cell r="A80" t="str">
            <v>MARTILLO HIDRAULICO G 80 CITY</v>
          </cell>
          <cell r="B80">
            <v>12000</v>
          </cell>
          <cell r="C80">
            <v>250</v>
          </cell>
          <cell r="D80">
            <v>48</v>
          </cell>
          <cell r="E80">
            <v>70000</v>
          </cell>
          <cell r="F80">
            <v>10500</v>
          </cell>
          <cell r="G80">
            <v>6.2376625895184725</v>
          </cell>
          <cell r="H80">
            <v>1.2793292561851395</v>
          </cell>
          <cell r="I80">
            <v>0</v>
          </cell>
          <cell r="J80">
            <v>0</v>
          </cell>
          <cell r="K80">
            <v>6.2376625895184725</v>
          </cell>
        </row>
        <row r="81">
          <cell r="A81" t="str">
            <v>BUS VOLVO</v>
          </cell>
          <cell r="B81">
            <v>12000</v>
          </cell>
          <cell r="C81">
            <v>250</v>
          </cell>
          <cell r="D81">
            <v>48</v>
          </cell>
          <cell r="E81">
            <v>101695</v>
          </cell>
          <cell r="F81">
            <v>25423.75</v>
          </cell>
          <cell r="G81">
            <v>8.2813170239739389</v>
          </cell>
          <cell r="H81">
            <v>1.9253795239739393</v>
          </cell>
          <cell r="I81">
            <v>1.681696316666667</v>
          </cell>
          <cell r="J81">
            <v>0.33898333333333336</v>
          </cell>
          <cell r="K81">
            <v>10.301996673973939</v>
          </cell>
        </row>
        <row r="82">
          <cell r="A82" t="str">
            <v>CAMION KODIAK</v>
          </cell>
          <cell r="B82">
            <v>12000</v>
          </cell>
          <cell r="C82">
            <v>250</v>
          </cell>
          <cell r="D82">
            <v>48</v>
          </cell>
          <cell r="E82">
            <v>43000</v>
          </cell>
          <cell r="F82">
            <v>8600</v>
          </cell>
          <cell r="G82">
            <v>3.6666604914504886</v>
          </cell>
          <cell r="H82">
            <v>0.79999382478382186</v>
          </cell>
          <cell r="I82">
            <v>0.71107666666666669</v>
          </cell>
          <cell r="J82">
            <v>0.14333333333333334</v>
          </cell>
          <cell r="K82">
            <v>4.5210704914504891</v>
          </cell>
        </row>
        <row r="83">
          <cell r="A83" t="str">
            <v>CAMIONETA</v>
          </cell>
          <cell r="B83">
            <v>12000</v>
          </cell>
          <cell r="C83">
            <v>250</v>
          </cell>
          <cell r="D83">
            <v>48</v>
          </cell>
          <cell r="E83">
            <v>23000</v>
          </cell>
          <cell r="F83">
            <v>5750</v>
          </cell>
          <cell r="G83">
            <v>1.8729563061251837</v>
          </cell>
          <cell r="H83">
            <v>0.43545630612518371</v>
          </cell>
          <cell r="I83">
            <v>0.38034333333333337</v>
          </cell>
          <cell r="J83">
            <v>7.6666666666666675E-2</v>
          </cell>
          <cell r="K83">
            <v>2.3299663061251836</v>
          </cell>
        </row>
        <row r="84">
          <cell r="A84" t="str">
            <v>CARGADOR 950F</v>
          </cell>
          <cell r="B84">
            <v>9000</v>
          </cell>
          <cell r="C84">
            <v>250</v>
          </cell>
          <cell r="D84">
            <v>36</v>
          </cell>
          <cell r="E84">
            <v>142000</v>
          </cell>
          <cell r="F84">
            <v>35500</v>
          </cell>
          <cell r="G84">
            <v>14.496218040246852</v>
          </cell>
          <cell r="H84">
            <v>2.662884706913518</v>
          </cell>
          <cell r="I84">
            <v>9.6086666666666667E-2</v>
          </cell>
          <cell r="J84">
            <v>0</v>
          </cell>
          <cell r="K84">
            <v>14.592304706913518</v>
          </cell>
        </row>
        <row r="85">
          <cell r="A85" t="str">
            <v>CARGADOR 966C</v>
          </cell>
          <cell r="B85">
            <v>12000</v>
          </cell>
          <cell r="C85">
            <v>250</v>
          </cell>
          <cell r="D85">
            <v>48</v>
          </cell>
          <cell r="E85">
            <v>145000</v>
          </cell>
          <cell r="F85">
            <v>36250</v>
          </cell>
          <cell r="G85">
            <v>11.80776801687616</v>
          </cell>
          <cell r="H85">
            <v>2.7452680168761603</v>
          </cell>
          <cell r="I85">
            <v>9.8116666666666671E-2</v>
          </cell>
          <cell r="J85">
            <v>0</v>
          </cell>
          <cell r="K85">
            <v>11.905884683542826</v>
          </cell>
        </row>
        <row r="86">
          <cell r="A86" t="str">
            <v>CARGADOR 966F</v>
          </cell>
          <cell r="B86">
            <v>12000</v>
          </cell>
          <cell r="C86">
            <v>250</v>
          </cell>
          <cell r="D86">
            <v>48</v>
          </cell>
          <cell r="E86">
            <v>245000</v>
          </cell>
          <cell r="F86">
            <v>61250</v>
          </cell>
          <cell r="G86">
            <v>19.951056304376962</v>
          </cell>
          <cell r="H86">
            <v>4.6385563043769622</v>
          </cell>
          <cell r="I86">
            <v>0.16578333333333334</v>
          </cell>
          <cell r="J86">
            <v>0</v>
          </cell>
          <cell r="K86">
            <v>20.116839637710296</v>
          </cell>
        </row>
        <row r="87">
          <cell r="A87" t="str">
            <v>CARGADOR L120B</v>
          </cell>
          <cell r="B87">
            <v>12000</v>
          </cell>
          <cell r="C87">
            <v>250</v>
          </cell>
          <cell r="D87">
            <v>48</v>
          </cell>
          <cell r="E87">
            <v>175000</v>
          </cell>
          <cell r="F87">
            <v>35000</v>
          </cell>
          <cell r="G87">
            <v>14.922455488461292</v>
          </cell>
          <cell r="H87">
            <v>3.255788821794626</v>
          </cell>
          <cell r="I87">
            <v>0.11841666666666667</v>
          </cell>
          <cell r="J87">
            <v>0</v>
          </cell>
          <cell r="K87">
            <v>15.040872155127959</v>
          </cell>
        </row>
        <row r="88">
          <cell r="A88" t="str">
            <v>CARGADOR L120C</v>
          </cell>
          <cell r="B88">
            <v>12000</v>
          </cell>
          <cell r="C88">
            <v>250</v>
          </cell>
          <cell r="D88">
            <v>48</v>
          </cell>
          <cell r="E88">
            <v>192500</v>
          </cell>
          <cell r="F88">
            <v>48125</v>
          </cell>
          <cell r="G88">
            <v>15.67582995343904</v>
          </cell>
          <cell r="H88">
            <v>3.64457995343904</v>
          </cell>
          <cell r="I88">
            <v>0.13025833333333334</v>
          </cell>
          <cell r="J88">
            <v>0</v>
          </cell>
          <cell r="K88">
            <v>15.806088286772374</v>
          </cell>
        </row>
        <row r="89">
          <cell r="A89" t="str">
            <v>CARGADOR L150C</v>
          </cell>
          <cell r="B89">
            <v>12000</v>
          </cell>
          <cell r="C89">
            <v>250</v>
          </cell>
          <cell r="D89">
            <v>48</v>
          </cell>
          <cell r="E89">
            <v>242000</v>
          </cell>
          <cell r="F89">
            <v>60500</v>
          </cell>
          <cell r="G89">
            <v>19.706757655751936</v>
          </cell>
          <cell r="H89">
            <v>4.5817576557519359</v>
          </cell>
          <cell r="I89">
            <v>0.16375333333333333</v>
          </cell>
          <cell r="J89">
            <v>0</v>
          </cell>
          <cell r="K89">
            <v>19.870510989085268</v>
          </cell>
        </row>
        <row r="90">
          <cell r="A90" t="str">
            <v>CISTERNA</v>
          </cell>
          <cell r="B90">
            <v>12000</v>
          </cell>
          <cell r="C90">
            <v>250</v>
          </cell>
          <cell r="D90">
            <v>48</v>
          </cell>
          <cell r="E90">
            <v>105000</v>
          </cell>
          <cell r="F90">
            <v>21000</v>
          </cell>
          <cell r="G90">
            <v>8.9534732930767742</v>
          </cell>
          <cell r="H90">
            <v>1.9534732930767742</v>
          </cell>
          <cell r="I90">
            <v>7.1050000000000002E-2</v>
          </cell>
          <cell r="J90">
            <v>0.35</v>
          </cell>
          <cell r="K90">
            <v>9.3745232930767735</v>
          </cell>
        </row>
        <row r="91">
          <cell r="A91" t="str">
            <v>COMPRESORA I.R. 750 WCU</v>
          </cell>
          <cell r="B91">
            <v>12000</v>
          </cell>
          <cell r="C91">
            <v>250</v>
          </cell>
          <cell r="D91">
            <v>48</v>
          </cell>
          <cell r="E91">
            <v>66700</v>
          </cell>
          <cell r="F91">
            <v>13340</v>
          </cell>
          <cell r="G91">
            <v>5.6875873204592464</v>
          </cell>
          <cell r="H91">
            <v>1.2409206537925801</v>
          </cell>
          <cell r="I91">
            <v>4.5133666666666669E-2</v>
          </cell>
          <cell r="J91">
            <v>0</v>
          </cell>
          <cell r="K91">
            <v>5.732720987125913</v>
          </cell>
        </row>
        <row r="92">
          <cell r="A92" t="str">
            <v>EXCAVADORA 320BL</v>
          </cell>
          <cell r="B92">
            <v>12000</v>
          </cell>
          <cell r="C92">
            <v>250</v>
          </cell>
          <cell r="D92">
            <v>48</v>
          </cell>
          <cell r="E92">
            <v>175000</v>
          </cell>
          <cell r="F92">
            <v>35000</v>
          </cell>
          <cell r="G92">
            <v>14.922455488461292</v>
          </cell>
          <cell r="H92">
            <v>3.255788821794626</v>
          </cell>
          <cell r="I92">
            <v>0.11841666666666667</v>
          </cell>
          <cell r="J92">
            <v>0</v>
          </cell>
          <cell r="K92">
            <v>15.040872155127959</v>
          </cell>
        </row>
        <row r="93">
          <cell r="A93" t="str">
            <v>EXCAVADORA 320BL</v>
          </cell>
          <cell r="B93">
            <v>12000</v>
          </cell>
          <cell r="C93">
            <v>250</v>
          </cell>
          <cell r="D93">
            <v>48</v>
          </cell>
          <cell r="E93">
            <v>175000</v>
          </cell>
          <cell r="F93">
            <v>35000</v>
          </cell>
          <cell r="G93">
            <v>14.922455488461292</v>
          </cell>
          <cell r="H93">
            <v>3.255788821794626</v>
          </cell>
          <cell r="I93">
            <v>0.11841666666666667</v>
          </cell>
          <cell r="J93">
            <v>0</v>
          </cell>
          <cell r="K93">
            <v>15.040872155127959</v>
          </cell>
        </row>
        <row r="94">
          <cell r="A94" t="str">
            <v>EXCAVADORA 320L</v>
          </cell>
          <cell r="B94">
            <v>12000</v>
          </cell>
          <cell r="C94">
            <v>250</v>
          </cell>
          <cell r="D94">
            <v>48</v>
          </cell>
          <cell r="E94">
            <v>165000</v>
          </cell>
          <cell r="F94">
            <v>33000</v>
          </cell>
          <cell r="G94">
            <v>14.069743746263505</v>
          </cell>
          <cell r="H94">
            <v>3.0697437462635051</v>
          </cell>
          <cell r="I94">
            <v>0.11165</v>
          </cell>
          <cell r="J94">
            <v>0</v>
          </cell>
          <cell r="K94">
            <v>14.181393746263504</v>
          </cell>
        </row>
        <row r="95">
          <cell r="A95" t="str">
            <v>EXCAVADORA 330</v>
          </cell>
          <cell r="B95">
            <v>12000</v>
          </cell>
          <cell r="C95">
            <v>250</v>
          </cell>
          <cell r="D95">
            <v>48</v>
          </cell>
          <cell r="E95">
            <v>250000</v>
          </cell>
          <cell r="F95">
            <v>50000</v>
          </cell>
          <cell r="G95">
            <v>21.317793554944704</v>
          </cell>
          <cell r="H95">
            <v>4.6511268882780357</v>
          </cell>
          <cell r="I95">
            <v>0.16916666666666666</v>
          </cell>
          <cell r="J95">
            <v>0</v>
          </cell>
          <cell r="K95">
            <v>21.486960221611369</v>
          </cell>
        </row>
        <row r="96">
          <cell r="A96" t="str">
            <v>EXCAVADORA 345</v>
          </cell>
          <cell r="B96">
            <v>15000</v>
          </cell>
          <cell r="C96">
            <v>250</v>
          </cell>
          <cell r="D96">
            <v>60</v>
          </cell>
          <cell r="E96">
            <v>370000</v>
          </cell>
          <cell r="F96">
            <v>37000</v>
          </cell>
          <cell r="G96">
            <v>28.912945036118394</v>
          </cell>
          <cell r="H96">
            <v>6.7129450361183949</v>
          </cell>
          <cell r="I96">
            <v>0.25036666666666668</v>
          </cell>
          <cell r="J96">
            <v>0</v>
          </cell>
          <cell r="K96">
            <v>29.163311702785062</v>
          </cell>
        </row>
        <row r="97">
          <cell r="A97" t="str">
            <v>EXCAVADORA 375</v>
          </cell>
          <cell r="B97">
            <v>15000</v>
          </cell>
          <cell r="C97">
            <v>250</v>
          </cell>
          <cell r="D97">
            <v>60</v>
          </cell>
          <cell r="E97">
            <v>512000</v>
          </cell>
          <cell r="F97">
            <v>51200</v>
          </cell>
          <cell r="G97">
            <v>40.00926448241249</v>
          </cell>
          <cell r="H97">
            <v>9.2892644824124915</v>
          </cell>
          <cell r="I97">
            <v>0.34645333333333334</v>
          </cell>
          <cell r="J97">
            <v>0</v>
          </cell>
          <cell r="K97">
            <v>40.355717815745827</v>
          </cell>
        </row>
        <row r="98">
          <cell r="A98" t="str">
            <v>EXCAVADORA 330BL</v>
          </cell>
          <cell r="B98">
            <v>12000</v>
          </cell>
          <cell r="C98">
            <v>250</v>
          </cell>
          <cell r="D98">
            <v>48</v>
          </cell>
          <cell r="E98">
            <v>270000</v>
          </cell>
          <cell r="F98">
            <v>27000</v>
          </cell>
          <cell r="G98">
            <v>25.095894365516514</v>
          </cell>
          <cell r="H98">
            <v>4.8458943655165143</v>
          </cell>
          <cell r="I98">
            <v>0.1827</v>
          </cell>
          <cell r="J98">
            <v>0</v>
          </cell>
          <cell r="K98">
            <v>25.278594365516515</v>
          </cell>
        </row>
        <row r="99">
          <cell r="A99" t="str">
            <v>EXCAVADORA 330L</v>
          </cell>
          <cell r="B99">
            <v>12000</v>
          </cell>
          <cell r="C99">
            <v>250</v>
          </cell>
          <cell r="D99">
            <v>48</v>
          </cell>
          <cell r="E99">
            <v>260000</v>
          </cell>
          <cell r="F99">
            <v>52000</v>
          </cell>
          <cell r="G99">
            <v>22.170505297142491</v>
          </cell>
          <cell r="H99">
            <v>4.8371719638091584</v>
          </cell>
          <cell r="I99">
            <v>0.17593333333333333</v>
          </cell>
          <cell r="J99">
            <v>0</v>
          </cell>
          <cell r="K99">
            <v>22.346438630475824</v>
          </cell>
        </row>
        <row r="100">
          <cell r="A100" t="str">
            <v>EXCAVADORA EC280</v>
          </cell>
          <cell r="B100">
            <v>12000</v>
          </cell>
          <cell r="C100">
            <v>250</v>
          </cell>
          <cell r="D100">
            <v>48</v>
          </cell>
          <cell r="E100">
            <v>195000</v>
          </cell>
          <cell r="F100">
            <v>39000</v>
          </cell>
          <cell r="G100">
            <v>16.62787897285687</v>
          </cell>
          <cell r="H100">
            <v>3.6278789728568697</v>
          </cell>
          <cell r="I100">
            <v>0.13194999999999998</v>
          </cell>
          <cell r="J100">
            <v>0</v>
          </cell>
          <cell r="K100">
            <v>16.759828972856869</v>
          </cell>
        </row>
        <row r="101">
          <cell r="A101" t="str">
            <v>EXCAVADORA EC340</v>
          </cell>
          <cell r="B101">
            <v>12000</v>
          </cell>
          <cell r="C101">
            <v>250</v>
          </cell>
          <cell r="D101">
            <v>48</v>
          </cell>
          <cell r="E101">
            <v>237300</v>
          </cell>
          <cell r="F101">
            <v>47460</v>
          </cell>
          <cell r="G101">
            <v>20.23484964235351</v>
          </cell>
          <cell r="H101">
            <v>4.4148496423535093</v>
          </cell>
          <cell r="I101">
            <v>0.16057300000000002</v>
          </cell>
          <cell r="J101">
            <v>0</v>
          </cell>
          <cell r="K101">
            <v>20.395422642353509</v>
          </cell>
        </row>
        <row r="102">
          <cell r="A102" t="str">
            <v>EXCAVADORA PC220-6</v>
          </cell>
          <cell r="B102">
            <v>12000</v>
          </cell>
          <cell r="C102">
            <v>250</v>
          </cell>
          <cell r="D102">
            <v>48</v>
          </cell>
          <cell r="E102">
            <v>184300</v>
          </cell>
          <cell r="F102">
            <v>36860</v>
          </cell>
          <cell r="G102">
            <v>15.715477408705235</v>
          </cell>
          <cell r="H102">
            <v>3.4288107420385678</v>
          </cell>
          <cell r="I102">
            <v>0.12470966666666666</v>
          </cell>
          <cell r="J102">
            <v>0</v>
          </cell>
          <cell r="K102">
            <v>15.840187075371901</v>
          </cell>
        </row>
        <row r="103">
          <cell r="A103" t="str">
            <v>GRUA HIAB 5 TN</v>
          </cell>
          <cell r="B103">
            <v>12000</v>
          </cell>
          <cell r="C103">
            <v>250</v>
          </cell>
          <cell r="D103">
            <v>48</v>
          </cell>
          <cell r="E103">
            <v>35000</v>
          </cell>
          <cell r="F103">
            <v>8750</v>
          </cell>
          <cell r="G103">
            <v>2.8501509006252799</v>
          </cell>
          <cell r="H103">
            <v>0.66265090062527987</v>
          </cell>
          <cell r="I103">
            <v>0</v>
          </cell>
          <cell r="J103">
            <v>0</v>
          </cell>
          <cell r="K103">
            <v>2.8501509006252799</v>
          </cell>
        </row>
        <row r="104">
          <cell r="A104" t="str">
            <v>GRUPO ELECTROGENO JOHN DEERE 40KW</v>
          </cell>
          <cell r="B104">
            <v>8000</v>
          </cell>
          <cell r="C104">
            <v>250</v>
          </cell>
          <cell r="D104">
            <v>32</v>
          </cell>
          <cell r="E104">
            <v>60700</v>
          </cell>
          <cell r="F104">
            <v>12140</v>
          </cell>
          <cell r="G104">
            <v>7.1862140578812941</v>
          </cell>
          <cell r="H104">
            <v>1.1162140578812938</v>
          </cell>
          <cell r="I104">
            <v>4.1073666666666668E-2</v>
          </cell>
          <cell r="J104">
            <v>0</v>
          </cell>
          <cell r="K104">
            <v>7.2272877245479608</v>
          </cell>
        </row>
        <row r="105">
          <cell r="A105" t="str">
            <v>LUMINARIA LT4K / LPA / LPA3 / LM PERKINS</v>
          </cell>
          <cell r="B105">
            <v>4500</v>
          </cell>
          <cell r="C105">
            <v>250</v>
          </cell>
          <cell r="D105">
            <v>18</v>
          </cell>
          <cell r="E105">
            <v>13000</v>
          </cell>
          <cell r="F105">
            <v>2600</v>
          </cell>
          <cell r="G105">
            <v>2.5502055876551695</v>
          </cell>
          <cell r="H105">
            <v>0.23909447654405858</v>
          </cell>
          <cell r="I105">
            <v>8.7966666666666662E-3</v>
          </cell>
          <cell r="J105">
            <v>0</v>
          </cell>
          <cell r="K105">
            <v>2.559002254321836</v>
          </cell>
        </row>
        <row r="106">
          <cell r="A106" t="str">
            <v>MARTILLO ROMPEPAVIMENTO</v>
          </cell>
          <cell r="B106">
            <v>3000</v>
          </cell>
          <cell r="C106">
            <v>250</v>
          </cell>
          <cell r="D106">
            <v>12</v>
          </cell>
          <cell r="E106">
            <v>2900</v>
          </cell>
          <cell r="F106">
            <v>290</v>
          </cell>
          <cell r="G106">
            <v>0.92240683099651788</v>
          </cell>
          <cell r="H106">
            <v>5.2406830996517884E-2</v>
          </cell>
          <cell r="I106">
            <v>0</v>
          </cell>
          <cell r="J106">
            <v>0</v>
          </cell>
          <cell r="K106">
            <v>0.92240683099651788</v>
          </cell>
        </row>
        <row r="107">
          <cell r="A107" t="str">
            <v>MOTONIVELADORA 120G</v>
          </cell>
          <cell r="B107">
            <v>12000</v>
          </cell>
          <cell r="C107">
            <v>250</v>
          </cell>
          <cell r="D107">
            <v>48</v>
          </cell>
          <cell r="E107">
            <v>120000</v>
          </cell>
          <cell r="F107">
            <v>24000</v>
          </cell>
          <cell r="G107">
            <v>10.232540906373456</v>
          </cell>
          <cell r="H107">
            <v>2.2325409063734565</v>
          </cell>
          <cell r="I107">
            <v>8.1200000000000008E-2</v>
          </cell>
          <cell r="J107">
            <v>0</v>
          </cell>
          <cell r="K107">
            <v>10.313740906373457</v>
          </cell>
        </row>
        <row r="108">
          <cell r="A108" t="str">
            <v>MOTONIVELADORA 140G</v>
          </cell>
          <cell r="B108">
            <v>12000</v>
          </cell>
          <cell r="C108">
            <v>250</v>
          </cell>
          <cell r="D108">
            <v>48</v>
          </cell>
          <cell r="E108">
            <v>165000</v>
          </cell>
          <cell r="F108">
            <v>33000</v>
          </cell>
          <cell r="G108">
            <v>14.069743746263505</v>
          </cell>
          <cell r="H108">
            <v>3.0697437462635051</v>
          </cell>
          <cell r="I108">
            <v>0.11165</v>
          </cell>
          <cell r="J108">
            <v>0</v>
          </cell>
          <cell r="K108">
            <v>14.181393746263504</v>
          </cell>
        </row>
        <row r="109">
          <cell r="A109" t="str">
            <v>MOTONIVELADORA 140H</v>
          </cell>
          <cell r="B109">
            <v>12000</v>
          </cell>
          <cell r="C109">
            <v>250</v>
          </cell>
          <cell r="D109">
            <v>48</v>
          </cell>
          <cell r="E109">
            <v>175000</v>
          </cell>
          <cell r="F109">
            <v>35000</v>
          </cell>
          <cell r="G109">
            <v>14.922455488461292</v>
          </cell>
          <cell r="H109">
            <v>3.255788821794626</v>
          </cell>
          <cell r="I109">
            <v>0.11841666666666667</v>
          </cell>
          <cell r="J109">
            <v>0</v>
          </cell>
          <cell r="K109">
            <v>15.040872155127959</v>
          </cell>
        </row>
        <row r="110">
          <cell r="A110" t="str">
            <v>MOTONIVELADORA 720A</v>
          </cell>
          <cell r="B110">
            <v>12000</v>
          </cell>
          <cell r="C110">
            <v>250</v>
          </cell>
          <cell r="D110">
            <v>48</v>
          </cell>
          <cell r="E110">
            <v>147458</v>
          </cell>
          <cell r="F110">
            <v>29491.600000000002</v>
          </cell>
          <cell r="G110">
            <v>12.573916808100142</v>
          </cell>
          <cell r="H110">
            <v>2.7433834747668087</v>
          </cell>
          <cell r="I110">
            <v>9.9779913333333345E-2</v>
          </cell>
          <cell r="J110">
            <v>0</v>
          </cell>
          <cell r="K110">
            <v>12.673696721433476</v>
          </cell>
        </row>
        <row r="111">
          <cell r="A111" t="str">
            <v>PALA O&amp;K RH-30E</v>
          </cell>
          <cell r="B111">
            <v>15000</v>
          </cell>
          <cell r="C111">
            <v>250</v>
          </cell>
          <cell r="D111">
            <v>60</v>
          </cell>
          <cell r="E111">
            <v>586000</v>
          </cell>
          <cell r="F111">
            <v>117200</v>
          </cell>
          <cell r="G111">
            <v>42.276303787435296</v>
          </cell>
          <cell r="H111">
            <v>11.022970454101962</v>
          </cell>
          <cell r="I111">
            <v>0.39652666666666664</v>
          </cell>
          <cell r="J111">
            <v>0</v>
          </cell>
          <cell r="K111">
            <v>42.672830454101963</v>
          </cell>
        </row>
        <row r="112">
          <cell r="A112" t="str">
            <v>PLANCHA  COMPACTADORA</v>
          </cell>
          <cell r="B112">
            <v>3000</v>
          </cell>
          <cell r="C112">
            <v>250</v>
          </cell>
          <cell r="D112">
            <v>12</v>
          </cell>
          <cell r="E112">
            <v>3100</v>
          </cell>
          <cell r="F112">
            <v>310</v>
          </cell>
          <cell r="G112">
            <v>0.98602109520317427</v>
          </cell>
          <cell r="H112">
            <v>5.602109520317422E-2</v>
          </cell>
          <cell r="I112">
            <v>0</v>
          </cell>
          <cell r="J112">
            <v>0</v>
          </cell>
          <cell r="K112">
            <v>0.98602109520317427</v>
          </cell>
        </row>
        <row r="113">
          <cell r="A113" t="str">
            <v>RETROEXCAVADORA 310D</v>
          </cell>
          <cell r="B113">
            <v>9000</v>
          </cell>
          <cell r="C113">
            <v>250</v>
          </cell>
          <cell r="D113">
            <v>36</v>
          </cell>
          <cell r="E113">
            <v>90000</v>
          </cell>
          <cell r="F113">
            <v>18000</v>
          </cell>
          <cell r="G113">
            <v>9.6588893997682383</v>
          </cell>
          <cell r="H113">
            <v>1.6588893997682383</v>
          </cell>
          <cell r="I113">
            <v>6.0899999999999996E-2</v>
          </cell>
          <cell r="J113">
            <v>0</v>
          </cell>
          <cell r="K113">
            <v>9.7197893997682385</v>
          </cell>
        </row>
        <row r="114">
          <cell r="A114" t="str">
            <v>RETROEXCAVADORA 426C</v>
          </cell>
          <cell r="B114">
            <v>9000</v>
          </cell>
          <cell r="C114">
            <v>250</v>
          </cell>
          <cell r="D114">
            <v>36</v>
          </cell>
          <cell r="E114">
            <v>85000</v>
          </cell>
          <cell r="F114">
            <v>17000</v>
          </cell>
          <cell r="G114">
            <v>9.1222844331144479</v>
          </cell>
          <cell r="H114">
            <v>1.5667288775588926</v>
          </cell>
          <cell r="I114">
            <v>5.7516666666666667E-2</v>
          </cell>
          <cell r="J114">
            <v>0</v>
          </cell>
          <cell r="K114">
            <v>9.1798010997811144</v>
          </cell>
        </row>
        <row r="115">
          <cell r="A115" t="str">
            <v>ROCK DRILL ECM-590 I.R.</v>
          </cell>
          <cell r="B115">
            <v>12000</v>
          </cell>
          <cell r="C115">
            <v>250</v>
          </cell>
          <cell r="D115">
            <v>48</v>
          </cell>
          <cell r="E115">
            <v>395300</v>
          </cell>
          <cell r="F115">
            <v>79060</v>
          </cell>
          <cell r="G115">
            <v>33.707695169078562</v>
          </cell>
          <cell r="H115">
            <v>7.3543618357452303</v>
          </cell>
          <cell r="I115">
            <v>0.26748633333333333</v>
          </cell>
          <cell r="J115">
            <v>0</v>
          </cell>
          <cell r="K115">
            <v>33.975181502411893</v>
          </cell>
        </row>
        <row r="116">
          <cell r="A116" t="str">
            <v>RODILLO CS-533</v>
          </cell>
          <cell r="B116">
            <v>12000</v>
          </cell>
          <cell r="C116">
            <v>250</v>
          </cell>
          <cell r="D116">
            <v>48</v>
          </cell>
          <cell r="E116">
            <v>90000</v>
          </cell>
          <cell r="F116">
            <v>18000</v>
          </cell>
          <cell r="G116">
            <v>7.6744056797800919</v>
          </cell>
          <cell r="H116">
            <v>1.6744056797800919</v>
          </cell>
          <cell r="I116">
            <v>6.0899999999999996E-2</v>
          </cell>
          <cell r="J116">
            <v>0</v>
          </cell>
          <cell r="K116">
            <v>7.7353056797800921</v>
          </cell>
        </row>
        <row r="117">
          <cell r="A117" t="str">
            <v>RODILLO SD-100D</v>
          </cell>
          <cell r="B117">
            <v>12000</v>
          </cell>
          <cell r="C117">
            <v>250</v>
          </cell>
          <cell r="D117">
            <v>48</v>
          </cell>
          <cell r="E117">
            <v>95000</v>
          </cell>
          <cell r="F117">
            <v>19000</v>
          </cell>
          <cell r="G117">
            <v>8.1007615508789854</v>
          </cell>
          <cell r="H117">
            <v>1.7674282175456524</v>
          </cell>
          <cell r="I117">
            <v>6.4283333333333331E-2</v>
          </cell>
          <cell r="J117">
            <v>0</v>
          </cell>
          <cell r="K117">
            <v>8.1650448842123193</v>
          </cell>
        </row>
        <row r="118">
          <cell r="A118" t="str">
            <v>RODILLO TANDEM CB-534</v>
          </cell>
          <cell r="B118">
            <v>12000</v>
          </cell>
          <cell r="C118">
            <v>250</v>
          </cell>
          <cell r="D118">
            <v>48</v>
          </cell>
          <cell r="E118">
            <v>95000</v>
          </cell>
          <cell r="F118">
            <v>19000</v>
          </cell>
          <cell r="G118">
            <v>8.1007615508789854</v>
          </cell>
          <cell r="H118">
            <v>1.7674282175456524</v>
          </cell>
          <cell r="I118">
            <v>6.4283333333333331E-2</v>
          </cell>
          <cell r="J118">
            <v>0</v>
          </cell>
          <cell r="K118">
            <v>8.1650448842123193</v>
          </cell>
        </row>
        <row r="119">
          <cell r="A119" t="str">
            <v>SEMIREMOLQUE 80 TN</v>
          </cell>
          <cell r="B119">
            <v>30000</v>
          </cell>
          <cell r="C119">
            <v>250</v>
          </cell>
          <cell r="D119">
            <v>120</v>
          </cell>
          <cell r="E119">
            <v>50000</v>
          </cell>
          <cell r="F119">
            <v>7500</v>
          </cell>
          <cell r="G119">
            <v>2.3975954711935938</v>
          </cell>
          <cell r="H119">
            <v>0.9809288045269271</v>
          </cell>
          <cell r="I119">
            <v>3.3833333333333333E-2</v>
          </cell>
          <cell r="J119">
            <v>0</v>
          </cell>
          <cell r="K119">
            <v>2.4314288045269272</v>
          </cell>
        </row>
        <row r="120">
          <cell r="A120" t="str">
            <v>SEMIREMOLQUE 80 TN + DOLLY DE 13 TN</v>
          </cell>
          <cell r="B120">
            <v>30000</v>
          </cell>
          <cell r="C120">
            <v>250</v>
          </cell>
          <cell r="D120">
            <v>120</v>
          </cell>
          <cell r="E120">
            <v>65000</v>
          </cell>
          <cell r="F120">
            <v>9750</v>
          </cell>
          <cell r="G120">
            <v>3.1168741125516721</v>
          </cell>
          <cell r="H120">
            <v>1.2752074458850056</v>
          </cell>
          <cell r="I120">
            <v>4.3983333333333333E-2</v>
          </cell>
          <cell r="J120">
            <v>0</v>
          </cell>
          <cell r="K120">
            <v>3.1608574458850054</v>
          </cell>
        </row>
        <row r="121">
          <cell r="A121" t="str">
            <v>SEMIREMOLQUE 3 EJES 60 TN</v>
          </cell>
          <cell r="B121">
            <v>30000</v>
          </cell>
          <cell r="C121">
            <v>250</v>
          </cell>
          <cell r="D121">
            <v>120</v>
          </cell>
          <cell r="E121">
            <v>45000</v>
          </cell>
          <cell r="F121">
            <v>6750</v>
          </cell>
          <cell r="G121">
            <v>2.1578359240742344</v>
          </cell>
          <cell r="H121">
            <v>0.8828359240742345</v>
          </cell>
          <cell r="I121">
            <v>3.0449999999999998E-2</v>
          </cell>
          <cell r="J121">
            <v>0</v>
          </cell>
          <cell r="K121">
            <v>2.1882859240742345</v>
          </cell>
        </row>
        <row r="122">
          <cell r="A122" t="str">
            <v>TRACK  DRILL</v>
          </cell>
          <cell r="B122">
            <v>9000</v>
          </cell>
          <cell r="C122">
            <v>250</v>
          </cell>
          <cell r="D122">
            <v>36</v>
          </cell>
          <cell r="E122">
            <v>101000</v>
          </cell>
          <cell r="F122">
            <v>20200</v>
          </cell>
          <cell r="G122">
            <v>10.839420326406579</v>
          </cell>
          <cell r="H122">
            <v>1.8616425486288009</v>
          </cell>
          <cell r="I122">
            <v>6.8343333333333339E-2</v>
          </cell>
          <cell r="J122">
            <v>0</v>
          </cell>
          <cell r="K122">
            <v>10.907763659739912</v>
          </cell>
        </row>
        <row r="123">
          <cell r="A123" t="str">
            <v>TRACTO NL-12 6x4</v>
          </cell>
          <cell r="B123">
            <v>12000</v>
          </cell>
          <cell r="C123">
            <v>250</v>
          </cell>
          <cell r="D123">
            <v>48</v>
          </cell>
          <cell r="E123">
            <v>101000</v>
          </cell>
          <cell r="F123">
            <v>20200</v>
          </cell>
          <cell r="G123">
            <v>8.6123885961976594</v>
          </cell>
          <cell r="H123">
            <v>1.879055262864326</v>
          </cell>
          <cell r="I123">
            <v>6.8343333333333339E-2</v>
          </cell>
          <cell r="J123">
            <v>0</v>
          </cell>
          <cell r="K123">
            <v>8.6807319295309924</v>
          </cell>
        </row>
        <row r="124">
          <cell r="A124" t="str">
            <v>TRACTOR D6D</v>
          </cell>
          <cell r="B124">
            <v>12000</v>
          </cell>
          <cell r="C124">
            <v>250</v>
          </cell>
          <cell r="D124">
            <v>48</v>
          </cell>
          <cell r="E124">
            <v>159000</v>
          </cell>
          <cell r="F124">
            <v>31800</v>
          </cell>
          <cell r="G124">
            <v>13.558116700944829</v>
          </cell>
          <cell r="H124">
            <v>2.9581167009448297</v>
          </cell>
          <cell r="I124">
            <v>0.10759000000000001</v>
          </cell>
          <cell r="J124">
            <v>0</v>
          </cell>
          <cell r="K124">
            <v>13.665706700944829</v>
          </cell>
        </row>
        <row r="125">
          <cell r="A125" t="str">
            <v>TRACTOR D6G</v>
          </cell>
          <cell r="B125">
            <v>12000</v>
          </cell>
          <cell r="C125">
            <v>250</v>
          </cell>
          <cell r="D125">
            <v>48</v>
          </cell>
          <cell r="E125">
            <v>171000</v>
          </cell>
          <cell r="F125">
            <v>34200</v>
          </cell>
          <cell r="G125">
            <v>14.581370791582174</v>
          </cell>
          <cell r="H125">
            <v>3.1813707915821734</v>
          </cell>
          <cell r="I125">
            <v>0.11570999999999999</v>
          </cell>
          <cell r="J125">
            <v>0</v>
          </cell>
          <cell r="K125">
            <v>14.697080791582174</v>
          </cell>
        </row>
        <row r="126">
          <cell r="A126" t="str">
            <v>TRACTOR D8N</v>
          </cell>
          <cell r="B126">
            <v>12000</v>
          </cell>
          <cell r="C126">
            <v>250</v>
          </cell>
          <cell r="D126">
            <v>48</v>
          </cell>
          <cell r="E126">
            <v>380000</v>
          </cell>
          <cell r="F126">
            <v>76000</v>
          </cell>
          <cell r="G126">
            <v>32.403046203515942</v>
          </cell>
          <cell r="H126">
            <v>7.0697128701826095</v>
          </cell>
          <cell r="I126">
            <v>0.25713333333333332</v>
          </cell>
          <cell r="J126">
            <v>0</v>
          </cell>
          <cell r="K126">
            <v>32.660179536849277</v>
          </cell>
        </row>
        <row r="127">
          <cell r="A127" t="str">
            <v>TRACTOR D8R</v>
          </cell>
          <cell r="B127">
            <v>12000</v>
          </cell>
          <cell r="C127">
            <v>250</v>
          </cell>
          <cell r="D127">
            <v>48</v>
          </cell>
          <cell r="E127">
            <v>395000</v>
          </cell>
          <cell r="F127">
            <v>79000</v>
          </cell>
          <cell r="G127">
            <v>33.682113816812624</v>
          </cell>
          <cell r="H127">
            <v>7.3487804834792918</v>
          </cell>
          <cell r="I127">
            <v>0.26728333333333337</v>
          </cell>
          <cell r="J127">
            <v>0</v>
          </cell>
          <cell r="K127">
            <v>33.949397150145955</v>
          </cell>
        </row>
        <row r="128">
          <cell r="A128" t="str">
            <v>VOLQUETE MERCEDES 2638 AK 6x6</v>
          </cell>
          <cell r="B128">
            <v>12000</v>
          </cell>
          <cell r="C128">
            <v>250</v>
          </cell>
          <cell r="D128">
            <v>48</v>
          </cell>
          <cell r="E128">
            <v>169500</v>
          </cell>
          <cell r="F128">
            <v>33900</v>
          </cell>
          <cell r="G128">
            <v>14.453464030252508</v>
          </cell>
          <cell r="H128">
            <v>3.1534640302525077</v>
          </cell>
          <cell r="I128">
            <v>0.11469500000000001</v>
          </cell>
          <cell r="J128">
            <v>0.56499999999999995</v>
          </cell>
          <cell r="K128">
            <v>15.133159030252507</v>
          </cell>
        </row>
        <row r="129">
          <cell r="A129" t="str">
            <v>VOLQUETE FL-12 6x6</v>
          </cell>
          <cell r="B129">
            <v>12000</v>
          </cell>
          <cell r="C129">
            <v>250</v>
          </cell>
          <cell r="D129">
            <v>48</v>
          </cell>
          <cell r="E129">
            <v>137000</v>
          </cell>
          <cell r="F129">
            <v>27400</v>
          </cell>
          <cell r="G129">
            <v>11.682150868109696</v>
          </cell>
          <cell r="H129">
            <v>2.5488175347763633</v>
          </cell>
          <cell r="I129">
            <v>9.2703333333333332E-2</v>
          </cell>
          <cell r="J129">
            <v>0.45666666666666667</v>
          </cell>
          <cell r="K129">
            <v>12.231520868109696</v>
          </cell>
        </row>
        <row r="130">
          <cell r="A130" t="str">
            <v>VOLQUETE VOLVO NL12</v>
          </cell>
          <cell r="B130">
            <v>12000</v>
          </cell>
          <cell r="C130">
            <v>250</v>
          </cell>
          <cell r="D130">
            <v>48</v>
          </cell>
          <cell r="E130">
            <v>117000</v>
          </cell>
          <cell r="F130">
            <v>23400</v>
          </cell>
          <cell r="G130">
            <v>9.9767273837141204</v>
          </cell>
          <cell r="H130">
            <v>2.1767273837141206</v>
          </cell>
          <cell r="I130">
            <v>7.9170000000000004E-2</v>
          </cell>
          <cell r="J130">
            <v>0.39</v>
          </cell>
          <cell r="K130">
            <v>10.44589738371412</v>
          </cell>
        </row>
        <row r="131">
          <cell r="A131" t="str">
            <v>ZARANDA SVEDALA</v>
          </cell>
          <cell r="B131">
            <v>12000</v>
          </cell>
          <cell r="C131">
            <v>250</v>
          </cell>
          <cell r="D131">
            <v>48</v>
          </cell>
          <cell r="E131">
            <v>282000</v>
          </cell>
          <cell r="F131">
            <v>56400</v>
          </cell>
          <cell r="G131">
            <v>24.046471129977625</v>
          </cell>
          <cell r="H131">
            <v>5.2464711299776248</v>
          </cell>
          <cell r="I131">
            <v>0.19081999999999999</v>
          </cell>
          <cell r="J131">
            <v>0</v>
          </cell>
          <cell r="K131">
            <v>24.237291129977624</v>
          </cell>
        </row>
        <row r="132">
          <cell r="A132" t="str">
            <v>ZARANDA FINLAY 393</v>
          </cell>
          <cell r="B132">
            <v>12000</v>
          </cell>
          <cell r="C132">
            <v>250</v>
          </cell>
          <cell r="D132">
            <v>48</v>
          </cell>
          <cell r="E132">
            <v>148900</v>
          </cell>
          <cell r="F132">
            <v>29780</v>
          </cell>
          <cell r="G132">
            <v>12.696877841325064</v>
          </cell>
          <cell r="H132">
            <v>2.7702111746583977</v>
          </cell>
          <cell r="I132">
            <v>0.10075566666666667</v>
          </cell>
          <cell r="J132">
            <v>0</v>
          </cell>
          <cell r="K132">
            <v>12.79763350799173</v>
          </cell>
        </row>
      </sheetData>
      <sheetData sheetId="1">
        <row r="77">
          <cell r="A77" t="str">
            <v>CLASE / MODELO DE EQUIPO</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ow r="77">
          <cell r="A77" t="str">
            <v>CLASE / MODELO DE EQUIPO</v>
          </cell>
        </row>
      </sheetData>
      <sheetData sheetId="153"/>
      <sheetData sheetId="154">
        <row r="77">
          <cell r="A77" t="str">
            <v>CLASE / MODELO DE EQUIPO</v>
          </cell>
        </row>
      </sheetData>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D."/>
      <sheetName val="G.G."/>
      <sheetName val="G.S."/>
      <sheetName val="G.L."/>
      <sheetName val="G.ET."/>
      <sheetName val="P.A."/>
      <sheetName val="COSTO HH"/>
      <sheetName val="COSTO H-M"/>
      <sheetName val="INS HM"/>
      <sheetName val="Insumos"/>
      <sheetName val="Hoja1"/>
      <sheetName val="Pesos"/>
      <sheetName val="Infra"/>
      <sheetName val="F17 A1"/>
      <sheetName val="RES,MET,ADI1"/>
      <sheetName val="Listas"/>
      <sheetName val="sensibilidad propoli"/>
      <sheetName val="FINAL"/>
      <sheetName val="Medidas"/>
      <sheetName val="Pared 2"/>
      <sheetName val="Pared 3"/>
      <sheetName val="Equipo"/>
      <sheetName val="Vehículo"/>
      <sheetName val="Gtos Gen"/>
      <sheetName val="Materiales"/>
      <sheetName val="Subcontratos"/>
      <sheetName val="Lista de Partidas"/>
      <sheetName val="47 V"/>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Tanque"/>
      <sheetName val="Techo"/>
      <sheetName val="Cerco malla"/>
      <sheetName val="Tensores Arriostres"/>
      <sheetName val="Columnas"/>
      <sheetName val="Techo Columna Carbon"/>
      <sheetName val="Mano Obra Calc"/>
      <sheetName val="Partidas"/>
      <sheetName val="Hoja1"/>
      <sheetName val="Cerco_malla"/>
      <sheetName val="Tensores_Arriostres"/>
      <sheetName val="Techo_Columna_Carbon"/>
      <sheetName val="Mano_Obra_Calc"/>
      <sheetName val="POSESIÓN 2003"/>
      <sheetName val="Cerco_malla1"/>
      <sheetName val="Tensores_Arriostres1"/>
      <sheetName val="Techo_Columna_Carbon1"/>
      <sheetName val="Mano_Obra_Calc1"/>
      <sheetName val="POSESIÓN_2003"/>
      <sheetName val="F-05"/>
      <sheetName val="Infra"/>
      <sheetName val="civ_roma"/>
      <sheetName val="Ampliad"/>
      <sheetName val="Ing"/>
      <sheetName val="PAPrrhh"/>
      <sheetName val="Opti"/>
      <sheetName val="APU"/>
      <sheetName val="gs"/>
      <sheetName val="RESUMEN HH"/>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POSESIÓN"/>
      <sheetName val="CIE"/>
      <sheetName val="CIEDANOS"/>
      <sheetName val="cie10"/>
      <sheetName val="RESUMEN POR COMPONENTE"/>
      <sheetName val="C17_Gra01"/>
      <sheetName val="datos base"/>
      <sheetName val="Constants"/>
      <sheetName val="SALUD"/>
      <sheetName val="EDUCACION"/>
      <sheetName val="PPTOALT1"/>
      <sheetName val="PRECIO2"/>
    </sheetNames>
    <sheetDataSet>
      <sheetData sheetId="0" refreshError="1">
        <row r="1">
          <cell r="F1">
            <v>0.6</v>
          </cell>
          <cell r="G1">
            <v>0.1</v>
          </cell>
          <cell r="H1">
            <v>0.45</v>
          </cell>
          <cell r="I1">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_roma"/>
      <sheetName val="Ampliad"/>
      <sheetName val="Ing"/>
      <sheetName val="Infra"/>
      <sheetName val="PAPrrhh"/>
      <sheetName val="Opti"/>
      <sheetName val="Inputs"/>
      <sheetName val="Calculos"/>
      <sheetName val="Cuadrillas"/>
      <sheetName val="7422CW00"/>
      <sheetName val="puni"/>
      <sheetName val="GG"/>
      <sheetName val="RES,MET,ADI1"/>
      <sheetName val="Rates"/>
      <sheetName val="BASE"/>
      <sheetName val="Wind Loads"/>
      <sheetName val="PTO_ARES"/>
      <sheetName val="sensibilidad.proliv"/>
      <sheetName val="Tablas"/>
      <sheetName val="Flota"/>
      <sheetName val="DATOS"/>
      <sheetName val="RRHH"/>
      <sheetName val="Pavimentos"/>
      <sheetName val="CALENDARIO"/>
      <sheetName val="Res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
      <sheetName val="PA"/>
      <sheetName val="A_Eq"/>
      <sheetName val="A-Mat"/>
      <sheetName val="Análisis HH"/>
      <sheetName val="Codificación"/>
      <sheetName val="Cronograma"/>
      <sheetName val="Cuadrillas"/>
      <sheetName val="Facilidades"/>
      <sheetName val="Recursos"/>
      <sheetName val="Herr&amp;Eq."/>
      <sheetName val="Ayuda Memoria"/>
      <sheetName val="Limites de Bateria"/>
      <sheetName val="Alcance Instrumentación"/>
      <sheetName val="Alcance Electricidad"/>
      <sheetName val="Matriz Responsabilides"/>
      <sheetName val="ListaRec"/>
      <sheetName val="RRspo"/>
      <sheetName val="7422CW00"/>
      <sheetName val="NO IMP. - ANCHOR BOLTS"/>
      <sheetName val="Ratios"/>
      <sheetName val="GG"/>
      <sheetName val="ARQUITECTURA"/>
      <sheetName val="ESTRUCTURAS"/>
      <sheetName val="INST.ELECTRICAS"/>
      <sheetName val="INST.SANITARIAS"/>
      <sheetName val="Sens.agua"/>
      <sheetName val="Sensib. IE-VACSN"/>
      <sheetName val="Requerimiento"/>
      <sheetName val="steel"/>
      <sheetName val="FINAL"/>
      <sheetName val="RES,MET,ADI1"/>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BINACIONES"/>
      <sheetName val="DOBLE H1-Z4"/>
      <sheetName val="Hoja1"/>
      <sheetName val="Hoja2"/>
      <sheetName val="Hoja3"/>
      <sheetName val="PER,COM.PRO.ADI1"/>
      <sheetName val="Datos-No imprimir"/>
      <sheetName val="Cuadrillas"/>
      <sheetName val="C05_Ges03"/>
      <sheetName val="CFA"/>
      <sheetName val="steel"/>
      <sheetName val="p1"/>
      <sheetName val="GG"/>
      <sheetName val="Listas"/>
      <sheetName val="datos"/>
      <sheetName val="4 Poblacion Demandante Efectiva"/>
      <sheetName val="12 P3"/>
      <sheetName val="Rendimientos"/>
      <sheetName val="Informacion"/>
      <sheetName val="Sensib. IE-VACSN"/>
      <sheetName val="Pesos"/>
      <sheetName val="POSESIÓN"/>
    </sheetNames>
    <sheetDataSet>
      <sheetData sheetId="0"/>
      <sheetData sheetId="1" refreshError="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_Lbr"/>
      <sheetName val="Hr_Cost_Sum"/>
      <sheetName val="Datos"/>
      <sheetName val="Calculos"/>
      <sheetName val="RO"/>
      <sheetName val="steel"/>
      <sheetName val="p1"/>
      <sheetName val="INDICE"/>
      <sheetName val="PGR - PPTO"/>
      <sheetName val="Hoja91"/>
      <sheetName val="12 P3"/>
      <sheetName val="5 Poblacion Demandante Efectiva"/>
      <sheetName val="CFA"/>
      <sheetName val="Hoja1"/>
      <sheetName val="C05_Ges03"/>
      <sheetName val="Rendimiento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RO"/>
      <sheetName val="Variacion"/>
      <sheetName val="ROxEtapas"/>
      <sheetName val="RO Cero General"/>
      <sheetName val="RO Cero Inicio Obra"/>
      <sheetName val="RO Cero Exp.Técnico"/>
      <sheetName val="Costo Ingenieria"/>
      <sheetName val="Staff"/>
      <sheetName val="Costo Indirecto Exp.T"/>
      <sheetName val="Gastos Exp.T"/>
      <sheetName val="Calculos"/>
      <sheetName val="HV SIN CAMP"/>
      <sheetName val="HV Adicionales"/>
      <sheetName val="Hoja1"/>
      <sheetName val="PER,COM.PRO.ADI1"/>
      <sheetName val="datos base"/>
      <sheetName val="Sensib. IE-VACSN"/>
      <sheetName val="Datos Generales"/>
      <sheetName val="Relacion de PU"/>
      <sheetName val="Requerimiento"/>
      <sheetName val="Infra"/>
      <sheetName val="FP"/>
      <sheetName val="RRHH"/>
      <sheetName val="PPTOALT1pref"/>
      <sheetName val="Base_datos"/>
      <sheetName val="SHEET1"/>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Direct_Lbr"/>
      <sheetName val="VACST"/>
      <sheetName val="Dmda."/>
      <sheetName val="Consolidado"/>
      <sheetName val="Constants"/>
      <sheetName val="DOBLE H1-Z4"/>
      <sheetName val="Resumen"/>
      <sheetName val="Costo Indirecto"/>
      <sheetName val="F17 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NTONES"/>
      <sheetName val="METRADO"/>
      <sheetName val="datos base"/>
      <sheetName val="0-25"/>
      <sheetName val="25-50"/>
      <sheetName val="50-75"/>
      <sheetName val="75-96"/>
      <sheetName val="S.ANCHOSUST"/>
      <sheetName val="Hoja3"/>
      <sheetName val="Hoja4"/>
      <sheetName val="Hoja5"/>
      <sheetName val="Hoja6"/>
      <sheetName val="Hoja7"/>
      <sheetName val="Hoja8"/>
      <sheetName val="Hoja9"/>
      <sheetName val="Hoja10"/>
      <sheetName val="Hoja11"/>
      <sheetName val="Hoja12"/>
      <sheetName val="Hoja13"/>
      <sheetName val="Hoja14"/>
      <sheetName val="Hoja15"/>
      <sheetName val="Hoja16"/>
      <sheetName val="CANTERAS"/>
      <sheetName val="Direct_Lbr"/>
      <sheetName val="ALCANTARILLA KM 303+949.28"/>
      <sheetName val="ALCANTARILLA KM 304+047.00"/>
      <sheetName val="ALCANTARILLA KM 304+218.55"/>
      <sheetName val="ALCANTARILLA KM 312+628.23"/>
      <sheetName val="ALC Km. 312+628.23"/>
      <sheetName val="ALC Km. 303+949.28"/>
      <sheetName val="ALC Km. 304+047.00"/>
      <sheetName val="ALC Km. 304+218.55"/>
      <sheetName val="DESAGREG"/>
      <sheetName val="metrados"/>
      <sheetName val="Resumen"/>
      <sheetName val="_x001f_}väó_x000e__x0000__x0001__x0000__x0000__x0000_,8_x0000_&lt;_x0000__x0000__x0000_*8_x0000_&lt;_x0000__x0000__x0000_&lt;_x0002_v"/>
      <sheetName val="Alcantarillas"/>
      <sheetName val="Rendimientos"/>
      <sheetName val="Acero"/>
      <sheetName val="Restricciones y Compromisos"/>
      <sheetName val="datos_base"/>
      <sheetName val="S_ANCHOSUST"/>
      <sheetName val="ALCANTARILLA_KM_303+949_28"/>
      <sheetName val="ALCANTARILLA_KM_304+047_00"/>
      <sheetName val="ALCANTARILLA_KM_304+218_55"/>
      <sheetName val="ALCANTARILLA_KM_312+628_23"/>
      <sheetName val="ALC_Km__312+628_23"/>
      <sheetName val="ALC_Km__303+949_28"/>
      <sheetName val="ALC_Km__304+047_00"/>
      <sheetName val="ALC_Km__304+218_55"/>
      <sheetName val="}väó,8&lt;*8&lt;&lt;v"/>
      <sheetName val="PER,COM.PRO.ADI1"/>
      <sheetName val="RES,MET,ADI1"/>
      <sheetName val="LIMA-CANTA"/>
      <sheetName val="Fierro-C1"/>
      <sheetName val="Explanac."/>
      <sheetName val="Pavimentos"/>
      <sheetName val="Cuad N °02"/>
      <sheetName val="Cuad N °03"/>
      <sheetName val="VARIACION DE METRADO"/>
      <sheetName val="Cuad N°04 Amort"/>
      <sheetName val="Hoja1"/>
      <sheetName val="Hoja2"/>
      <sheetName val="Metrado Programado"/>
      <sheetName val="Metrado Ejecutado"/>
      <sheetName val="TD ISP"/>
      <sheetName val="Datos"/>
      <sheetName val="TD RO"/>
      <sheetName val="01 PRELIMINARES"/>
      <sheetName val="02 ESTRIBOS"/>
      <sheetName val="03 VIGAS"/>
      <sheetName val="04 LOSA"/>
      <sheetName val="05 VARIOS"/>
      <sheetName val="06 ACCESOS"/>
      <sheetName val="07 SEÑALIZACION"/>
      <sheetName val="No Imprimir (1)"/>
      <sheetName val="No Imprimir"/>
      <sheetName val="_x001f_}väó_x000e_"/>
      <sheetName val="civ_roma"/>
      <sheetName val="Ampliad"/>
      <sheetName val="Ing"/>
      <sheetName val="Infra"/>
      <sheetName val="PAPrrhh"/>
      <sheetName val="Opti"/>
      <sheetName val="Ratios"/>
      <sheetName val="Calculos"/>
      <sheetName val="RO"/>
      <sheetName val="POLINOMICA"/>
      <sheetName val="Consolidado"/>
      <sheetName val="NO IMP. - ANCHOR BOLTS"/>
      <sheetName val="RRHH"/>
      <sheetName val="PPTOALT1pref"/>
      <sheetName val="2843 DATA"/>
      <sheetName val="pu Estructuras"/>
      <sheetName val="Precios de insumos"/>
      <sheetName val="Input"/>
      <sheetName val="Costo Indirecto"/>
      <sheetName val="puni"/>
      <sheetName val="Summary"/>
      <sheetName val="MetradoViayDique(convalores.Lu)"/>
      <sheetName val="Separador"/>
      <sheetName val="Resumen x km"/>
      <sheetName val="Planilla"/>
      <sheetName val="Resumen anual"/>
      <sheetName val="Facturacion  - Ingresos"/>
      <sheetName val="Inventario - Mercadería"/>
      <sheetName val="Gastos - Servicios "/>
      <sheetName val="PROV. GASTO DIC"/>
      <sheetName val="Resumen Gto"/>
      <sheetName val="Resumen Gto Imputado &amp; Diferido"/>
      <sheetName val="Resumen Gtos ML"/>
      <sheetName val="PCGE"/>
    </sheetNames>
    <sheetDataSet>
      <sheetData sheetId="0" refreshError="1"/>
      <sheetData sheetId="1" refreshError="1"/>
      <sheetData sheetId="2">
        <row r="7">
          <cell r="B7" t="str">
            <v>U</v>
          </cell>
          <cell r="C7" t="str">
            <v>Zona Urbana</v>
          </cell>
          <cell r="D7">
            <v>7.5</v>
          </cell>
          <cell r="E7">
            <v>0.125</v>
          </cell>
          <cell r="F7">
            <v>7.5</v>
          </cell>
          <cell r="G7">
            <v>0</v>
          </cell>
          <cell r="I7">
            <v>0</v>
          </cell>
          <cell r="K7">
            <v>0</v>
          </cell>
        </row>
        <row r="8">
          <cell r="B8" t="str">
            <v>R</v>
          </cell>
          <cell r="C8" t="str">
            <v>Zona Rural</v>
          </cell>
          <cell r="D8">
            <v>7.5</v>
          </cell>
          <cell r="E8">
            <v>7.4999999999999997E-2</v>
          </cell>
          <cell r="F8">
            <v>7.6875</v>
          </cell>
          <cell r="G8">
            <v>0.15</v>
          </cell>
          <cell r="H8">
            <v>7.9499999999999993</v>
          </cell>
          <cell r="I8">
            <v>0.2</v>
          </cell>
          <cell r="J8">
            <v>8.1750000000000007</v>
          </cell>
          <cell r="K8">
            <v>0</v>
          </cell>
          <cell r="M8">
            <v>9.6750000000000007</v>
          </cell>
        </row>
        <row r="9">
          <cell r="B9" t="str">
            <v>T</v>
          </cell>
          <cell r="C9" t="str">
            <v>Transicion</v>
          </cell>
          <cell r="E9">
            <v>7.4999999999999997E-2</v>
          </cell>
          <cell r="G9">
            <v>0.35</v>
          </cell>
          <cell r="I9">
            <v>0</v>
          </cell>
          <cell r="K9">
            <v>0</v>
          </cell>
          <cell r="M9">
            <v>9.2249999999999996</v>
          </cell>
        </row>
        <row r="10">
          <cell r="B10" t="str">
            <v>P</v>
          </cell>
          <cell r="C10" t="str">
            <v>Puente, cruce v. ferrea</v>
          </cell>
          <cell r="E10">
            <v>7.4999999999999997E-2</v>
          </cell>
          <cell r="G10">
            <v>0</v>
          </cell>
          <cell r="I10">
            <v>0</v>
          </cell>
          <cell r="K10">
            <v>0</v>
          </cell>
        </row>
        <row r="11">
          <cell r="B11" t="str">
            <v>E</v>
          </cell>
          <cell r="C11" t="str">
            <v>Elevación de Rasante</v>
          </cell>
          <cell r="D11">
            <v>7.5</v>
          </cell>
          <cell r="E11">
            <v>7.4999999999999997E-2</v>
          </cell>
          <cell r="F11">
            <v>7.6875</v>
          </cell>
          <cell r="G11">
            <v>0.35</v>
          </cell>
          <cell r="H11">
            <v>8.25</v>
          </cell>
          <cell r="I11">
            <v>0.2</v>
          </cell>
          <cell r="J11">
            <v>8.7750000000000004</v>
          </cell>
          <cell r="K11">
            <v>0</v>
          </cell>
          <cell r="M11">
            <v>10.275</v>
          </cell>
        </row>
        <row r="12">
          <cell r="B12" t="str">
            <v>V</v>
          </cell>
          <cell r="C12" t="str">
            <v>Variante</v>
          </cell>
          <cell r="D12">
            <v>9</v>
          </cell>
          <cell r="E12">
            <v>7.4999999999999997E-2</v>
          </cell>
          <cell r="F12">
            <v>9.1875</v>
          </cell>
          <cell r="G12">
            <v>0.2</v>
          </cell>
          <cell r="H12">
            <v>9.5250000000000004</v>
          </cell>
          <cell r="I12">
            <v>0</v>
          </cell>
          <cell r="K12">
            <v>0.2</v>
          </cell>
          <cell r="L12">
            <v>10.125</v>
          </cell>
          <cell r="M12">
            <v>10.425000000000001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ow r="7">
          <cell r="B7" t="str">
            <v>U</v>
          </cell>
        </row>
      </sheetData>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17_Gra01"/>
      <sheetName val="datos base"/>
      <sheetName val="FP"/>
      <sheetName val="DATOS"/>
      <sheetName val="PRECIO2"/>
      <sheetName val="Sheet1"/>
      <sheetName val="CIE"/>
      <sheetName val="CFA"/>
      <sheetName val="Hoja1"/>
      <sheetName val="7422CW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5_Ges03"/>
      <sheetName val="C17_Gra01"/>
      <sheetName val="Sensib. IE-VACSN"/>
      <sheetName val="Metrados"/>
      <sheetName val="PRECIO2"/>
      <sheetName val="DEMANDA"/>
      <sheetName val="Encofrado BVR Unispan"/>
      <sheetName val="GENERAL"/>
      <sheetName val="Pavimen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SUBC"/>
      <sheetName val="RES-MO"/>
      <sheetName val="ZD"/>
      <sheetName val="ZE"/>
      <sheetName val="RES CD y CI"/>
      <sheetName val="BBA"/>
      <sheetName val="AL"/>
      <sheetName val="02AA"/>
      <sheetName val="A"/>
      <sheetName val="Costo Indirecto "/>
      <sheetName val="AG"/>
      <sheetName val="AH"/>
      <sheetName val="AK"/>
      <sheetName val="BBB"/>
      <sheetName val="BEA"/>
      <sheetName val="BFKM"/>
      <sheetName val="CABAA"/>
      <sheetName val="CABAC"/>
      <sheetName val="CAB"/>
      <sheetName val="CBAAA"/>
      <sheetName val="CBAAC"/>
      <sheetName val="CB"/>
      <sheetName val="CFA"/>
      <sheetName val="CFB"/>
      <sheetName val="CFE"/>
      <sheetName val="HA"/>
      <sheetName val="XH"/>
      <sheetName val="GGJM"/>
      <sheetName val="GGJA"/>
      <sheetName val="GAA"/>
      <sheetName val="GCE"/>
      <sheetName val="GCF"/>
      <sheetName val="GC"/>
      <sheetName val="GAAB"/>
      <sheetName val="GDH"/>
      <sheetName val="GDi"/>
      <sheetName val="GEIF"/>
      <sheetName val="GFI"/>
      <sheetName val="GDII"/>
      <sheetName val="GDIO"/>
      <sheetName val="GDIZ"/>
      <sheetName val="GN"/>
      <sheetName val="GH"/>
      <sheetName val="GI"/>
      <sheetName val="GJ"/>
      <sheetName val="AJ"/>
      <sheetName val="XG"/>
      <sheetName val="KT"/>
      <sheetName val="F"/>
      <sheetName val="MFXB"/>
      <sheetName val="M"/>
      <sheetName val="JA"/>
      <sheetName val="K"/>
      <sheetName val="C05_Ges03"/>
      <sheetName val="Sens.agua"/>
      <sheetName val="Detail"/>
      <sheetName val="steel"/>
      <sheetName val="Direct_Lbr"/>
      <sheetName val="Datos"/>
      <sheetName val="Calculos"/>
      <sheetName val="RO"/>
      <sheetName val="RRHH"/>
      <sheetName val="Metrados"/>
      <sheetName val="RO2655"/>
      <sheetName val="Sheet1"/>
      <sheetName val="Sensib. IE-VACSN"/>
      <sheetName val="Relacion de INSUMOS"/>
      <sheetName val="PPTOALT1"/>
      <sheetName val="4 Poblacion Demandante Efectiva"/>
      <sheetName val="12 P3"/>
      <sheetName val="WAGERATE BY CRAF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4">
          <cell r="I4" t="str">
            <v>Frente 1</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1</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cell r="BF4">
            <v>0</v>
          </cell>
          <cell r="BG4">
            <v>0</v>
          </cell>
          <cell r="BH4">
            <v>0</v>
          </cell>
          <cell r="BI4">
            <v>0</v>
          </cell>
          <cell r="BJ4">
            <v>0</v>
          </cell>
          <cell r="BK4">
            <v>0</v>
          </cell>
          <cell r="BL4">
            <v>0</v>
          </cell>
          <cell r="BM4">
            <v>0</v>
          </cell>
        </row>
        <row r="5">
          <cell r="I5" t="str">
            <v>Frente 2</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1</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row>
        <row r="6">
          <cell r="I6" t="str">
            <v>Frente 3</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1</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row>
        <row r="7">
          <cell r="I7" t="str">
            <v>Frente 4</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0.41624365482233505</v>
          </cell>
          <cell r="AK7">
            <v>0</v>
          </cell>
          <cell r="AL7">
            <v>0</v>
          </cell>
          <cell r="AM7">
            <v>0.39086294416243655</v>
          </cell>
          <cell r="AN7">
            <v>0</v>
          </cell>
          <cell r="AO7">
            <v>0</v>
          </cell>
          <cell r="AP7">
            <v>0.12182741116751269</v>
          </cell>
          <cell r="AQ7">
            <v>0</v>
          </cell>
          <cell r="AR7">
            <v>0</v>
          </cell>
          <cell r="AS7">
            <v>7.1065989847715741E-2</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row>
        <row r="8">
          <cell r="I8" t="str">
            <v>Frente 5</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0.32911392405063289</v>
          </cell>
          <cell r="AK8">
            <v>0</v>
          </cell>
          <cell r="AL8">
            <v>0</v>
          </cell>
          <cell r="AM8">
            <v>0.34810126582278483</v>
          </cell>
          <cell r="AN8">
            <v>0</v>
          </cell>
          <cell r="AO8">
            <v>0</v>
          </cell>
          <cell r="AP8">
            <v>0.15189873417721519</v>
          </cell>
          <cell r="AQ8">
            <v>0</v>
          </cell>
          <cell r="AR8">
            <v>0</v>
          </cell>
          <cell r="AS8">
            <v>0.13924050632911392</v>
          </cell>
          <cell r="AT8">
            <v>0</v>
          </cell>
          <cell r="AU8">
            <v>0</v>
          </cell>
          <cell r="AV8">
            <v>3.1645569620253167E-2</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422CW00"/>
      <sheetName val="Medidas"/>
      <sheetName val="Pared 2"/>
      <sheetName val="Pared 3"/>
      <sheetName val="SHEET1"/>
      <sheetName val="Consolidado"/>
      <sheetName val="CFA"/>
      <sheetName val="Precios de insumos"/>
      <sheetName val="Hoja1"/>
      <sheetName val="MAESTRO DE CLAVES FINAL"/>
      <sheetName val="Solicitu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das"/>
      <sheetName val="Pared 1"/>
      <sheetName val="Pared 2"/>
      <sheetName val="Pared 3"/>
      <sheetName val="Fondo"/>
      <sheetName val="Techo"/>
      <sheetName val="Desliz"/>
      <sheetName val="Flota"/>
      <sheetName val="Computo"/>
      <sheetName val="Tablas"/>
      <sheetName val="Módulo1"/>
      <sheetName val="Relacion de Recursos"/>
      <sheetName val="Input"/>
      <sheetName val="7422CW00"/>
      <sheetName val="Consolidado"/>
      <sheetName val="BASES"/>
      <sheetName val="Forrado"/>
      <sheetName val="Datos-No imprimir"/>
      <sheetName val="INF.PERS.CONTRATADO"/>
      <sheetName val="Comparativa"/>
      <sheetName val="DATOS"/>
      <sheetName val="Relacion de INSUMOS"/>
      <sheetName val="PPTOALT1"/>
      <sheetName val="12 P3"/>
      <sheetName val="5 Poblacion Demandante Efectiva"/>
      <sheetName val="xie"/>
      <sheetName val="FP"/>
      <sheetName val="CFA"/>
      <sheetName val="Hoja1"/>
      <sheetName val="datos base"/>
      <sheetName val="C17_Gra01"/>
      <sheetName val="F17 A1"/>
      <sheetName val="GG"/>
      <sheetName val="PPTOALT1pref"/>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RREYROS NOV-99"/>
      <sheetName val="ANALISIS ALQUILER FERREYROS"/>
      <sheetName val="#REF"/>
      <sheetName val="FERREYROS_NOV-99"/>
      <sheetName val="ANALISIS_ALQUILER_FERREYROS"/>
      <sheetName val="Inst_Index"/>
      <sheetName val="#¡REF"/>
      <sheetName val="Parametros"/>
      <sheetName val="FERREYROS_NOV-991"/>
      <sheetName val="ANALISIS_ALQUILER_FERREYROS1"/>
      <sheetName val="SE_Chimbote1"/>
      <sheetName val="SE_Piura_Oeste"/>
      <sheetName val="SE_Santa_Rosa"/>
      <sheetName val="SE_San_Juan"/>
      <sheetName val="SE_Independencia"/>
      <sheetName val="SE_Ica"/>
      <sheetName val="SE_Chiclayo_Oeste"/>
      <sheetName val="SE_Trujillo_Norte"/>
      <sheetName val="SE_Paramonga_Nueva"/>
      <sheetName val="SE_Chavarria"/>
      <sheetName val="Presupuesto"/>
      <sheetName val="P.U. Est"/>
      <sheetName val="P.U. arq"/>
      <sheetName val="P_U__Est"/>
      <sheetName val="P_U__arq"/>
      <sheetName val="Presup"/>
      <sheetName val="P13 Tabiqueria y Albañileria"/>
      <sheetName val="ALTERNATIVA EQUIPOS"/>
      <sheetName val="C17_Gra01"/>
      <sheetName val="C05_Ges03"/>
      <sheetName val="steel"/>
      <sheetName val="Medidas"/>
      <sheetName val="Pared 2"/>
      <sheetName val="Pared 3"/>
      <sheetName val="Rendimientos"/>
      <sheetName val="xie"/>
      <sheetName val="Sensib. IE-VACSN"/>
      <sheetName val="Consolidado"/>
      <sheetName val="Demanda"/>
      <sheetName val="PER,COM.PRO.ADI1"/>
      <sheetName val="Costo Indirecto"/>
      <sheetName val="POSESIÓN"/>
      <sheetName val="F-05"/>
      <sheetName val="F17 A1"/>
      <sheetName val="GG"/>
      <sheetName val="PPTOALT1pref"/>
      <sheetName val="Pavimentos"/>
    </sheetNames>
    <sheetDataSet>
      <sheetData sheetId="0"/>
      <sheetData sheetId="1" refreshError="1">
        <row r="3">
          <cell r="D3" t="str">
            <v>5HM00950</v>
          </cell>
          <cell r="E3">
            <v>36224</v>
          </cell>
          <cell r="H3">
            <v>36250</v>
          </cell>
          <cell r="I3">
            <v>27</v>
          </cell>
          <cell r="J3">
            <v>30</v>
          </cell>
          <cell r="K3">
            <v>36280</v>
          </cell>
          <cell r="L3">
            <v>0</v>
          </cell>
          <cell r="M3">
            <v>0</v>
          </cell>
          <cell r="N3">
            <v>4819959</v>
          </cell>
          <cell r="O3">
            <v>36337</v>
          </cell>
          <cell r="P3">
            <v>3</v>
          </cell>
          <cell r="Q3">
            <v>24</v>
          </cell>
          <cell r="R3">
            <v>120000</v>
          </cell>
          <cell r="S3">
            <v>0</v>
          </cell>
          <cell r="T3">
            <v>0</v>
          </cell>
          <cell r="U3">
            <v>178517</v>
          </cell>
          <cell r="V3">
            <v>2416.4</v>
          </cell>
          <cell r="W3">
            <v>11750.815999999995</v>
          </cell>
          <cell r="X3">
            <v>76259.945762711854</v>
          </cell>
          <cell r="Y3">
            <v>13073.133559322032</v>
          </cell>
          <cell r="Z3">
            <v>45.084745762711862</v>
          </cell>
          <cell r="AA3">
            <v>165665</v>
          </cell>
          <cell r="AB3">
            <v>64319.81711186441</v>
          </cell>
          <cell r="AC3">
            <v>101345.18288813559</v>
          </cell>
          <cell r="AD3">
            <v>178517</v>
          </cell>
          <cell r="AE3">
            <v>64319.81711186441</v>
          </cell>
          <cell r="AF3">
            <v>114197.18288813559</v>
          </cell>
          <cell r="AG3" t="str">
            <v xml:space="preserve"> </v>
          </cell>
          <cell r="AI3">
            <v>9958.3186440677928</v>
          </cell>
          <cell r="AJ3">
            <v>11232.714124293791</v>
          </cell>
          <cell r="AK3">
            <v>11414.255367231637</v>
          </cell>
          <cell r="AL3">
            <v>7458.2192090395492</v>
          </cell>
          <cell r="AM3">
            <v>8826.3909604519758</v>
          </cell>
          <cell r="AN3">
            <v>6720.0316384180824</v>
          </cell>
          <cell r="AO3">
            <v>7362.639548022591</v>
          </cell>
          <cell r="AP3">
            <v>3021.2790960452107</v>
          </cell>
          <cell r="AR3">
            <v>65993.848587570625</v>
          </cell>
          <cell r="AS3">
            <v>47515.570983050849</v>
          </cell>
        </row>
        <row r="4">
          <cell r="D4" t="str">
            <v>5HM01300</v>
          </cell>
          <cell r="E4">
            <v>36239</v>
          </cell>
          <cell r="H4">
            <v>36250</v>
          </cell>
          <cell r="I4">
            <v>12</v>
          </cell>
          <cell r="J4">
            <v>30</v>
          </cell>
          <cell r="K4">
            <v>36280</v>
          </cell>
          <cell r="L4">
            <v>0</v>
          </cell>
          <cell r="M4">
            <v>0</v>
          </cell>
          <cell r="N4">
            <v>2142204</v>
          </cell>
          <cell r="O4">
            <v>36322</v>
          </cell>
          <cell r="P4">
            <v>1</v>
          </cell>
          <cell r="Q4">
            <v>11</v>
          </cell>
          <cell r="R4">
            <v>150000</v>
          </cell>
          <cell r="S4">
            <v>0</v>
          </cell>
          <cell r="T4">
            <v>0</v>
          </cell>
          <cell r="U4">
            <v>178517</v>
          </cell>
          <cell r="V4">
            <v>987.2</v>
          </cell>
          <cell r="W4">
            <v>6088.9173333333329</v>
          </cell>
          <cell r="X4">
            <v>31155.362711864404</v>
          </cell>
          <cell r="Y4">
            <v>5340.9193220338984</v>
          </cell>
          <cell r="Z4">
            <v>45.084745762711862</v>
          </cell>
          <cell r="AA4">
            <v>165665</v>
          </cell>
          <cell r="AB4">
            <v>26277.323064406781</v>
          </cell>
          <cell r="AC4">
            <v>139387.67693559322</v>
          </cell>
          <cell r="AD4">
            <v>178517</v>
          </cell>
          <cell r="AE4">
            <v>26277.323064406781</v>
          </cell>
          <cell r="AF4">
            <v>152239.67693559322</v>
          </cell>
          <cell r="AG4" t="str">
            <v xml:space="preserve"> </v>
          </cell>
          <cell r="AI4">
            <v>5160.0994350282481</v>
          </cell>
          <cell r="AJ4">
            <v>14767.959322033901</v>
          </cell>
          <cell r="AK4">
            <v>12059.868926553674</v>
          </cell>
          <cell r="AL4">
            <v>13777.297175141239</v>
          </cell>
          <cell r="AM4">
            <v>6168.1943502824915</v>
          </cell>
          <cell r="AN4">
            <v>7623.5299435028182</v>
          </cell>
          <cell r="AO4">
            <v>4241.5728813559372</v>
          </cell>
          <cell r="AP4">
            <v>0</v>
          </cell>
          <cell r="AR4">
            <v>63798.52203389832</v>
          </cell>
          <cell r="AS4">
            <v>45934.935864406791</v>
          </cell>
        </row>
        <row r="5">
          <cell r="D5" t="str">
            <v>5HM01360</v>
          </cell>
          <cell r="E5">
            <v>36197</v>
          </cell>
          <cell r="F5">
            <v>28</v>
          </cell>
          <cell r="G5">
            <v>28</v>
          </cell>
          <cell r="H5">
            <v>36250</v>
          </cell>
          <cell r="I5">
            <v>54</v>
          </cell>
          <cell r="J5">
            <v>30</v>
          </cell>
          <cell r="L5">
            <v>4998476</v>
          </cell>
          <cell r="M5">
            <v>4998476</v>
          </cell>
          <cell r="N5">
            <v>9639918</v>
          </cell>
          <cell r="O5">
            <v>140</v>
          </cell>
          <cell r="P5">
            <v>0</v>
          </cell>
          <cell r="Q5">
            <v>54</v>
          </cell>
          <cell r="R5">
            <v>178517</v>
          </cell>
          <cell r="S5">
            <v>178517</v>
          </cell>
          <cell r="T5">
            <v>178517</v>
          </cell>
          <cell r="U5">
            <v>178517</v>
          </cell>
          <cell r="V5">
            <v>8.9</v>
          </cell>
          <cell r="W5">
            <v>16015.328000000001</v>
          </cell>
          <cell r="X5">
            <v>280.87796610169488</v>
          </cell>
          <cell r="Y5">
            <v>48.150508474576263</v>
          </cell>
          <cell r="Z5">
            <v>45.084745762711862</v>
          </cell>
          <cell r="AA5">
            <v>165665</v>
          </cell>
          <cell r="AB5">
            <v>236.90050169491528</v>
          </cell>
          <cell r="AC5">
            <v>165428.09949830509</v>
          </cell>
          <cell r="AD5">
            <v>178517</v>
          </cell>
          <cell r="AE5">
            <v>236.90050169491528</v>
          </cell>
          <cell r="AF5">
            <v>178280.09949830509</v>
          </cell>
          <cell r="AG5">
            <v>8303.4067796610179</v>
          </cell>
          <cell r="AH5">
            <v>9630.1016949152545</v>
          </cell>
          <cell r="AI5">
            <v>13572.311864406782</v>
          </cell>
          <cell r="AJ5">
            <v>11563.936723163844</v>
          </cell>
          <cell r="AK5">
            <v>12456.013559322037</v>
          </cell>
          <cell r="AL5">
            <v>8484.3480225988696</v>
          </cell>
          <cell r="AM5">
            <v>11390.811299435032</v>
          </cell>
          <cell r="AN5">
            <v>6551.1141242937838</v>
          </cell>
          <cell r="AO5">
            <v>6409.8485875706201</v>
          </cell>
          <cell r="AP5">
            <v>5535.8056497175176</v>
          </cell>
          <cell r="AQ5">
            <v>10129.64</v>
          </cell>
          <cell r="AR5">
            <v>104027.33830508476</v>
          </cell>
          <cell r="AS5">
            <v>74899.683579661025</v>
          </cell>
        </row>
        <row r="6">
          <cell r="D6" t="str">
            <v>7WN00453</v>
          </cell>
          <cell r="E6">
            <v>36223</v>
          </cell>
          <cell r="I6">
            <v>25</v>
          </cell>
          <cell r="J6">
            <v>30</v>
          </cell>
          <cell r="L6">
            <v>0</v>
          </cell>
          <cell r="M6">
            <v>0</v>
          </cell>
          <cell r="N6">
            <v>2197500</v>
          </cell>
          <cell r="O6">
            <v>55</v>
          </cell>
          <cell r="Q6">
            <v>36182</v>
          </cell>
          <cell r="R6">
            <v>87900</v>
          </cell>
          <cell r="S6">
            <v>0</v>
          </cell>
          <cell r="T6">
            <v>0</v>
          </cell>
          <cell r="U6">
            <v>87900</v>
          </cell>
          <cell r="V6">
            <v>6.7</v>
          </cell>
          <cell r="W6">
            <v>4207</v>
          </cell>
          <cell r="X6">
            <v>94.396186440677965</v>
          </cell>
          <cell r="Y6">
            <v>16.182203389830509</v>
          </cell>
          <cell r="Z6">
            <v>20.127118644067799</v>
          </cell>
          <cell r="AA6">
            <v>64490</v>
          </cell>
          <cell r="AB6">
            <v>79.616440677966125</v>
          </cell>
          <cell r="AC6">
            <v>64410.383559322036</v>
          </cell>
          <cell r="AD6">
            <v>82210</v>
          </cell>
          <cell r="AE6">
            <v>79.616440677966125</v>
          </cell>
          <cell r="AF6">
            <v>82130.383559322028</v>
          </cell>
          <cell r="AI6">
            <v>2389.2231638418084</v>
          </cell>
          <cell r="AJ6">
            <v>1595.6779661016951</v>
          </cell>
          <cell r="AK6">
            <v>2078.4604519774011</v>
          </cell>
          <cell r="AL6">
            <v>3757.5988700564976</v>
          </cell>
          <cell r="AM6">
            <v>3783.898305084746</v>
          </cell>
          <cell r="AN6">
            <v>2656.7796610169494</v>
          </cell>
          <cell r="AO6">
            <v>3086.158192090395</v>
          </cell>
          <cell r="AP6">
            <v>4274.5974576271183</v>
          </cell>
          <cell r="AQ6">
            <v>4194.09</v>
          </cell>
          <cell r="AR6">
            <v>27816.484067796609</v>
          </cell>
          <cell r="AS6">
            <v>20027.868528813557</v>
          </cell>
        </row>
        <row r="7">
          <cell r="D7" t="str">
            <v>7EJ07634</v>
          </cell>
          <cell r="E7">
            <v>36241</v>
          </cell>
          <cell r="H7">
            <v>36250</v>
          </cell>
          <cell r="I7">
            <v>10</v>
          </cell>
          <cell r="J7">
            <v>30</v>
          </cell>
          <cell r="K7">
            <v>36280</v>
          </cell>
          <cell r="L7">
            <v>0</v>
          </cell>
          <cell r="M7">
            <v>0</v>
          </cell>
          <cell r="N7">
            <v>879000</v>
          </cell>
          <cell r="O7">
            <v>36320</v>
          </cell>
          <cell r="P7">
            <v>3</v>
          </cell>
          <cell r="Q7">
            <v>7</v>
          </cell>
          <cell r="R7">
            <v>60000</v>
          </cell>
          <cell r="S7">
            <v>0</v>
          </cell>
          <cell r="T7">
            <v>0</v>
          </cell>
          <cell r="U7">
            <v>87900</v>
          </cell>
          <cell r="V7">
            <v>3730</v>
          </cell>
          <cell r="W7">
            <v>1130.5</v>
          </cell>
          <cell r="X7">
            <v>52551.906779661025</v>
          </cell>
          <cell r="Y7">
            <v>9008.8983050847473</v>
          </cell>
          <cell r="Z7">
            <v>20.127118644067799</v>
          </cell>
          <cell r="AA7">
            <v>64490</v>
          </cell>
          <cell r="AB7">
            <v>44323.779661016953</v>
          </cell>
          <cell r="AC7">
            <v>20166.220338983047</v>
          </cell>
          <cell r="AD7">
            <v>100000</v>
          </cell>
          <cell r="AE7">
            <v>44323.779661016953</v>
          </cell>
          <cell r="AF7">
            <v>55676.220338983047</v>
          </cell>
          <cell r="AI7">
            <v>958.05084745762713</v>
          </cell>
          <cell r="AJ7">
            <v>2687.909604519773</v>
          </cell>
          <cell r="AK7">
            <v>2623.7711864406824</v>
          </cell>
          <cell r="AL7">
            <v>1713.7570621468917</v>
          </cell>
          <cell r="AM7">
            <v>1179.7175141242922</v>
          </cell>
          <cell r="AN7">
            <v>2656.7796610169494</v>
          </cell>
          <cell r="AO7">
            <v>1411.045197740116</v>
          </cell>
          <cell r="AP7">
            <v>3220.3389830508477</v>
          </cell>
          <cell r="AQ7">
            <v>1395.48</v>
          </cell>
          <cell r="AR7">
            <v>17846.85005649718</v>
          </cell>
          <cell r="AS7">
            <v>12849.732040677969</v>
          </cell>
        </row>
        <row r="8">
          <cell r="D8" t="str">
            <v>7EJ07711</v>
          </cell>
          <cell r="E8">
            <v>36182</v>
          </cell>
          <cell r="F8">
            <v>7</v>
          </cell>
          <cell r="G8">
            <v>28</v>
          </cell>
          <cell r="I8">
            <v>31</v>
          </cell>
          <cell r="J8">
            <v>30</v>
          </cell>
          <cell r="L8">
            <v>615300</v>
          </cell>
          <cell r="M8">
            <v>2461200</v>
          </cell>
          <cell r="N8">
            <v>2724900</v>
          </cell>
          <cell r="O8">
            <v>96</v>
          </cell>
          <cell r="Q8">
            <v>36182</v>
          </cell>
          <cell r="R8">
            <v>54329.01</v>
          </cell>
          <cell r="S8">
            <v>87900</v>
          </cell>
          <cell r="T8">
            <v>87900</v>
          </cell>
          <cell r="U8">
            <v>87900</v>
          </cell>
          <cell r="V8">
            <v>4144.3999999999996</v>
          </cell>
          <cell r="W8">
            <v>4207</v>
          </cell>
          <cell r="X8">
            <v>58390.381355932201</v>
          </cell>
          <cell r="Y8">
            <v>10009.77966101695</v>
          </cell>
          <cell r="Z8">
            <v>20.127118644067799</v>
          </cell>
          <cell r="AA8">
            <v>64490</v>
          </cell>
          <cell r="AB8">
            <v>49248.115932203393</v>
          </cell>
          <cell r="AC8">
            <v>15241.884067796607</v>
          </cell>
          <cell r="AD8">
            <v>100000</v>
          </cell>
          <cell r="AE8">
            <v>49248.115932203393</v>
          </cell>
          <cell r="AF8">
            <v>50751.884067796607</v>
          </cell>
          <cell r="AG8">
            <v>1067.5423728813589</v>
          </cell>
          <cell r="AH8">
            <v>2414.7175141242969</v>
          </cell>
          <cell r="AI8">
            <v>2720.6497175141199</v>
          </cell>
          <cell r="AJ8">
            <v>3459.9858757062175</v>
          </cell>
          <cell r="AK8">
            <v>5026.94915254237</v>
          </cell>
          <cell r="AL8">
            <v>3651.5960451977439</v>
          </cell>
          <cell r="AM8">
            <v>3973.6299435028218</v>
          </cell>
          <cell r="AN8">
            <v>2285.9039548022629</v>
          </cell>
          <cell r="AO8">
            <v>2441.2853107344604</v>
          </cell>
          <cell r="AP8">
            <v>3653.2062146892686</v>
          </cell>
          <cell r="AQ8">
            <v>1583.33</v>
          </cell>
          <cell r="AR8">
            <v>32278.796101694919</v>
          </cell>
          <cell r="AS8">
            <v>23240.733193220341</v>
          </cell>
        </row>
        <row r="9">
          <cell r="D9" t="str">
            <v>7EJ07725</v>
          </cell>
          <cell r="E9">
            <v>36164</v>
          </cell>
          <cell r="G9">
            <v>28</v>
          </cell>
          <cell r="H9">
            <v>36250</v>
          </cell>
          <cell r="I9">
            <v>87</v>
          </cell>
          <cell r="J9">
            <v>30</v>
          </cell>
          <cell r="K9">
            <v>36280</v>
          </cell>
          <cell r="L9">
            <v>0</v>
          </cell>
          <cell r="M9">
            <v>2461200</v>
          </cell>
          <cell r="N9">
            <v>7647300</v>
          </cell>
          <cell r="O9">
            <v>36425</v>
          </cell>
          <cell r="P9">
            <v>0</v>
          </cell>
          <cell r="Q9">
            <v>87</v>
          </cell>
          <cell r="R9">
            <v>64575</v>
          </cell>
          <cell r="S9">
            <v>0</v>
          </cell>
          <cell r="T9">
            <v>87900</v>
          </cell>
          <cell r="U9">
            <v>87900</v>
          </cell>
          <cell r="V9">
            <v>4291</v>
          </cell>
          <cell r="W9">
            <v>5126.2000000000035</v>
          </cell>
          <cell r="X9">
            <v>60455.826271186445</v>
          </cell>
          <cell r="Y9">
            <v>10363.855932203391</v>
          </cell>
          <cell r="Z9">
            <v>20.127118644067799</v>
          </cell>
          <cell r="AA9">
            <v>64490</v>
          </cell>
          <cell r="AB9">
            <v>50990.17118644069</v>
          </cell>
          <cell r="AC9">
            <v>13499.82881355931</v>
          </cell>
          <cell r="AD9">
            <v>100000</v>
          </cell>
          <cell r="AE9">
            <v>50990.17118644069</v>
          </cell>
          <cell r="AF9">
            <v>49009.82881355931</v>
          </cell>
          <cell r="AG9">
            <v>3359.8898305084749</v>
          </cell>
          <cell r="AH9">
            <v>3405.5508474576272</v>
          </cell>
          <cell r="AI9">
            <v>4344.2372881355968</v>
          </cell>
          <cell r="AJ9">
            <v>2146.8926553672318</v>
          </cell>
          <cell r="AK9">
            <v>2656.7796610169494</v>
          </cell>
          <cell r="AL9">
            <v>1757.231638418082</v>
          </cell>
          <cell r="AM9">
            <v>3796.242937853106</v>
          </cell>
          <cell r="AN9">
            <v>402.54237288135556</v>
          </cell>
          <cell r="AO9">
            <v>2263.0932203389862</v>
          </cell>
          <cell r="AP9">
            <v>1905.3672316384184</v>
          </cell>
          <cell r="AQ9">
            <v>3274.01</v>
          </cell>
          <cell r="AR9">
            <v>29311.837683615828</v>
          </cell>
          <cell r="AS9">
            <v>21104.523132203394</v>
          </cell>
        </row>
        <row r="10">
          <cell r="D10" t="str">
            <v>7EJ09367</v>
          </cell>
          <cell r="E10">
            <v>36164</v>
          </cell>
          <cell r="F10">
            <v>11</v>
          </cell>
          <cell r="G10">
            <v>28</v>
          </cell>
          <cell r="H10">
            <v>36250</v>
          </cell>
          <cell r="I10">
            <v>87</v>
          </cell>
          <cell r="J10">
            <v>30</v>
          </cell>
          <cell r="K10">
            <v>36280</v>
          </cell>
          <cell r="L10">
            <v>966900</v>
          </cell>
          <cell r="M10">
            <v>2461200</v>
          </cell>
          <cell r="N10">
            <v>7647300</v>
          </cell>
          <cell r="O10">
            <v>36436</v>
          </cell>
          <cell r="P10">
            <v>0</v>
          </cell>
          <cell r="Q10">
            <v>87</v>
          </cell>
          <cell r="R10">
            <v>64575</v>
          </cell>
          <cell r="S10">
            <v>87900</v>
          </cell>
          <cell r="T10">
            <v>87900</v>
          </cell>
          <cell r="U10">
            <v>87900</v>
          </cell>
          <cell r="V10">
            <v>2038.3</v>
          </cell>
          <cell r="W10">
            <v>6897</v>
          </cell>
          <cell r="X10">
            <v>28717.574152542376</v>
          </cell>
          <cell r="Y10">
            <v>4923.0127118644077</v>
          </cell>
          <cell r="Z10">
            <v>20.127118644067799</v>
          </cell>
          <cell r="AA10">
            <v>64490</v>
          </cell>
          <cell r="AB10">
            <v>24221.222542372889</v>
          </cell>
          <cell r="AC10">
            <v>40268.777457627111</v>
          </cell>
          <cell r="AD10">
            <v>100000</v>
          </cell>
          <cell r="AE10">
            <v>24221.222542372889</v>
          </cell>
          <cell r="AF10">
            <v>75778.777457627119</v>
          </cell>
          <cell r="AG10">
            <v>3451.398305084746</v>
          </cell>
          <cell r="AH10">
            <v>4685.593220338983</v>
          </cell>
          <cell r="AI10">
            <v>5844.9152542372885</v>
          </cell>
          <cell r="AJ10">
            <v>4538.5310734463292</v>
          </cell>
          <cell r="AK10">
            <v>4159.6045197740114</v>
          </cell>
          <cell r="AL10">
            <v>3961.2853107344663</v>
          </cell>
          <cell r="AM10">
            <v>2792.5706214689253</v>
          </cell>
          <cell r="AN10">
            <v>2603.9124293785303</v>
          </cell>
          <cell r="AO10">
            <v>2448.5310734463292</v>
          </cell>
          <cell r="AP10">
            <v>3032.4858757062148</v>
          </cell>
          <cell r="AQ10">
            <v>1090.6400000000001</v>
          </cell>
          <cell r="AR10">
            <v>38609.467683615825</v>
          </cell>
          <cell r="AS10">
            <v>27798.816732203391</v>
          </cell>
        </row>
        <row r="11">
          <cell r="D11" t="str">
            <v>7EJ07710</v>
          </cell>
          <cell r="E11">
            <v>36263</v>
          </cell>
          <cell r="J11">
            <v>18</v>
          </cell>
          <cell r="V11">
            <v>4386.8999999999996</v>
          </cell>
          <cell r="X11">
            <v>61806.95974576271</v>
          </cell>
          <cell r="Y11">
            <v>10595.478813559323</v>
          </cell>
          <cell r="Z11">
            <v>20.127118644067799</v>
          </cell>
          <cell r="AA11">
            <v>64490</v>
          </cell>
          <cell r="AB11">
            <v>52129.755762711873</v>
          </cell>
          <cell r="AC11">
            <v>12360.244237288127</v>
          </cell>
          <cell r="AD11">
            <v>100000</v>
          </cell>
          <cell r="AE11">
            <v>52129.755762711873</v>
          </cell>
          <cell r="AF11">
            <v>47870.244237288127</v>
          </cell>
          <cell r="AK11">
            <v>2832.2881355932223</v>
          </cell>
          <cell r="AL11">
            <v>997.23163841807764</v>
          </cell>
          <cell r="AM11">
            <v>2317.3022598870057</v>
          </cell>
          <cell r="AN11">
            <v>2468.9265536723165</v>
          </cell>
          <cell r="AO11">
            <v>1411.8502824858742</v>
          </cell>
          <cell r="AP11">
            <v>2656.7796610169494</v>
          </cell>
          <cell r="AQ11">
            <v>268.36</v>
          </cell>
          <cell r="AR11">
            <v>12952.738531073446</v>
          </cell>
          <cell r="AS11">
            <v>9325.9717423728816</v>
          </cell>
        </row>
        <row r="12">
          <cell r="D12" t="str">
            <v>2WN00181</v>
          </cell>
          <cell r="E12">
            <v>36164</v>
          </cell>
          <cell r="F12">
            <v>28</v>
          </cell>
          <cell r="G12">
            <v>28</v>
          </cell>
          <cell r="H12">
            <v>36250</v>
          </cell>
          <cell r="I12">
            <v>87</v>
          </cell>
          <cell r="J12">
            <v>30</v>
          </cell>
          <cell r="K12">
            <v>36280</v>
          </cell>
          <cell r="L12">
            <v>2581796</v>
          </cell>
          <cell r="M12">
            <v>2581796</v>
          </cell>
          <cell r="N12">
            <v>8022009</v>
          </cell>
          <cell r="O12">
            <v>36453</v>
          </cell>
          <cell r="P12">
            <v>0</v>
          </cell>
          <cell r="Q12">
            <v>87</v>
          </cell>
          <cell r="R12">
            <v>66427.320000000007</v>
          </cell>
          <cell r="S12">
            <v>92207</v>
          </cell>
          <cell r="T12">
            <v>92207</v>
          </cell>
          <cell r="U12">
            <v>92207</v>
          </cell>
          <cell r="V12">
            <v>177.7</v>
          </cell>
          <cell r="W12">
            <v>7911.6000000000013</v>
          </cell>
          <cell r="X12">
            <v>3004.3347457627115</v>
          </cell>
          <cell r="Y12">
            <v>515.02881355932209</v>
          </cell>
          <cell r="Z12">
            <v>24.152542372881356</v>
          </cell>
          <cell r="AA12">
            <v>92207</v>
          </cell>
          <cell r="AB12">
            <v>2533.9417627118646</v>
          </cell>
          <cell r="AC12">
            <v>89673.058237288133</v>
          </cell>
          <cell r="AD12">
            <v>92207</v>
          </cell>
          <cell r="AE12">
            <v>2533.9417627118646</v>
          </cell>
          <cell r="AF12">
            <v>89673.058237288133</v>
          </cell>
          <cell r="AG12">
            <v>4256.9661016949158</v>
          </cell>
          <cell r="AH12">
            <v>4250.8474576271192</v>
          </cell>
          <cell r="AI12">
            <v>6704.7457627118656</v>
          </cell>
          <cell r="AJ12">
            <v>6701.2033898305099</v>
          </cell>
          <cell r="AK12">
            <v>6440.0338983050879</v>
          </cell>
          <cell r="AL12">
            <v>4618.9322033898306</v>
          </cell>
          <cell r="AM12">
            <v>5784.6949152542384</v>
          </cell>
          <cell r="AN12">
            <v>3113.4237288135596</v>
          </cell>
          <cell r="AO12">
            <v>3019.7118644067814</v>
          </cell>
          <cell r="AP12">
            <v>2316.389830508474</v>
          </cell>
          <cell r="AQ12">
            <v>3252.54</v>
          </cell>
          <cell r="AR12">
            <v>50459.489152542381</v>
          </cell>
          <cell r="AS12">
            <v>36330.832189830515</v>
          </cell>
        </row>
        <row r="13">
          <cell r="D13" t="str">
            <v>2WN00231</v>
          </cell>
          <cell r="E13">
            <v>36164</v>
          </cell>
          <cell r="F13">
            <v>24</v>
          </cell>
          <cell r="G13">
            <v>28</v>
          </cell>
          <cell r="H13">
            <v>36250</v>
          </cell>
          <cell r="I13">
            <v>87</v>
          </cell>
          <cell r="J13">
            <v>30</v>
          </cell>
          <cell r="K13">
            <v>36280</v>
          </cell>
          <cell r="L13">
            <v>2212968</v>
          </cell>
          <cell r="M13">
            <v>2581796</v>
          </cell>
          <cell r="N13">
            <v>8022009</v>
          </cell>
          <cell r="O13">
            <v>36449</v>
          </cell>
          <cell r="P13">
            <v>0</v>
          </cell>
          <cell r="Q13">
            <v>87</v>
          </cell>
          <cell r="R13">
            <v>66338.350000000006</v>
          </cell>
          <cell r="S13">
            <v>92207</v>
          </cell>
          <cell r="T13">
            <v>92207</v>
          </cell>
          <cell r="U13">
            <v>92207</v>
          </cell>
          <cell r="V13">
            <v>710.1</v>
          </cell>
          <cell r="W13">
            <v>8113.3800000000019</v>
          </cell>
          <cell r="X13">
            <v>12005.504237288136</v>
          </cell>
          <cell r="Y13">
            <v>2058.0864406779665</v>
          </cell>
          <cell r="Z13">
            <v>24.152542372881356</v>
          </cell>
          <cell r="AA13">
            <v>92207</v>
          </cell>
          <cell r="AB13">
            <v>10125.785288135596</v>
          </cell>
          <cell r="AC13">
            <v>82081.214711864406</v>
          </cell>
          <cell r="AD13">
            <v>92207</v>
          </cell>
          <cell r="AE13">
            <v>10125.785288135596</v>
          </cell>
          <cell r="AF13">
            <v>82081.214711864406</v>
          </cell>
          <cell r="AG13">
            <v>3542.3728813559323</v>
          </cell>
          <cell r="AH13">
            <v>5216.9491525423728</v>
          </cell>
          <cell r="AI13">
            <v>6875.7457627118665</v>
          </cell>
          <cell r="AJ13">
            <v>6251</v>
          </cell>
          <cell r="AK13">
            <v>6325.0677966101694</v>
          </cell>
          <cell r="AL13">
            <v>4610.2372881355968</v>
          </cell>
          <cell r="AM13">
            <v>5799.1864406779659</v>
          </cell>
          <cell r="AN13">
            <v>3587.4576271186447</v>
          </cell>
          <cell r="AO13">
            <v>2579.4915254237289</v>
          </cell>
          <cell r="AP13">
            <v>4540.6779661016963</v>
          </cell>
          <cell r="AQ13">
            <v>4830.51</v>
          </cell>
          <cell r="AR13">
            <v>54158.696440677973</v>
          </cell>
          <cell r="AS13">
            <v>38994.261437288136</v>
          </cell>
        </row>
        <row r="14">
          <cell r="D14" t="str">
            <v>2WN00233</v>
          </cell>
          <cell r="E14">
            <v>36226</v>
          </cell>
          <cell r="H14">
            <v>36250</v>
          </cell>
          <cell r="I14">
            <v>25</v>
          </cell>
          <cell r="J14">
            <v>30</v>
          </cell>
          <cell r="K14">
            <v>36280</v>
          </cell>
          <cell r="L14">
            <v>0</v>
          </cell>
          <cell r="M14">
            <v>0</v>
          </cell>
          <cell r="N14">
            <v>2305175</v>
          </cell>
          <cell r="O14">
            <v>36335</v>
          </cell>
          <cell r="P14">
            <v>5</v>
          </cell>
          <cell r="Q14">
            <v>20</v>
          </cell>
          <cell r="R14">
            <v>60000</v>
          </cell>
          <cell r="S14">
            <v>0</v>
          </cell>
          <cell r="T14">
            <v>0</v>
          </cell>
          <cell r="U14">
            <v>92207</v>
          </cell>
          <cell r="V14">
            <v>1839.2</v>
          </cell>
          <cell r="W14">
            <v>3815.2000000000007</v>
          </cell>
          <cell r="X14">
            <v>31094.949152542376</v>
          </cell>
          <cell r="Y14">
            <v>5330.562711864407</v>
          </cell>
          <cell r="Z14">
            <v>24.152542372881356</v>
          </cell>
          <cell r="AA14">
            <v>92207</v>
          </cell>
          <cell r="AB14">
            <v>26226.368542372886</v>
          </cell>
          <cell r="AC14">
            <v>65980.631457627111</v>
          </cell>
          <cell r="AD14">
            <v>92207</v>
          </cell>
          <cell r="AE14">
            <v>26226.368542372886</v>
          </cell>
          <cell r="AF14">
            <v>65980.631457627111</v>
          </cell>
          <cell r="AI14">
            <v>3233.2203389830515</v>
          </cell>
          <cell r="AJ14">
            <v>4393.5084745762706</v>
          </cell>
          <cell r="AK14">
            <v>4991.5254237288145</v>
          </cell>
          <cell r="AL14">
            <v>4980.2542372881362</v>
          </cell>
          <cell r="AM14">
            <v>3188.1355932203401</v>
          </cell>
          <cell r="AN14">
            <v>1714.8305084745766</v>
          </cell>
          <cell r="AO14">
            <v>1395.0508474576284</v>
          </cell>
          <cell r="AP14">
            <v>3188.1355932203401</v>
          </cell>
          <cell r="AQ14">
            <v>4154.24</v>
          </cell>
          <cell r="AR14">
            <v>31238.901016949159</v>
          </cell>
          <cell r="AS14">
            <v>22492.008732203394</v>
          </cell>
        </row>
        <row r="15">
          <cell r="D15" t="str">
            <v>2WN00253</v>
          </cell>
          <cell r="E15">
            <v>36263</v>
          </cell>
          <cell r="H15">
            <v>36250</v>
          </cell>
          <cell r="I15">
            <v>-12</v>
          </cell>
          <cell r="J15">
            <v>12</v>
          </cell>
          <cell r="K15">
            <v>36262</v>
          </cell>
          <cell r="L15">
            <v>0</v>
          </cell>
          <cell r="M15">
            <v>0</v>
          </cell>
          <cell r="N15">
            <v>-1106484</v>
          </cell>
          <cell r="O15">
            <v>36262</v>
          </cell>
          <cell r="P15">
            <v>0</v>
          </cell>
          <cell r="Q15">
            <v>-12</v>
          </cell>
          <cell r="R15">
            <v>60000</v>
          </cell>
          <cell r="S15">
            <v>0</v>
          </cell>
          <cell r="T15">
            <v>0</v>
          </cell>
          <cell r="U15">
            <v>92207</v>
          </cell>
          <cell r="V15">
            <v>1872</v>
          </cell>
          <cell r="W15">
            <v>5282.76</v>
          </cell>
          <cell r="X15">
            <v>31649.491525423728</v>
          </cell>
          <cell r="Y15">
            <v>5425.6271186440681</v>
          </cell>
          <cell r="Z15">
            <v>24.152542372881356</v>
          </cell>
          <cell r="AA15">
            <v>92207</v>
          </cell>
          <cell r="AB15">
            <v>26694.085423728815</v>
          </cell>
          <cell r="AC15">
            <v>65512.914576271185</v>
          </cell>
          <cell r="AD15">
            <v>92207</v>
          </cell>
          <cell r="AE15">
            <v>26694.085423728815</v>
          </cell>
          <cell r="AF15">
            <v>65512.914576271185</v>
          </cell>
          <cell r="AJ15">
            <v>2963.0338983050856</v>
          </cell>
          <cell r="AK15">
            <v>4991.5254237288145</v>
          </cell>
          <cell r="AL15">
            <v>4830.5084745762724</v>
          </cell>
          <cell r="AM15">
            <v>4790.2542372881362</v>
          </cell>
          <cell r="AN15">
            <v>3410.0169491525453</v>
          </cell>
          <cell r="AO15">
            <v>2183.0677966101671</v>
          </cell>
          <cell r="AP15">
            <v>3239.6610169491528</v>
          </cell>
          <cell r="AQ15">
            <v>4830.51</v>
          </cell>
          <cell r="AR15">
            <v>31238.577796610174</v>
          </cell>
          <cell r="AS15">
            <v>22491.776013559323</v>
          </cell>
        </row>
        <row r="16">
          <cell r="D16" t="str">
            <v>2WN00271</v>
          </cell>
          <cell r="E16">
            <v>36226</v>
          </cell>
          <cell r="H16">
            <v>36250</v>
          </cell>
          <cell r="I16">
            <v>25</v>
          </cell>
          <cell r="J16">
            <v>30</v>
          </cell>
          <cell r="K16">
            <v>36280</v>
          </cell>
          <cell r="L16">
            <v>0</v>
          </cell>
          <cell r="M16">
            <v>0</v>
          </cell>
          <cell r="N16">
            <v>2305175</v>
          </cell>
          <cell r="O16">
            <v>36335</v>
          </cell>
          <cell r="P16">
            <v>1</v>
          </cell>
          <cell r="Q16">
            <v>24</v>
          </cell>
          <cell r="R16">
            <v>66427.320000000007</v>
          </cell>
          <cell r="S16">
            <v>0</v>
          </cell>
          <cell r="T16">
            <v>0</v>
          </cell>
          <cell r="U16">
            <v>92207</v>
          </cell>
          <cell r="V16">
            <v>119.3</v>
          </cell>
          <cell r="W16">
            <v>3686.0000000000005</v>
          </cell>
          <cell r="X16">
            <v>2016.9788135593219</v>
          </cell>
          <cell r="Y16">
            <v>345.76779661016951</v>
          </cell>
          <cell r="Z16">
            <v>24.152542372881356</v>
          </cell>
          <cell r="AA16">
            <v>92207</v>
          </cell>
          <cell r="AB16">
            <v>1701.1775593220339</v>
          </cell>
          <cell r="AC16">
            <v>90505.822440677963</v>
          </cell>
          <cell r="AD16">
            <v>92207</v>
          </cell>
          <cell r="AE16">
            <v>1701.1775593220339</v>
          </cell>
          <cell r="AF16">
            <v>90505.822440677963</v>
          </cell>
          <cell r="AI16">
            <v>3123.7288135593226</v>
          </cell>
          <cell r="AJ16">
            <v>5140.627118644069</v>
          </cell>
          <cell r="AK16">
            <v>3188.1355932203401</v>
          </cell>
          <cell r="AL16">
            <v>4384.1694915254247</v>
          </cell>
          <cell r="AM16">
            <v>4233.4576271186443</v>
          </cell>
          <cell r="AN16">
            <v>3276.6949152542384</v>
          </cell>
          <cell r="AO16">
            <v>2236.8474576271192</v>
          </cell>
          <cell r="AP16">
            <v>2571.4406779661026</v>
          </cell>
          <cell r="AQ16">
            <v>5127.1000000000004</v>
          </cell>
          <cell r="AR16">
            <v>33282.20169491526</v>
          </cell>
          <cell r="AS16">
            <v>23963.185220338986</v>
          </cell>
        </row>
        <row r="17">
          <cell r="D17" t="str">
            <v>2XN00443</v>
          </cell>
          <cell r="E17">
            <v>36175</v>
          </cell>
          <cell r="F17">
            <v>17</v>
          </cell>
          <cell r="G17">
            <v>28</v>
          </cell>
          <cell r="I17">
            <v>31</v>
          </cell>
          <cell r="J17">
            <v>30</v>
          </cell>
          <cell r="L17">
            <v>1567519</v>
          </cell>
          <cell r="M17">
            <v>2581796</v>
          </cell>
          <cell r="N17">
            <v>2858417</v>
          </cell>
          <cell r="O17">
            <v>106</v>
          </cell>
          <cell r="Q17">
            <v>36172</v>
          </cell>
          <cell r="R17">
            <v>92207</v>
          </cell>
          <cell r="S17">
            <v>92207</v>
          </cell>
          <cell r="T17">
            <v>92207</v>
          </cell>
          <cell r="U17">
            <v>92207</v>
          </cell>
          <cell r="V17">
            <v>13.8</v>
          </cell>
          <cell r="W17">
            <v>13.8</v>
          </cell>
          <cell r="X17">
            <v>233.31355932203391</v>
          </cell>
          <cell r="Y17">
            <v>39.996610169491525</v>
          </cell>
          <cell r="Z17">
            <v>24.152542372881356</v>
          </cell>
          <cell r="AA17">
            <v>92207</v>
          </cell>
          <cell r="AB17">
            <v>196.78332203389832</v>
          </cell>
          <cell r="AC17">
            <v>92010.216677966106</v>
          </cell>
          <cell r="AD17">
            <v>92207</v>
          </cell>
          <cell r="AE17">
            <v>196.78332203389832</v>
          </cell>
          <cell r="AF17">
            <v>92010.216677966106</v>
          </cell>
          <cell r="AG17">
            <v>2061.0169491525426</v>
          </cell>
          <cell r="AH17">
            <v>3429.6610169491528</v>
          </cell>
          <cell r="AI17">
            <v>3638.9830508474579</v>
          </cell>
          <cell r="AJ17">
            <v>5769.8813559322034</v>
          </cell>
          <cell r="AK17">
            <v>6771.0847457627133</v>
          </cell>
          <cell r="AL17">
            <v>4656.2881355932204</v>
          </cell>
          <cell r="AM17">
            <v>3864.406779661017</v>
          </cell>
          <cell r="AN17">
            <v>1452.3728813559323</v>
          </cell>
          <cell r="AO17">
            <v>4379.6610169491523</v>
          </cell>
          <cell r="AP17">
            <v>5311.6271186440672</v>
          </cell>
          <cell r="AQ17">
            <v>1919.32</v>
          </cell>
          <cell r="AR17">
            <v>43254.303050847455</v>
          </cell>
          <cell r="AS17">
            <v>31143.098196610168</v>
          </cell>
        </row>
        <row r="18">
          <cell r="D18" t="str">
            <v>7XM01955</v>
          </cell>
          <cell r="E18">
            <v>36220</v>
          </cell>
          <cell r="F18">
            <v>8</v>
          </cell>
          <cell r="G18">
            <v>28</v>
          </cell>
          <cell r="H18">
            <v>36250</v>
          </cell>
          <cell r="I18">
            <v>31</v>
          </cell>
          <cell r="J18">
            <v>30</v>
          </cell>
          <cell r="L18">
            <v>3168080</v>
          </cell>
          <cell r="M18">
            <v>11088280</v>
          </cell>
          <cell r="N18">
            <v>12276310</v>
          </cell>
          <cell r="O18">
            <v>97</v>
          </cell>
          <cell r="P18">
            <v>0</v>
          </cell>
          <cell r="Q18">
            <v>31</v>
          </cell>
          <cell r="R18">
            <v>280000</v>
          </cell>
          <cell r="S18">
            <v>396010</v>
          </cell>
          <cell r="T18">
            <v>396010</v>
          </cell>
          <cell r="U18">
            <v>396010</v>
          </cell>
          <cell r="V18">
            <v>2369.1</v>
          </cell>
          <cell r="W18">
            <v>24293.400000000005</v>
          </cell>
          <cell r="X18">
            <v>133512.83898305087</v>
          </cell>
          <cell r="Y18">
            <v>22887.915254237287</v>
          </cell>
          <cell r="Z18">
            <v>80.508474576271198</v>
          </cell>
          <cell r="AA18">
            <v>366653</v>
          </cell>
          <cell r="AB18">
            <v>112608.54305084748</v>
          </cell>
          <cell r="AC18">
            <v>254044.45694915252</v>
          </cell>
          <cell r="AD18">
            <v>396010</v>
          </cell>
          <cell r="AE18">
            <v>112608.54305084748</v>
          </cell>
          <cell r="AF18">
            <v>283401.45694915252</v>
          </cell>
          <cell r="AG18">
            <v>4293.7881355932204</v>
          </cell>
          <cell r="AH18">
            <v>16047.771186440677</v>
          </cell>
          <cell r="AI18">
            <v>20587.627118644072</v>
          </cell>
          <cell r="AJ18">
            <v>19996.158192090395</v>
          </cell>
          <cell r="AK18">
            <v>9104.9717514124332</v>
          </cell>
          <cell r="AL18">
            <v>15146.32768361582</v>
          </cell>
          <cell r="AM18">
            <v>14444.293785310725</v>
          </cell>
          <cell r="AN18">
            <v>10876.158192090385</v>
          </cell>
          <cell r="AO18">
            <v>12953.276836158211</v>
          </cell>
          <cell r="AP18">
            <v>13064.915254237281</v>
          </cell>
          <cell r="AQ18">
            <v>15028.25</v>
          </cell>
          <cell r="AR18">
            <v>151543.53813559323</v>
          </cell>
          <cell r="AS18">
            <v>109111.34745762713</v>
          </cell>
        </row>
        <row r="19">
          <cell r="D19" t="str">
            <v>8TR01362</v>
          </cell>
          <cell r="E19">
            <v>36261</v>
          </cell>
          <cell r="J19">
            <v>20</v>
          </cell>
          <cell r="L19">
            <v>0</v>
          </cell>
          <cell r="M19">
            <v>0</v>
          </cell>
          <cell r="N19">
            <v>0</v>
          </cell>
          <cell r="O19">
            <v>20</v>
          </cell>
          <cell r="P19">
            <v>0</v>
          </cell>
          <cell r="Q19">
            <v>20</v>
          </cell>
          <cell r="R19">
            <v>220000</v>
          </cell>
          <cell r="S19">
            <v>547.45762711864415</v>
          </cell>
          <cell r="T19">
            <v>220547.45762711865</v>
          </cell>
          <cell r="U19">
            <v>0</v>
          </cell>
          <cell r="V19">
            <v>1856</v>
          </cell>
          <cell r="X19">
            <v>88907.118644067785</v>
          </cell>
          <cell r="Y19">
            <v>15241.22033898305</v>
          </cell>
          <cell r="Z19">
            <v>68.432203389830505</v>
          </cell>
          <cell r="AA19">
            <v>236217</v>
          </cell>
          <cell r="AB19">
            <v>74986.804067796606</v>
          </cell>
          <cell r="AC19">
            <v>161230.19593220338</v>
          </cell>
          <cell r="AD19">
            <v>271096</v>
          </cell>
          <cell r="AE19">
            <v>74986.804067796606</v>
          </cell>
          <cell r="AF19">
            <v>196109.19593220338</v>
          </cell>
          <cell r="AJ19">
            <v>12096.988700564969</v>
          </cell>
          <cell r="AK19">
            <v>18481.257062146895</v>
          </cell>
          <cell r="AL19">
            <v>16396.355932203391</v>
          </cell>
          <cell r="AM19">
            <v>13118.909604519773</v>
          </cell>
          <cell r="AN19">
            <v>12615.24858757063</v>
          </cell>
          <cell r="AO19">
            <v>13605.234463276833</v>
          </cell>
          <cell r="AP19">
            <v>6251.0536723163787</v>
          </cell>
          <cell r="AQ19">
            <v>10163.549999999999</v>
          </cell>
          <cell r="AR19">
            <v>102728.59802259888</v>
          </cell>
          <cell r="AS19">
            <v>73964.590576271192</v>
          </cell>
        </row>
      </sheetData>
      <sheetData sheetId="2" refreshError="1"/>
      <sheetData sheetId="3" refreshError="1"/>
      <sheetData sheetId="4" refreshError="1"/>
      <sheetData sheetId="5" refreshError="1"/>
      <sheetData sheetId="6" refreshError="1"/>
      <sheetData sheetId="7" refreshError="1"/>
      <sheetData sheetId="8"/>
      <sheetData sheetId="9">
        <row r="3">
          <cell r="D3" t="str">
            <v>5HM00950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T.PRELIM."/>
      <sheetName val="Cimiento"/>
      <sheetName val="falso piso"/>
      <sheetName val="zapatas"/>
      <sheetName val="Columnas"/>
      <sheetName val="Calzaduras"/>
      <sheetName val="Placas"/>
      <sheetName val="Hoja1"/>
      <sheetName val="Muros"/>
      <sheetName val="Losa maciza"/>
      <sheetName val="Losa Aligerada"/>
      <sheetName val="Vigas"/>
      <sheetName val="Cisterna"/>
      <sheetName val="T.E."/>
      <sheetName val="Escalera"/>
      <sheetName val="RESUMEN"/>
      <sheetName val="Movim. Tierras"/>
      <sheetName val="DATOS"/>
      <sheetName val="Base Transformador"/>
      <sheetName val="P9"/>
      <sheetName val="Medidas"/>
      <sheetName val="Pared 2"/>
      <sheetName val="Pared 3"/>
      <sheetName val="ANALISIS ALQUILER FERREYROS"/>
      <sheetName val="BASES"/>
      <sheetName val="VAL ESTRUCTURAS "/>
      <sheetName val="BD"/>
      <sheetName val="Precios de insumos"/>
      <sheetName val="Input"/>
      <sheetName val="datos base"/>
      <sheetName val="Footing Design"/>
      <sheetName val="pu Estructuras"/>
      <sheetName val="Sensib. IE-VACSN"/>
      <sheetName val="C05_Ges03"/>
      <sheetName val="CFA"/>
      <sheetName val="Datos-No imprimir"/>
      <sheetName val="PER,COM.PRO.ADI1"/>
      <sheetName val="G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dad - Climatización"/>
      <sheetName val="Calculos"/>
      <sheetName val="Detail"/>
      <sheetName val="Costos Infra y Eq"/>
      <sheetName val="Input"/>
      <sheetName val="PER,COM.PRO.ADI1"/>
      <sheetName val="C17_Gra01"/>
      <sheetName val="Medidas"/>
      <sheetName val="ANALISIS ALQUILER FERREYROS"/>
      <sheetName val="Pared 2"/>
      <sheetName val="Pared 3"/>
      <sheetName val="MAN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os"/>
      <sheetName val="Porcentajes"/>
      <sheetName val="Sinceramiento"/>
      <sheetName val="Gráfico 2 Turnos"/>
      <sheetName val="Simulación 2 Turnos"/>
      <sheetName val="Gráfico 1 Turno"/>
      <sheetName val="Simulación 1 Turno"/>
      <sheetName val="ANALISIS ALQUILER FERREYROS"/>
      <sheetName val="Electricidad - Climatización"/>
      <sheetName val="Detail"/>
      <sheetName val="A"/>
      <sheetName val="B"/>
      <sheetName val="Relacion de Recursos"/>
      <sheetName val="C05_Ges03"/>
    </sheetNames>
    <sheetDataSet>
      <sheetData sheetId="0"/>
      <sheetData sheetId="1"/>
      <sheetData sheetId="2"/>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Datos Generales"/>
      <sheetName val="Relacion de PU"/>
      <sheetName val="GENERAL"/>
      <sheetName val="A"/>
      <sheetName val="B"/>
      <sheetName val="P9"/>
      <sheetName val="F-05"/>
      <sheetName val="ANALISIS ALQUILER FERREYROS"/>
      <sheetName val="RESUMEN"/>
      <sheetName val="DATOS"/>
      <sheetName val="Medidas"/>
      <sheetName val="Pared 2"/>
      <sheetName val="Pared 3"/>
      <sheetName val="RES,MET,ADI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uesto"/>
      <sheetName val="-Pres.Arq_Placas-"/>
      <sheetName val="Relacion de PU"/>
      <sheetName val="Relacion de INSUMOS"/>
      <sheetName val="Analisis de Precios"/>
      <sheetName val="REAJUSTE"/>
      <sheetName val="POLINOMICA"/>
      <sheetName val="RECURSOS"/>
      <sheetName val="Datos Generales"/>
      <sheetName val="F-05"/>
      <sheetName val="Valorización"/>
      <sheetName val="Rates"/>
      <sheetName val="xie"/>
      <sheetName val="pu Estructuras"/>
      <sheetName val="A"/>
      <sheetName val="B"/>
      <sheetName val="Base Transformador"/>
      <sheetName val="RESUMEN"/>
      <sheetName val="Electricidad - Climatización"/>
      <sheetName val="PPTOALT1"/>
      <sheetName val="EST_MOD"/>
      <sheetName val="SHEET1"/>
      <sheetName val="Listas"/>
      <sheetName val="CIEDANOS"/>
      <sheetName val="Detail"/>
      <sheetName val="steel"/>
      <sheetName val="ANALISIS ALQUILER FERREYROS"/>
      <sheetName val="DATO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GENERAL"/>
      <sheetName val="RETAINING WALL"/>
      <sheetName val="F-05"/>
      <sheetName val="Bech_Lab"/>
      <sheetName val="INFORM."/>
      <sheetName val="CALENDARIO"/>
      <sheetName val="xie"/>
      <sheetName val="Presenta1"/>
      <sheetName val="Input"/>
      <sheetName val="Infra"/>
      <sheetName val="CFA"/>
      <sheetName val="Rates"/>
      <sheetName val="Constants"/>
      <sheetName val="Datos Generales"/>
      <sheetName val="Relacion de PU"/>
      <sheetName val="datos"/>
      <sheetName val="CIEDANOS"/>
      <sheetName val="Detail"/>
      <sheetName val="Electricidad - Climatización"/>
      <sheetName val="SHEET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ch_Lab"/>
      <sheetName val="ESTRUCTURA DE HORMIGON"/>
      <sheetName val="Calendario"/>
      <sheetName val="Pto_Itemizado_S10"/>
      <sheetName val="INSTALACION ELECTRICA"/>
      <sheetName val="xie"/>
      <sheetName val="DATOS"/>
      <sheetName val="Valorización"/>
      <sheetName val="Metrados"/>
      <sheetName val="FINAL"/>
      <sheetName val="SALUD"/>
      <sheetName val="EDUCACION"/>
      <sheetName val="VACST"/>
      <sheetName val="Dmda."/>
      <sheetName val="INFORM."/>
      <sheetName val="Constant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to_Itemizado_S10"/>
      <sheetName val="Resumen_Recursos_S10"/>
      <sheetName val="PU_Consolidado"/>
      <sheetName val="Recursos"/>
      <sheetName val="Materiales"/>
      <sheetName val="0.Plan por Frentes"/>
      <sheetName val="1.Cronograma"/>
      <sheetName val="2. Utilizacion de Recursos"/>
      <sheetName val="Cronograma Valorizado"/>
      <sheetName val="Movilizacion"/>
      <sheetName val="TABLA "/>
      <sheetName val="Flujo de Caja"/>
      <sheetName val="Calendario"/>
      <sheetName val="Tarifas de Equipos"/>
      <sheetName val="Combustible"/>
      <sheetName val="Basis"/>
      <sheetName val="Estimate"/>
      <sheetName val="Parametros"/>
      <sheetName val="0_Plan_por_Frentes"/>
      <sheetName val="1_Cronograma"/>
      <sheetName val="2__Utilizacion_de_Recursos"/>
      <sheetName val="Cronograma_Valorizado"/>
      <sheetName val="TABLA_"/>
      <sheetName val="Flujo_de_Caja"/>
      <sheetName val="Tarifas_de_Equipos"/>
      <sheetName val="Bech_Lab"/>
      <sheetName val="Wind Loads"/>
      <sheetName val="ESTRUCTURA DE HORMIGON"/>
      <sheetName val="INSTALACION ELECTRICA"/>
      <sheetName val="RESUMEN"/>
      <sheetName val="Hoja1"/>
      <sheetName val="GENERAL"/>
      <sheetName val="Calculos"/>
      <sheetName val="Rates"/>
      <sheetName val="F-05"/>
      <sheetName val="VAL ESTRUCTURAS "/>
      <sheetName val="Medidas"/>
      <sheetName val="Pared 2"/>
      <sheetName val="Pared 3"/>
      <sheetName val="ANALISIS ALQUILER FERREYROS"/>
      <sheetName val="STRSUMM0"/>
      <sheetName val="N°1"/>
      <sheetName val="EST_MOD"/>
      <sheetName val="Detail"/>
      <sheetName val="Rendimientos"/>
      <sheetName val="PPTOALT1"/>
      <sheetName val="7422CW00"/>
    </sheetNames>
    <sheetDataSet>
      <sheetData sheetId="0">
        <row r="3">
          <cell r="I3" t="str">
            <v>01  PAD DE LIXIVIACIÓN 4B - FASE 1</v>
          </cell>
        </row>
        <row r="4">
          <cell r="I4" t="str">
            <v>01.01     PARTIDAS GENERALES</v>
          </cell>
        </row>
        <row r="5">
          <cell r="I5" t="str">
            <v>01.01.01        OBRAS PRELIMINARES Y TEMPORALES</v>
          </cell>
        </row>
        <row r="6">
          <cell r="I6" t="str">
            <v>01.01.01.01           Movilización y Demovilización</v>
          </cell>
        </row>
        <row r="7">
          <cell r="I7" t="str">
            <v>01.01.01.02           Facilidades temporales</v>
          </cell>
        </row>
        <row r="8">
          <cell r="I8" t="str">
            <v>01.01.01.03           Retiro de Interferencias</v>
          </cell>
        </row>
        <row r="9">
          <cell r="I9" t="str">
            <v>01.02     PAD 4B</v>
          </cell>
        </row>
        <row r="10">
          <cell r="I10" t="str">
            <v>01.02.01        MOVIMIENTO DE TIERRAS</v>
          </cell>
        </row>
        <row r="11">
          <cell r="I11" t="str">
            <v>01.02.01.01           Excavacion en Material Suelto en Fondo de Quebrada</v>
          </cell>
        </row>
        <row r="12">
          <cell r="I12" t="str">
            <v>01.02.01.02           Excavacion en Material Suelto Impactado en Fondo de Quebrada</v>
          </cell>
        </row>
        <row r="13">
          <cell r="I13" t="str">
            <v>01.02.01.03           Excavacion de Material Saturado Impactado</v>
          </cell>
        </row>
        <row r="14">
          <cell r="I14" t="str">
            <v>01.02.01.04           Limpieza y Desbroce en Taludes incluye poza de procesos, E=0.6 a 0.8 m</v>
          </cell>
        </row>
        <row r="15">
          <cell r="I15" t="str">
            <v>01.02.01.05           Limpieza y Desbroce en Taludes incluye poza de procesos, E=0.8 a 1.0 m</v>
          </cell>
        </row>
        <row r="16">
          <cell r="I16" t="str">
            <v>01.02.01.06           Limpieza y Desbroce en Taludes incluye poza de procesos, E=1.0 a 1.2 m</v>
          </cell>
        </row>
        <row r="17">
          <cell r="I17" t="str">
            <v>01.02.01.07           Eliminación de Depósitos de Material Excedente Existentes</v>
          </cell>
        </row>
        <row r="18">
          <cell r="I18" t="str">
            <v>01.02.01.08           Eliminación de Depósitos de Material Excedente Existentes Impactados</v>
          </cell>
        </row>
        <row r="19">
          <cell r="I19" t="str">
            <v>01.02.01.09           Excavación de Material Lixiviado en Zona del PAD 3 (Existente)</v>
          </cell>
        </row>
        <row r="20">
          <cell r="I20" t="str">
            <v>01.02.01.10           Excavacion en Material Suelto</v>
          </cell>
        </row>
        <row r="21">
          <cell r="I21" t="str">
            <v>01.02.01.11           Excavación en Roca (Requiere Voladura)</v>
          </cell>
        </row>
        <row r="22">
          <cell r="I22" t="str">
            <v>01.02.01.12           Excavacion en Roca Ripeable</v>
          </cell>
        </row>
        <row r="23">
          <cell r="I23" t="str">
            <v>01.02.01.13           Relleno Masivo con Compactación Controlada</v>
          </cell>
        </row>
        <row r="24">
          <cell r="I24" t="str">
            <v>01.02.01.14           Relleno Estructural</v>
          </cell>
        </row>
        <row r="25">
          <cell r="I25" t="str">
            <v>01.02.01.15           Excavación Estructural</v>
          </cell>
        </row>
        <row r="26">
          <cell r="I26" t="str">
            <v>01.02.01.16           Cama de Apoyo</v>
          </cell>
        </row>
        <row r="27">
          <cell r="I27" t="str">
            <v>01.02.01.17           Relleno de Suelo de Baja Permeabilidad en Taludes</v>
          </cell>
        </row>
        <row r="28">
          <cell r="I28" t="str">
            <v>01.02.01.18           Relleno de Suelo de Baja Permeabilidad en Plataforma</v>
          </cell>
        </row>
        <row r="29">
          <cell r="I29" t="str">
            <v>01.02.01.19           Colocacion de Grava para Sistema de Subdrenaje</v>
          </cell>
        </row>
        <row r="30">
          <cell r="I30" t="str">
            <v>01.02.01.20           Colocacion de Material de Filtro para Subdrenes</v>
          </cell>
        </row>
        <row r="31">
          <cell r="I31" t="str">
            <v>01.02.01.21           Enrocado Permeable</v>
          </cell>
        </row>
        <row r="32">
          <cell r="I32" t="str">
            <v>01.02.01.22           Colocación de Grava para Sistema de Colección</v>
          </cell>
        </row>
        <row r="33">
          <cell r="I33" t="str">
            <v>01.02.01.23           Excavación y Relleno para Trincheras de Anclaje</v>
          </cell>
        </row>
        <row r="34">
          <cell r="I34" t="str">
            <v>01.02.01.24           Bermas de Seguridad</v>
          </cell>
        </row>
        <row r="35">
          <cell r="I35" t="str">
            <v>01.02.01.25           Base de Camino de Acceso Perimetral E=200 mm</v>
          </cell>
        </row>
        <row r="36">
          <cell r="I36" t="str">
            <v>01.02.02        GEOSINTÉTICOS</v>
          </cell>
        </row>
        <row r="37">
          <cell r="I37" t="str">
            <v>01.02.02.01           SISTEMA DE SUBDRENAJE</v>
          </cell>
        </row>
        <row r="38">
          <cell r="I38" t="str">
            <v>01.02.02.01.01              Instalación de Tuberia CPT Perforada de HDPE 450 mm</v>
          </cell>
        </row>
        <row r="39">
          <cell r="I39" t="str">
            <v>01.02.02.01.02              Instalación de Tuberia CPT Perforada de HDPE 300 mm</v>
          </cell>
        </row>
        <row r="40">
          <cell r="I40" t="str">
            <v>01.02.02.01.03              Instalación de Tuberia CPT No Perforada de HDPE 450 mm</v>
          </cell>
        </row>
        <row r="41">
          <cell r="I41" t="str">
            <v>01.02.02.01.04              Instalación de Tuberia de HDPE Sólida SDR 17 de 50 mm</v>
          </cell>
        </row>
        <row r="42">
          <cell r="I42" t="str">
            <v>01.02.02.01.05              Instalación y Montaje de Buzón de Subdrenaje</v>
          </cell>
        </row>
        <row r="43">
          <cell r="I43" t="str">
            <v>01.02.02.02           SISTEMA DE REVESTIMIENTO</v>
          </cell>
        </row>
        <row r="44">
          <cell r="I44" t="str">
            <v>01.02.02.02.01              Instalación de Geomembrana SST de LLDPE de 2.0 mm</v>
          </cell>
        </row>
        <row r="45">
          <cell r="I45" t="str">
            <v>01.02.02.02.02              Instalación de Geomembrana Lisa de HDPE de 1.5 mm</v>
          </cell>
        </row>
        <row r="46">
          <cell r="I46" t="str">
            <v>01.02.02.02.03              Instalación de GCL</v>
          </cell>
        </row>
        <row r="47">
          <cell r="I47" t="str">
            <v>01.02.02.02.04              Instalación de Geocompuesto</v>
          </cell>
        </row>
        <row r="48">
          <cell r="I48" t="str">
            <v>01.02.02.02.05              Instalación de Geotextil No Tejido de 200 g/m2</v>
          </cell>
        </row>
        <row r="49">
          <cell r="I49" t="str">
            <v>01.02.02.03           SISTEMA DE COLECCIÓN DE SOLUCION</v>
          </cell>
        </row>
        <row r="50">
          <cell r="I50" t="str">
            <v>01.02.02.03.01              Instalación de Tuberia CPT Perforada de HDPE 450 mm</v>
          </cell>
        </row>
        <row r="51">
          <cell r="I51" t="str">
            <v>01.02.02.03.02              Instalación de Tuberia CPT Perforada de HDPE 300 mm</v>
          </cell>
        </row>
        <row r="52">
          <cell r="I52" t="str">
            <v>01.02.02.03.03              Instalación de Tuberia CPT Perforada de HDPE 100 mm</v>
          </cell>
        </row>
        <row r="53">
          <cell r="I53" t="str">
            <v>01.02.02.03.04              Instalación de Tuberia de HDPE Sólida SDR 11 Perforada de 450 mm</v>
          </cell>
        </row>
        <row r="54">
          <cell r="I54" t="str">
            <v>01.02.02.03.05              Instalación de Geotextil No Tejido de 200 g/m2</v>
          </cell>
        </row>
        <row r="55">
          <cell r="I55" t="str">
            <v>01.02.03        OBRAS DE ARTE Y DRENAJE</v>
          </cell>
        </row>
        <row r="56">
          <cell r="I56" t="str">
            <v>01.02.03.01           Excavación Estructural</v>
          </cell>
        </row>
        <row r="57">
          <cell r="I57" t="str">
            <v>01.02.03.02           Relleno estructural</v>
          </cell>
        </row>
        <row r="58">
          <cell r="I58" t="str">
            <v>01.02.03.03           Mampostería de Piedra</v>
          </cell>
        </row>
        <row r="59">
          <cell r="I59" t="str">
            <v>01.02.03.04           Badenes</v>
          </cell>
        </row>
        <row r="60">
          <cell r="I60" t="str">
            <v>01.02.03.05           Instalación de alcantarillas casings</v>
          </cell>
        </row>
        <row r="61">
          <cell r="I61" t="str">
            <v>01.02.03.06           Instalación de Geotextil No Tejido de 200 g/m2</v>
          </cell>
        </row>
        <row r="62">
          <cell r="I62" t="str">
            <v>01.03     POZAS DE PROCESOS</v>
          </cell>
        </row>
        <row r="63">
          <cell r="I63" t="str">
            <v>01.03.01        MOVIMIENTO DE TIERRAS</v>
          </cell>
        </row>
        <row r="64">
          <cell r="I64" t="str">
            <v>01.03.01.01           Excavacion en Material Suelto Impactado</v>
          </cell>
        </row>
        <row r="65">
          <cell r="I65" t="str">
            <v>01.03.01.02           Excavacion en Material Suelto</v>
          </cell>
        </row>
        <row r="66">
          <cell r="I66" t="str">
            <v>01.03.01.03           Excavación en Roca (Requiere Voladura)</v>
          </cell>
        </row>
        <row r="67">
          <cell r="I67" t="str">
            <v>01.03.01.04           Excavacion en Roca Ripeable</v>
          </cell>
        </row>
        <row r="68">
          <cell r="I68" t="str">
            <v>01.03.01.05           Relleno Estructural</v>
          </cell>
        </row>
        <row r="69">
          <cell r="I69" t="str">
            <v>01.03.01.06           Excavación Estructural</v>
          </cell>
        </row>
        <row r="70">
          <cell r="I70" t="str">
            <v>01.03.01.07           Cama de Apoyo</v>
          </cell>
        </row>
        <row r="71">
          <cell r="I71" t="str">
            <v>01.03.01.08           Colocacion de Grava para Sistema de Subdrenaje</v>
          </cell>
        </row>
        <row r="72">
          <cell r="I72" t="str">
            <v>01.03.01.09           Relleno de Suelo de Baja Permeabilidad en Taludes</v>
          </cell>
        </row>
        <row r="73">
          <cell r="I73" t="str">
            <v>01.03.01.10           Relleno de Suelo de Baja Permeabilidad en Plataforma</v>
          </cell>
        </row>
        <row r="74">
          <cell r="I74" t="str">
            <v>01.03.01.11           Excavación y Relleno para Trincheras de Anclaje</v>
          </cell>
        </row>
        <row r="75">
          <cell r="I75" t="str">
            <v>01.03.01.12           Bermas de Seguridad</v>
          </cell>
        </row>
        <row r="76">
          <cell r="I76" t="str">
            <v>01.03.01.13           Base de Camino de Acceso Perimetral E=200 mm</v>
          </cell>
        </row>
        <row r="77">
          <cell r="I77" t="str">
            <v>01.03.02        GEOSINTÉTICOS</v>
          </cell>
        </row>
        <row r="78">
          <cell r="I78" t="str">
            <v>01.03.02.01           SISTEMA DE SUBDRENAJE</v>
          </cell>
        </row>
        <row r="79">
          <cell r="I79" t="str">
            <v>01.03.02.01.01              Instalación de Tuberia CPT Perforada de HDPE 300 mm</v>
          </cell>
        </row>
        <row r="80">
          <cell r="I80" t="str">
            <v>01.03.02.01.02              Instalación de Tuberia CPT Perforada de HDPE 100 mm</v>
          </cell>
        </row>
        <row r="81">
          <cell r="I81" t="str">
            <v>01.03.02.01.03              Instalación de Tuberia CPT No Perforada de HDPE 300 mm</v>
          </cell>
        </row>
        <row r="82">
          <cell r="I82" t="str">
            <v>01.03.02.01.04              Instalación de Tuberia de HDPE Solida SDR 17 de 50 mm</v>
          </cell>
        </row>
        <row r="83">
          <cell r="I83" t="str">
            <v>01.03.02.02           SISTEMA DE DETECCIÓN DE FUGAS</v>
          </cell>
        </row>
        <row r="84">
          <cell r="I84" t="str">
            <v>01.03.02.02.01              Instalación del Sistema de Detección de Fugas-Pozas de Procesos</v>
          </cell>
        </row>
        <row r="85">
          <cell r="I85" t="str">
            <v>01.03.02.02.02              Instalación del Sistema de Detección de Fugas-Poza de Colección y Sedimentación</v>
          </cell>
        </row>
        <row r="86">
          <cell r="I86" t="str">
            <v>01.03.02.03           SISTEMA DE REVESTIMIENTO</v>
          </cell>
        </row>
        <row r="87">
          <cell r="I87" t="str">
            <v>01.03.02.03.01              Instalación de Geomembrana Lisa de HDPE de 1.5 mm</v>
          </cell>
        </row>
        <row r="88">
          <cell r="I88" t="str">
            <v>01.03.02.03.02              Instalación de Geonet</v>
          </cell>
        </row>
        <row r="89">
          <cell r="I89" t="str">
            <v>01.03.02.04           SISTEMA DE CONDUCCIÓN DE SOLUCIÓN</v>
          </cell>
        </row>
        <row r="90">
          <cell r="I90" t="str">
            <v>01.03.02.04.01              Instalación de Tubería de HDPE Sólida SDR 17 de 1050 mm</v>
          </cell>
        </row>
        <row r="91">
          <cell r="I91" t="str">
            <v>01.03.02.04.02              Instalación de Tubería de HDPE Sólida SDR 13.5 de 800 mm</v>
          </cell>
        </row>
        <row r="92">
          <cell r="I92" t="str">
            <v>01.03.02.04.03              Instalación de Tubería de HDPE Solida SDR 17 de 500 mm</v>
          </cell>
        </row>
        <row r="93">
          <cell r="I93" t="str">
            <v>01.03.02.04.04              Instalación y Montaje de válvula de 500 mm</v>
          </cell>
        </row>
        <row r="94">
          <cell r="I94" t="str">
            <v>01.03.02.04.05              Instalación de planchas de HDPE de 5 mm</v>
          </cell>
        </row>
        <row r="95">
          <cell r="I95" t="str">
            <v>01.03.02.04.06              Instalación de planchas de HDPE de 9 mm</v>
          </cell>
        </row>
        <row r="96">
          <cell r="I96" t="str">
            <v>01.03.02.05           MISCELANEOS</v>
          </cell>
        </row>
        <row r="97">
          <cell r="I97" t="str">
            <v>01.03.02.05.01              Suministro e Instalación de pasarela de inspección en pozas de procesos</v>
          </cell>
        </row>
        <row r="98">
          <cell r="I98" t="str">
            <v>01.03.02.05.02              Suministro e Instalación de Data Logger</v>
          </cell>
        </row>
        <row r="99">
          <cell r="I99" t="str">
            <v>01.04     OBRAS CIVILES ASOCIADOS A EQUIPOS ELECTROMECANICOS</v>
          </cell>
        </row>
        <row r="100">
          <cell r="I100" t="str">
            <v>01.04.01        SISTEMA DE AIREACIÓN</v>
          </cell>
        </row>
        <row r="101">
          <cell r="I101" t="str">
            <v>01.04.01.01           Concreto Cimentación, 280 kg/cm2</v>
          </cell>
        </row>
        <row r="102">
          <cell r="I102" t="str">
            <v>01.04.01.02           Acero de Refuerzo</v>
          </cell>
        </row>
        <row r="103">
          <cell r="I103" t="str">
            <v>01.04.01.03           Relleno Estructural</v>
          </cell>
        </row>
        <row r="104">
          <cell r="I104" t="str">
            <v>01.04.01.04           Excavación Estructural</v>
          </cell>
        </row>
        <row r="105">
          <cell r="I105" t="str">
            <v>01.04.01.05           Suministro e instalación de pernos de anclaje e insertos</v>
          </cell>
        </row>
        <row r="106">
          <cell r="I106" t="str">
            <v>01.04.02        EQUIPOS MECÁNICOS - FAJAS</v>
          </cell>
        </row>
        <row r="107">
          <cell r="I107" t="str">
            <v>01.04.02.01           Faja Overland 1400-CV-007A</v>
          </cell>
        </row>
        <row r="108">
          <cell r="I108" t="str">
            <v>01.04.02.01.01              Concreto Cimentación, 280 kg/cm2</v>
          </cell>
        </row>
        <row r="109">
          <cell r="I109" t="str">
            <v>01.04.02.01.02              Acero de Refuerzo</v>
          </cell>
        </row>
        <row r="110">
          <cell r="I110" t="str">
            <v>01.04.02.01.03              Relleno Estructural</v>
          </cell>
        </row>
        <row r="111">
          <cell r="I111" t="str">
            <v>01.04.02.01.04              Excavación Estructural</v>
          </cell>
        </row>
        <row r="112">
          <cell r="I112" t="str">
            <v>01.04.02.01.05              Suministro e instalación de pernos de anclaje e insertos</v>
          </cell>
        </row>
        <row r="113">
          <cell r="I113" t="str">
            <v>01.04.02.02           Faja Overland 1400-CV-7B</v>
          </cell>
        </row>
        <row r="114">
          <cell r="I114" t="str">
            <v>01.04.02.02.01              Concreto Cimentación, 280 kg/cm2</v>
          </cell>
        </row>
        <row r="115">
          <cell r="I115" t="str">
            <v>01.04.02.02.02              Acero de Refuerzo</v>
          </cell>
        </row>
        <row r="116">
          <cell r="I116" t="str">
            <v>01.04.02.02.03              Relleno Estructural</v>
          </cell>
        </row>
        <row r="117">
          <cell r="I117" t="str">
            <v>01.04.02.02.04              Excavación Estructural</v>
          </cell>
        </row>
        <row r="118">
          <cell r="I118" t="str">
            <v>01.04.02.02.05              Suministro e instalación de pernos de anclaje e insertos</v>
          </cell>
        </row>
        <row r="119">
          <cell r="I119" t="str">
            <v>01.04.02.03           Radial Conveyor 1400-RC-002</v>
          </cell>
        </row>
        <row r="120">
          <cell r="I120" t="str">
            <v>01.04.02.03.01              Concreto Cimentación, 280 kg/cm2</v>
          </cell>
        </row>
        <row r="121">
          <cell r="I121" t="str">
            <v>01.04.02.03.02              Acero de Refuerzo</v>
          </cell>
        </row>
        <row r="122">
          <cell r="I122" t="str">
            <v>01.04.02.03.03              Relleno Estructural</v>
          </cell>
        </row>
        <row r="123">
          <cell r="I123" t="str">
            <v>01.04.02.03.04              Excavación Estructural</v>
          </cell>
        </row>
        <row r="124">
          <cell r="I124" t="str">
            <v>01.04.02.03.05              Suministro e instalación de pernos de anclaje e insertos</v>
          </cell>
        </row>
        <row r="125">
          <cell r="I125" t="str">
            <v>01.04.02.04           Faja Overland inclinada 1400-CV-008</v>
          </cell>
        </row>
        <row r="126">
          <cell r="I126" t="str">
            <v>01.04.02.04.01              Concreto Cimentación, 280 kg/cm2</v>
          </cell>
        </row>
        <row r="127">
          <cell r="I127" t="str">
            <v>01.04.02.04.02              Acero de Refuerzo</v>
          </cell>
        </row>
        <row r="128">
          <cell r="I128" t="str">
            <v>01.04.02.04.03              Relleno Estructural</v>
          </cell>
        </row>
        <row r="129">
          <cell r="I129" t="str">
            <v>01.04.02.04.04              Excavación Estructural</v>
          </cell>
        </row>
        <row r="130">
          <cell r="I130" t="str">
            <v>01.04.02.04.05              Suminstro e Instalación de alcantarillas caisings</v>
          </cell>
        </row>
        <row r="131">
          <cell r="I131" t="str">
            <v>01.04.02.04.06              Suministro e instalación de pernos de anclaje e insertos</v>
          </cell>
        </row>
        <row r="132">
          <cell r="I132" t="str">
            <v>01.04.02.05           Faja Tripper 1400-CV-009</v>
          </cell>
        </row>
        <row r="133">
          <cell r="I133" t="str">
            <v>01.04.02.05.01              Concreto Cimentación, 280 kg/cm2</v>
          </cell>
        </row>
        <row r="134">
          <cell r="I134" t="str">
            <v>01.04.02.05.02              Acero de Refuerzo</v>
          </cell>
        </row>
        <row r="135">
          <cell r="I135" t="str">
            <v>01.04.02.05.03              Relleno Estructural</v>
          </cell>
        </row>
        <row r="136">
          <cell r="I136" t="str">
            <v>01.04.02.05.04              Excavación Estructural</v>
          </cell>
        </row>
        <row r="137">
          <cell r="I137" t="str">
            <v>01.04.02.05.05              Suministro e instalación de pernos de anclaje e insertos</v>
          </cell>
        </row>
        <row r="138">
          <cell r="I138" t="str">
            <v>01.04.03        SUBESTACIONES ELÉCTRICAS</v>
          </cell>
        </row>
        <row r="139">
          <cell r="I139" t="str">
            <v>01.04.03.01           Subestación Traspaso y Overland</v>
          </cell>
        </row>
        <row r="140">
          <cell r="I140" t="str">
            <v>01.04.03.01.01              Concreto Cimentación, 280 kg/cm2</v>
          </cell>
        </row>
        <row r="141">
          <cell r="I141" t="str">
            <v>01.04.03.01.02              Acero de Refuerzo</v>
          </cell>
        </row>
        <row r="142">
          <cell r="I142" t="str">
            <v>01.04.03.01.03              Relleno Estructural</v>
          </cell>
        </row>
        <row r="143">
          <cell r="I143" t="str">
            <v>01.04.03.01.04              Excavación Estructural</v>
          </cell>
        </row>
        <row r="144">
          <cell r="I144" t="str">
            <v>01.04.03.01.05              Suministro e instalación de pernos de anclaje e insertos</v>
          </cell>
        </row>
        <row r="145">
          <cell r="I145" t="str">
            <v>01.04.03.02           Subestación Manejo de Material</v>
          </cell>
        </row>
        <row r="146">
          <cell r="I146" t="str">
            <v>01.04.03.02.01              Concreto Cimentación, 280 kg/cm2</v>
          </cell>
        </row>
        <row r="147">
          <cell r="I147" t="str">
            <v>01.04.03.02.02              Acero de Refuerzo</v>
          </cell>
        </row>
        <row r="148">
          <cell r="I148" t="str">
            <v>01.04.03.02.03              Relleno Estructural</v>
          </cell>
        </row>
        <row r="149">
          <cell r="I149" t="str">
            <v>01.04.03.02.04              Excavación Estructural</v>
          </cell>
        </row>
        <row r="150">
          <cell r="I150" t="str">
            <v>01.04.03.02.05              Suministro e instalación de pernos de anclaje e insertos</v>
          </cell>
        </row>
        <row r="151">
          <cell r="I151" t="str">
            <v>01.04.03.03           Subestación Impulsión PLS</v>
          </cell>
        </row>
        <row r="152">
          <cell r="I152" t="str">
            <v>01.04.03.03.01              Concreto Cimentación, 280 kg/cm2</v>
          </cell>
        </row>
        <row r="153">
          <cell r="I153" t="str">
            <v>01.04.03.03.02              Acero de Refuerzo</v>
          </cell>
        </row>
        <row r="154">
          <cell r="I154" t="str">
            <v>01.04.03.03.03              Relleno Estructural</v>
          </cell>
        </row>
        <row r="155">
          <cell r="I155" t="str">
            <v>01.04.03.03.04              Excavación Estructural</v>
          </cell>
        </row>
        <row r="156">
          <cell r="I156" t="str">
            <v>01.04.03.03.05              Suministro e instalación de pernos de anclaje e insertos</v>
          </cell>
        </row>
        <row r="157">
          <cell r="I157" t="str">
            <v>01.04.04        SISTEMA DE BOMBEO</v>
          </cell>
        </row>
        <row r="158">
          <cell r="I158" t="str">
            <v>01.04.04.01           SISTEMA DE IMPULSION PLS</v>
          </cell>
        </row>
        <row r="159">
          <cell r="I159" t="str">
            <v>01.04.04.02           Estación de Bombeo PLS</v>
          </cell>
        </row>
        <row r="160">
          <cell r="I160" t="str">
            <v>01.04.04.02.01              Concreto Cimentación, 280 kg/cm2</v>
          </cell>
        </row>
        <row r="161">
          <cell r="I161" t="str">
            <v>01.04.04.02.02              Acero de Refuerzo</v>
          </cell>
        </row>
        <row r="162">
          <cell r="I162" t="str">
            <v>01.04.04.02.03              Relleno Estructural</v>
          </cell>
        </row>
        <row r="163">
          <cell r="I163" t="str">
            <v>01.04.04.02.04              Excavación Estructural</v>
          </cell>
        </row>
        <row r="164">
          <cell r="I164" t="str">
            <v>01.04.04.02.05              Suministro e instalación de pernos de anclaje e insertos</v>
          </cell>
        </row>
        <row r="165">
          <cell r="I165" t="str">
            <v>01.04.04.02.06              Soportes</v>
          </cell>
        </row>
        <row r="166">
          <cell r="I166" t="str">
            <v>01.04.04.03           Cuadro de Control PLS</v>
          </cell>
        </row>
        <row r="167">
          <cell r="I167" t="str">
            <v>01.04.04.03.01              Concreto Cimentación, 280 kg/cm2</v>
          </cell>
        </row>
        <row r="168">
          <cell r="I168" t="str">
            <v>01.04.04.03.02              Acero de Refuerzo</v>
          </cell>
        </row>
        <row r="169">
          <cell r="I169" t="str">
            <v>01.04.04.03.03              Relleno Estructural</v>
          </cell>
        </row>
        <row r="170">
          <cell r="I170" t="str">
            <v>01.04.04.03.04              Excavación Estructural</v>
          </cell>
        </row>
        <row r="171">
          <cell r="I171" t="str">
            <v>01.04.04.03.05              Suministro e instalación de pernos de anclaje e insertos</v>
          </cell>
        </row>
        <row r="172">
          <cell r="I172" t="str">
            <v>01.04.04.03.06              Soportes</v>
          </cell>
        </row>
        <row r="173">
          <cell r="I173" t="str">
            <v>01.04.04.04           SISTEMA DE IMPULSION RAFF &amp; ILS</v>
          </cell>
        </row>
        <row r="174">
          <cell r="I174" t="str">
            <v>01.04.04.05           Cuadro de Control RAFF &amp; ILS</v>
          </cell>
        </row>
        <row r="175">
          <cell r="I175" t="str">
            <v>01.04.04.05.01              Concreto Cimentación, 280 kg/cm2</v>
          </cell>
        </row>
        <row r="176">
          <cell r="I176" t="str">
            <v>01.04.04.05.02              Acero de Refuerzo</v>
          </cell>
        </row>
        <row r="177">
          <cell r="I177" t="str">
            <v>01.04.04.05.03              Relleno Estructural</v>
          </cell>
        </row>
        <row r="178">
          <cell r="I178" t="str">
            <v>01.04.04.05.04              Excavación Estructural</v>
          </cell>
        </row>
        <row r="179">
          <cell r="I179" t="str">
            <v>01.04.04.05.05              Suministro e instalación de pernos de anclaje e insertos</v>
          </cell>
        </row>
        <row r="180">
          <cell r="I180" t="str">
            <v>01.04.04.05.06              Soportes</v>
          </cell>
        </row>
        <row r="181">
          <cell r="I181" t="str">
            <v>01.04.05        CULVERT</v>
          </cell>
        </row>
        <row r="182">
          <cell r="I182" t="str">
            <v>01.04.05.01           Concreto Cimentación, 280 kg/cm2</v>
          </cell>
        </row>
        <row r="183">
          <cell r="I183" t="str">
            <v>01.04.05.02           Acero de Refuerzo</v>
          </cell>
        </row>
        <row r="184">
          <cell r="I184" t="str">
            <v>01.04.05.03           Relleno Estructural</v>
          </cell>
        </row>
        <row r="185">
          <cell r="I185" t="str">
            <v>01.04.05.04           Excavación Estructural</v>
          </cell>
        </row>
        <row r="186">
          <cell r="I186" t="str">
            <v>01.04.05.05           Instalación Culvert Tipo Arco MP-152 Galvanizada, e=8.0 mm</v>
          </cell>
        </row>
        <row r="187">
          <cell r="I187" t="str">
            <v>01.05     CAMINOS DE ACCESO Y PLATAFORMAS</v>
          </cell>
        </row>
        <row r="188">
          <cell r="I188" t="str">
            <v>01.05.01        Camino de Acceso Sur a PAD 4B</v>
          </cell>
        </row>
        <row r="189">
          <cell r="I189" t="str">
            <v>01.05.01.01           Excavacion en Roca Ripeable</v>
          </cell>
        </row>
        <row r="190">
          <cell r="I190" t="str">
            <v>01.05.01.02           Relleno Masivo con Compactación Controlada</v>
          </cell>
        </row>
        <row r="191">
          <cell r="I191" t="str">
            <v>01.05.01.03           Base en Accesos Perimetrales E=0.20 m</v>
          </cell>
        </row>
        <row r="192">
          <cell r="I192" t="str">
            <v>01.05.02        Modificación Camino Minero y Camino de servicio</v>
          </cell>
        </row>
        <row r="193">
          <cell r="I193" t="str">
            <v>01.05.02.01           Camino Minero</v>
          </cell>
        </row>
        <row r="194">
          <cell r="I194" t="str">
            <v>01.05.02.01.01              Excavacion en Roca Ripeable</v>
          </cell>
        </row>
        <row r="195">
          <cell r="I195" t="str">
            <v>01.05.02.01.02              Relleno Masivo con Compactación Controlada</v>
          </cell>
        </row>
        <row r="196">
          <cell r="I196" t="str">
            <v>01.05.02.01.03              Base en Accesos Perimetrales E=0.20 m</v>
          </cell>
        </row>
        <row r="197">
          <cell r="I197" t="str">
            <v>01.05.02.01.04              Bermas de Seguridad</v>
          </cell>
        </row>
        <row r="198">
          <cell r="I198" t="str">
            <v>01.05.02.02           Camino de Servicio</v>
          </cell>
        </row>
        <row r="199">
          <cell r="I199" t="str">
            <v>01.05.02.02.01              Excavacion en Roca Ripeable</v>
          </cell>
        </row>
        <row r="200">
          <cell r="I200" t="str">
            <v>01.05.02.02.02              Relleno Masivo con Compactación Controlada</v>
          </cell>
        </row>
        <row r="201">
          <cell r="I201" t="str">
            <v>01.05.02.02.03              Base en Accesos Perimetrales E=0.20 m</v>
          </cell>
        </row>
        <row r="202">
          <cell r="I202" t="str">
            <v>01.05.02.02.04              Bermas de Seguridad</v>
          </cell>
        </row>
        <row r="203">
          <cell r="I203" t="str">
            <v>01.05.02.03           Plataforma Punto de Traspaso</v>
          </cell>
        </row>
        <row r="204">
          <cell r="I204" t="str">
            <v>01.05.02.03.01              Excavacion en Roca Ripeable</v>
          </cell>
        </row>
        <row r="205">
          <cell r="I205" t="str">
            <v>01.05.02.03.02              Base en Accesos Perimetrales E=0.20 m</v>
          </cell>
        </row>
        <row r="206">
          <cell r="I206" t="str">
            <v>01.05.02.03.03              Bermas de Seguridad</v>
          </cell>
        </row>
        <row r="207">
          <cell r="I207" t="str">
            <v>01.05.02.04           Accesos  Plataforma Punto de Traspaso</v>
          </cell>
        </row>
        <row r="208">
          <cell r="I208" t="str">
            <v>01.05.02.04.01              Excavacion en Roca Ripeable</v>
          </cell>
        </row>
        <row r="209">
          <cell r="I209" t="str">
            <v>01.05.02.04.02              Relleno Masivo con Compactación Controlada</v>
          </cell>
        </row>
        <row r="210">
          <cell r="I210" t="str">
            <v>01.05.02.04.03              Base en Accesos Perimetrales E=0.20 m</v>
          </cell>
        </row>
        <row r="211">
          <cell r="I211" t="str">
            <v>01.05.03        Accesos y Plataforma Faja CV-008</v>
          </cell>
        </row>
        <row r="212">
          <cell r="I212" t="str">
            <v>01.05.03.01           Plataforma</v>
          </cell>
        </row>
        <row r="213">
          <cell r="I213" t="str">
            <v>01.05.03.01.01              Excavacion en Roca Ripeable</v>
          </cell>
        </row>
        <row r="214">
          <cell r="I214" t="str">
            <v>01.05.03.01.02              Relleno Masivo con Compactación Controlada</v>
          </cell>
        </row>
        <row r="215">
          <cell r="I215" t="str">
            <v>01.05.03.01.03              Base en Accesos Perimetrales E=0.20 m</v>
          </cell>
        </row>
        <row r="216">
          <cell r="I216" t="str">
            <v>01.05.03.02           Acceso 1 (oeste)</v>
          </cell>
        </row>
        <row r="217">
          <cell r="I217" t="str">
            <v>01.05.03.02.01              Excavacion en Roca Ripeable</v>
          </cell>
        </row>
        <row r="218">
          <cell r="I218" t="str">
            <v>01.05.03.02.02              Relleno Masivo con Compactación Controlada</v>
          </cell>
        </row>
        <row r="219">
          <cell r="I219" t="str">
            <v>01.05.03.02.03              Base en Accesos Perimetrales E=0.20 m</v>
          </cell>
        </row>
        <row r="220">
          <cell r="I220" t="str">
            <v>01.05.03.03           Acceso 2 (este)</v>
          </cell>
        </row>
        <row r="221">
          <cell r="I221" t="str">
            <v>01.05.03.03.01              Excavacion en Roca Ripeable</v>
          </cell>
        </row>
        <row r="222">
          <cell r="I222" t="str">
            <v>01.05.03.03.02              Relleno Masivo con Compactación Controlada</v>
          </cell>
        </row>
        <row r="223">
          <cell r="I223" t="str">
            <v>01.05.03.03.03              Base en Accesos Perimetrales E=0.20 m</v>
          </cell>
        </row>
        <row r="224">
          <cell r="I224" t="str">
            <v>01.06     INSTRUMENTACIÓN GEOTECNICA</v>
          </cell>
        </row>
        <row r="225">
          <cell r="I225" t="str">
            <v>01.06.01        Suministro e Instalación de Acelerografo</v>
          </cell>
        </row>
        <row r="226">
          <cell r="I226" t="str">
            <v>01.06.02        Suministro e Instalación de Piezometro Hidraulico</v>
          </cell>
        </row>
        <row r="227">
          <cell r="I227" t="str">
            <v>01.06.03        Suministro e Instalación de Inclinometro</v>
          </cell>
        </row>
        <row r="228">
          <cell r="I228" t="str">
            <v>01.06.04        Suministro e Instalación de Celda de Presion de Cuerda Vibrante</v>
          </cell>
        </row>
        <row r="229">
          <cell r="I229" t="str">
            <v>01.06.05        Suministro e Instalación de Sensor de Asentamiento</v>
          </cell>
        </row>
        <row r="230">
          <cell r="I230" t="str">
            <v>01.06.06        Suministro e Instalación de Piezometro de Cuerda Vibrante</v>
          </cell>
        </row>
        <row r="231">
          <cell r="I231" t="str">
            <v xml:space="preserve">  </v>
          </cell>
        </row>
        <row r="232">
          <cell r="I232" t="str">
            <v xml:space="preserve">  </v>
          </cell>
        </row>
      </sheetData>
      <sheetData sheetId="1"/>
      <sheetData sheetId="2"/>
      <sheetData sheetId="3"/>
      <sheetData sheetId="4"/>
      <sheetData sheetId="5"/>
      <sheetData sheetId="6"/>
      <sheetData sheetId="7">
        <row r="6">
          <cell r="D6" t="str">
            <v>PAD 4B - SOCIEDAD MINERA CERRO VERDE</v>
          </cell>
        </row>
      </sheetData>
      <sheetData sheetId="8"/>
      <sheetData sheetId="9"/>
      <sheetData sheetId="10"/>
      <sheetData sheetId="11"/>
      <sheetData sheetId="12">
        <row r="1">
          <cell r="V1" t="str">
            <v>Dias Calendarios</v>
          </cell>
        </row>
        <row r="2">
          <cell r="V2" t="str">
            <v>No Domingos</v>
          </cell>
        </row>
        <row r="3">
          <cell r="V3" t="str">
            <v>Personalizado</v>
          </cell>
        </row>
        <row r="6">
          <cell r="W6" t="str">
            <v>x</v>
          </cell>
        </row>
        <row r="7">
          <cell r="W7" t="str">
            <v>L</v>
          </cell>
        </row>
        <row r="12">
          <cell r="V12">
            <v>1</v>
          </cell>
        </row>
        <row r="13">
          <cell r="V13">
            <v>2</v>
          </cell>
        </row>
        <row r="14">
          <cell r="V14">
            <v>3</v>
          </cell>
        </row>
        <row r="19">
          <cell r="V19" t="str">
            <v>Si</v>
          </cell>
        </row>
        <row r="20">
          <cell r="V20" t="str">
            <v>No</v>
          </cell>
        </row>
        <row r="24">
          <cell r="V24">
            <v>2</v>
          </cell>
        </row>
        <row r="28">
          <cell r="V28">
            <v>2</v>
          </cell>
        </row>
        <row r="34">
          <cell r="V34">
            <v>1</v>
          </cell>
        </row>
      </sheetData>
      <sheetData sheetId="13"/>
      <sheetData sheetId="14">
        <row r="14">
          <cell r="M14">
            <v>2.6633333333333336</v>
          </cell>
        </row>
      </sheetData>
      <sheetData sheetId="15" refreshError="1"/>
      <sheetData sheetId="16" refreshError="1"/>
      <sheetData sheetId="17" refreshError="1"/>
      <sheetData sheetId="18"/>
      <sheetData sheetId="19"/>
      <sheetData sheetId="20">
        <row r="6">
          <cell r="D6" t="str">
            <v>PAD 4B - SOCIEDAD MINERA CERRO VERDE</v>
          </cell>
        </row>
      </sheetData>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EQUIPO SSGG"/>
      <sheetName val="UPSS"/>
      <sheetName val="I-4"/>
      <sheetName val="I-3"/>
      <sheetName val="I-2"/>
      <sheetName val="I-1"/>
      <sheetName val="II-1"/>
      <sheetName val="REDUNDA"/>
      <sheetName val="Hoja1"/>
      <sheetName val="Calendario"/>
      <sheetName val="Pto_Itemizado_S10"/>
      <sheetName val="CIE"/>
      <sheetName val="CIEDANOS"/>
      <sheetName val="RES F1"/>
      <sheetName val="F-05"/>
      <sheetName val="A"/>
      <sheetName val="B"/>
      <sheetName val="Estimate"/>
      <sheetName val="puni"/>
      <sheetName val="sensibilidad.proliv"/>
      <sheetName val="Hoja3"/>
      <sheetName val="Hoja2"/>
      <sheetName val="Viguetas 36 REAL"/>
      <sheetName val="steel"/>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S"/>
      <sheetName val="UPSS FINAL"/>
      <sheetName val="COM II-1"/>
      <sheetName val="COM I-4"/>
      <sheetName val="COM I-3"/>
      <sheetName val="COM I-2"/>
      <sheetName val="COM I-1"/>
      <sheetName val="FINAL"/>
      <sheetName val="CLASIFICADOR"/>
      <sheetName val="CIEDANOS"/>
      <sheetName val="Hoja1"/>
      <sheetName val="F-05"/>
      <sheetName val="Z-4"/>
      <sheetName val="puni"/>
      <sheetName val="SENSIBILIDAD"/>
      <sheetName val="Infra"/>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S SUMMARY"/>
      <sheetName val="Estimate"/>
      <sheetName val="Inlet Works Quants"/>
      <sheetName val="Rates of Major Items"/>
      <sheetName val="Rates from HOEU"/>
      <sheetName val="Original Rates from HOEU"/>
      <sheetName val="Element Pivot"/>
      <sheetName val="Client Pivot"/>
      <sheetName val="Directs Pivot"/>
      <sheetName val="Calendario"/>
      <sheetName val="Pto_Itemizado_S10"/>
      <sheetName val="GENERAL"/>
      <sheetName val="Bech_Lab"/>
      <sheetName val="FINAL"/>
      <sheetName val="plani"/>
      <sheetName val="Datos"/>
      <sheetName val="Estructuras"/>
      <sheetName val="Hoja2"/>
      <sheetName val="pu Estructuras"/>
      <sheetName val="RESUMEN"/>
      <sheetName val="Encofrado BVR Unispan"/>
      <sheetName val="Hoja1"/>
      <sheetName val="sensibilidad.proliv"/>
      <sheetName val="4 Poblacion Demandante Efectiva"/>
      <sheetName val="12 P3"/>
      <sheetName val="Estadística"/>
      <sheetName val="VACST"/>
      <sheetName val="Dmda."/>
      <sheetName val="Pob. DIRESA 2013"/>
      <sheetName val="A"/>
      <sheetName val="B"/>
      <sheetName val="PPTOALT1pref"/>
      <sheetName val="FP"/>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abilidad"/>
      <sheetName val="ARES_INS"/>
      <sheetName val="GG_Ares"/>
      <sheetName val="Ares2"/>
      <sheetName val="Formato No. 02"/>
      <sheetName val="Formato No. 03"/>
      <sheetName val="PTO_ARES"/>
      <sheetName val="Cronograma"/>
      <sheetName val="M_Obra"/>
      <sheetName val="IMPL SEG"/>
      <sheetName val="Transporte"/>
      <sheetName val="Geomembrana"/>
      <sheetName val="Instrumentación"/>
      <sheetName val="Campamentos_Albergues"/>
      <sheetName val="Mobiliario"/>
      <sheetName val="MOV&amp;DESMOV"/>
      <sheetName val="Memoria"/>
      <sheetName val="Cantidades Mes"/>
      <sheetName val="Hoja1"/>
      <sheetName val="Uso"/>
      <sheetName val="PROGRAM2"/>
      <sheetName val="Calculos"/>
      <sheetName val="Estimate"/>
      <sheetName val="Indirect"/>
      <sheetName val="Formato_No__02"/>
      <sheetName val="Formato_No__03"/>
      <sheetName val="IMPL_SEG"/>
      <sheetName val="Cantidades_Mes"/>
      <sheetName val="Base"/>
      <sheetName val="Bech_Lab"/>
      <sheetName val="Calendario"/>
      <sheetName val="Pto_Itemizado_S10"/>
      <sheetName val="ESTRUCTURA DE HORMIGON"/>
      <sheetName val="INSTALACION ELECTRICA"/>
      <sheetName val="Inputs"/>
      <sheetName val="RESUMEN"/>
      <sheetName val="CIE"/>
      <sheetName val="FINAL"/>
      <sheetName val="Encofrado BVR Unispan"/>
      <sheetName val="sensibilidad.proliv"/>
      <sheetName val="Infra"/>
      <sheetName val="12 P3"/>
      <sheetName val="5 Poblacion Demandante Efectiva"/>
      <sheetName val="Areas&amp;Funciones"/>
      <sheetName val="Costo Directo"/>
      <sheetName val="Sens.agua"/>
      <sheetName val="puni"/>
      <sheetName val="civ_roma"/>
      <sheetName val="Ampliad"/>
      <sheetName val="Ing"/>
      <sheetName val="PAPrrhh"/>
      <sheetName val="Opti"/>
      <sheetName val="CIEDANOS"/>
    </sheetNames>
    <sheetDataSet>
      <sheetData sheetId="0" refreshError="1"/>
      <sheetData sheetId="1" refreshError="1"/>
      <sheetData sheetId="2" refreshError="1"/>
      <sheetData sheetId="3" refreshError="1"/>
      <sheetData sheetId="4" refreshError="1"/>
      <sheetData sheetId="5" refreshError="1"/>
      <sheetData sheetId="6">
        <row r="1">
          <cell r="A1" t="str">
            <v>PROPIO</v>
          </cell>
          <cell r="B1" t="str">
            <v>PARTIDA</v>
          </cell>
          <cell r="C1" t="str">
            <v>UNIDAD</v>
          </cell>
          <cell r="D1" t="str">
            <v>METRADO</v>
          </cell>
          <cell r="E1" t="str">
            <v>PRECIO</v>
          </cell>
          <cell r="F1" t="str">
            <v>M_OBRA</v>
          </cell>
          <cell r="G1" t="str">
            <v>MATERIAL</v>
          </cell>
          <cell r="H1" t="str">
            <v>EQUIPO</v>
          </cell>
          <cell r="I1" t="str">
            <v>HERRAMI</v>
          </cell>
          <cell r="J1" t="str">
            <v>CAN_M_OBRA</v>
          </cell>
          <cell r="K1" t="str">
            <v>CAN_EQUIPO</v>
          </cell>
          <cell r="L1" t="str">
            <v>TRANSPORTE</v>
          </cell>
          <cell r="M1" t="str">
            <v>CFOR</v>
          </cell>
          <cell r="N1" t="str">
            <v>PRECIOUS</v>
          </cell>
        </row>
        <row r="2">
          <cell r="A2" t="str">
            <v>1.00</v>
          </cell>
          <cell r="B2" t="str">
            <v>OBRAS PRELIMINARES</v>
          </cell>
          <cell r="D2">
            <v>0</v>
          </cell>
          <cell r="E2">
            <v>0</v>
          </cell>
          <cell r="F2">
            <v>0</v>
          </cell>
          <cell r="G2">
            <v>0</v>
          </cell>
          <cell r="H2">
            <v>0</v>
          </cell>
          <cell r="I2">
            <v>0</v>
          </cell>
          <cell r="J2">
            <v>0</v>
          </cell>
          <cell r="K2">
            <v>0</v>
          </cell>
          <cell r="L2">
            <v>0</v>
          </cell>
          <cell r="N2">
            <v>0</v>
          </cell>
        </row>
        <row r="3">
          <cell r="A3" t="str">
            <v>1.01</v>
          </cell>
          <cell r="B3" t="str">
            <v>MOVILIZACION Y DESMOVILIZACION</v>
          </cell>
          <cell r="C3" t="str">
            <v>GLO</v>
          </cell>
          <cell r="D3">
            <v>1</v>
          </cell>
          <cell r="E3">
            <v>168400</v>
          </cell>
          <cell r="F3">
            <v>0</v>
          </cell>
          <cell r="G3">
            <v>168400</v>
          </cell>
          <cell r="H3">
            <v>0</v>
          </cell>
          <cell r="I3">
            <v>0</v>
          </cell>
          <cell r="J3">
            <v>0</v>
          </cell>
          <cell r="K3">
            <v>0</v>
          </cell>
          <cell r="L3">
            <v>0</v>
          </cell>
          <cell r="N3">
            <v>0</v>
          </cell>
        </row>
        <row r="4">
          <cell r="A4" t="str">
            <v>1.02</v>
          </cell>
          <cell r="B4" t="str">
            <v>CAMPAMENTOS PROVISIONALES PARA LA OBRA</v>
          </cell>
          <cell r="C4" t="str">
            <v>GLB</v>
          </cell>
          <cell r="D4">
            <v>1</v>
          </cell>
          <cell r="E4">
            <v>116668.86</v>
          </cell>
          <cell r="F4">
            <v>2108</v>
          </cell>
          <cell r="G4">
            <v>79692.86</v>
          </cell>
          <cell r="H4">
            <v>34868</v>
          </cell>
          <cell r="I4">
            <v>0</v>
          </cell>
          <cell r="J4">
            <v>0</v>
          </cell>
          <cell r="K4">
            <v>0</v>
          </cell>
          <cell r="L4">
            <v>0</v>
          </cell>
          <cell r="N4">
            <v>0</v>
          </cell>
        </row>
        <row r="5">
          <cell r="A5" t="str">
            <v>1.03</v>
          </cell>
          <cell r="B5" t="str">
            <v>TRAZO Y REPLANTEO</v>
          </cell>
          <cell r="C5" t="str">
            <v>MES</v>
          </cell>
          <cell r="D5">
            <v>3</v>
          </cell>
          <cell r="E5">
            <v>7954.3</v>
          </cell>
          <cell r="F5">
            <v>6190</v>
          </cell>
          <cell r="G5">
            <v>250</v>
          </cell>
          <cell r="H5">
            <v>1514.3</v>
          </cell>
          <cell r="I5">
            <v>0</v>
          </cell>
          <cell r="J5">
            <v>0</v>
          </cell>
          <cell r="K5">
            <v>0</v>
          </cell>
          <cell r="L5">
            <v>0</v>
          </cell>
          <cell r="N5">
            <v>0</v>
          </cell>
        </row>
        <row r="6">
          <cell r="A6" t="str">
            <v>1.04</v>
          </cell>
          <cell r="B6" t="str">
            <v>MANTENIMIENTO DE CAMINOS</v>
          </cell>
          <cell r="C6" t="str">
            <v>MES</v>
          </cell>
          <cell r="D6">
            <v>3</v>
          </cell>
          <cell r="E6">
            <v>11657.88</v>
          </cell>
          <cell r="F6">
            <v>813.68</v>
          </cell>
          <cell r="G6">
            <v>0</v>
          </cell>
          <cell r="H6">
            <v>10844.2</v>
          </cell>
          <cell r="I6">
            <v>0</v>
          </cell>
          <cell r="J6">
            <v>0</v>
          </cell>
          <cell r="K6">
            <v>0</v>
          </cell>
          <cell r="L6">
            <v>0</v>
          </cell>
          <cell r="N6">
            <v>0</v>
          </cell>
        </row>
        <row r="7">
          <cell r="A7" t="str">
            <v>1.05</v>
          </cell>
          <cell r="B7" t="str">
            <v>CAMINOS DE ACCESO</v>
          </cell>
          <cell r="C7" t="str">
            <v>KM</v>
          </cell>
          <cell r="D7">
            <v>0.5</v>
          </cell>
          <cell r="E7">
            <v>38955.199999999997</v>
          </cell>
          <cell r="F7">
            <v>2717.5</v>
          </cell>
          <cell r="G7">
            <v>0</v>
          </cell>
          <cell r="H7">
            <v>36237.699999999997</v>
          </cell>
          <cell r="I7">
            <v>0</v>
          </cell>
          <cell r="J7">
            <v>0</v>
          </cell>
          <cell r="K7">
            <v>0</v>
          </cell>
          <cell r="L7">
            <v>0</v>
          </cell>
          <cell r="N7">
            <v>0</v>
          </cell>
        </row>
        <row r="8">
          <cell r="A8" t="str">
            <v>1.06</v>
          </cell>
          <cell r="B8" t="str">
            <v>HABILITACION DEL AREA DE TRABAJO</v>
          </cell>
          <cell r="C8" t="str">
            <v>GLB</v>
          </cell>
          <cell r="D8">
            <v>1</v>
          </cell>
          <cell r="E8">
            <v>6754.24</v>
          </cell>
          <cell r="F8">
            <v>1344.96</v>
          </cell>
          <cell r="G8">
            <v>0</v>
          </cell>
          <cell r="H8">
            <v>5409.28</v>
          </cell>
          <cell r="I8">
            <v>0</v>
          </cell>
          <cell r="J8">
            <v>0</v>
          </cell>
          <cell r="K8">
            <v>0</v>
          </cell>
          <cell r="L8">
            <v>0</v>
          </cell>
          <cell r="N8">
            <v>0</v>
          </cell>
        </row>
        <row r="9">
          <cell r="A9" t="str">
            <v>2.00</v>
          </cell>
          <cell r="B9" t="str">
            <v>MOVIMIENTO DE TIERRA</v>
          </cell>
          <cell r="D9">
            <v>0</v>
          </cell>
          <cell r="E9">
            <v>0</v>
          </cell>
          <cell r="F9">
            <v>0</v>
          </cell>
          <cell r="G9">
            <v>0</v>
          </cell>
          <cell r="H9">
            <v>0</v>
          </cell>
          <cell r="I9">
            <v>0</v>
          </cell>
          <cell r="J9">
            <v>0</v>
          </cell>
          <cell r="K9">
            <v>0</v>
          </cell>
          <cell r="L9">
            <v>0</v>
          </cell>
          <cell r="N9">
            <v>0</v>
          </cell>
        </row>
        <row r="10">
          <cell r="A10" t="str">
            <v>2.01</v>
          </cell>
          <cell r="B10" t="str">
            <v>PREPARACION DE LA CIMENTACION</v>
          </cell>
          <cell r="C10" t="str">
            <v>M3</v>
          </cell>
          <cell r="D10">
            <v>3900</v>
          </cell>
          <cell r="E10">
            <v>3.88</v>
          </cell>
          <cell r="F10">
            <v>0.28000000000000003</v>
          </cell>
          <cell r="G10">
            <v>0</v>
          </cell>
          <cell r="H10">
            <v>3.6</v>
          </cell>
          <cell r="I10">
            <v>0</v>
          </cell>
          <cell r="J10">
            <v>0</v>
          </cell>
          <cell r="K10">
            <v>0</v>
          </cell>
          <cell r="L10">
            <v>0</v>
          </cell>
          <cell r="N10">
            <v>0</v>
          </cell>
        </row>
        <row r="11">
          <cell r="A11" t="str">
            <v>2.02</v>
          </cell>
          <cell r="B11" t="str">
            <v>EXCAVACION</v>
          </cell>
          <cell r="C11" t="str">
            <v>M3</v>
          </cell>
          <cell r="D11">
            <v>3000</v>
          </cell>
          <cell r="E11">
            <v>3.23</v>
          </cell>
          <cell r="F11">
            <v>0.21</v>
          </cell>
          <cell r="G11">
            <v>0</v>
          </cell>
          <cell r="H11">
            <v>3.02</v>
          </cell>
          <cell r="I11">
            <v>0</v>
          </cell>
          <cell r="J11">
            <v>0</v>
          </cell>
          <cell r="K11">
            <v>0</v>
          </cell>
          <cell r="L11">
            <v>0</v>
          </cell>
          <cell r="N11">
            <v>0</v>
          </cell>
        </row>
        <row r="12">
          <cell r="A12" t="str">
            <v>2.03</v>
          </cell>
          <cell r="B12" t="str">
            <v>NUCLEO DE IMPERMEABILIZACION  -   ZONA B</v>
          </cell>
          <cell r="C12" t="str">
            <v>M3</v>
          </cell>
          <cell r="D12">
            <v>23100</v>
          </cell>
          <cell r="E12">
            <v>6.59</v>
          </cell>
          <cell r="F12">
            <v>0.33</v>
          </cell>
          <cell r="G12">
            <v>0.21</v>
          </cell>
          <cell r="H12">
            <v>6.05</v>
          </cell>
          <cell r="I12">
            <v>0</v>
          </cell>
          <cell r="J12">
            <v>0</v>
          </cell>
          <cell r="K12">
            <v>0</v>
          </cell>
          <cell r="L12">
            <v>0</v>
          </cell>
          <cell r="N12">
            <v>0</v>
          </cell>
        </row>
        <row r="13">
          <cell r="A13" t="str">
            <v>2.04</v>
          </cell>
          <cell r="B13" t="str">
            <v>CUERPO DE LA PRESA - ZONA C</v>
          </cell>
          <cell r="C13" t="str">
            <v>M3</v>
          </cell>
          <cell r="D13">
            <v>78200</v>
          </cell>
          <cell r="E13">
            <v>5.13</v>
          </cell>
          <cell r="F13">
            <v>0.22</v>
          </cell>
          <cell r="G13">
            <v>0</v>
          </cell>
          <cell r="H13">
            <v>4.91</v>
          </cell>
          <cell r="I13">
            <v>0</v>
          </cell>
          <cell r="J13">
            <v>0</v>
          </cell>
          <cell r="K13">
            <v>0</v>
          </cell>
          <cell r="L13">
            <v>0</v>
          </cell>
          <cell r="N13">
            <v>0</v>
          </cell>
        </row>
        <row r="14">
          <cell r="A14" t="str">
            <v>2.05</v>
          </cell>
          <cell r="B14" t="str">
            <v>BERMA DE ESTABILIZACION - ZONA   D</v>
          </cell>
          <cell r="C14" t="str">
            <v>M3</v>
          </cell>
          <cell r="D14">
            <v>38100</v>
          </cell>
          <cell r="E14">
            <v>5.84</v>
          </cell>
          <cell r="F14">
            <v>0.35</v>
          </cell>
          <cell r="G14">
            <v>0</v>
          </cell>
          <cell r="H14">
            <v>5.48</v>
          </cell>
          <cell r="I14">
            <v>0</v>
          </cell>
          <cell r="J14">
            <v>0</v>
          </cell>
          <cell r="K14">
            <v>0</v>
          </cell>
          <cell r="L14">
            <v>0</v>
          </cell>
          <cell r="N14">
            <v>0</v>
          </cell>
        </row>
        <row r="15">
          <cell r="A15" t="str">
            <v>2.06</v>
          </cell>
          <cell r="B15" t="str">
            <v>CAMA DE APOYO(300MM) - ZONA E</v>
          </cell>
          <cell r="C15" t="str">
            <v>M2</v>
          </cell>
          <cell r="D15">
            <v>1000</v>
          </cell>
          <cell r="E15">
            <v>3.99</v>
          </cell>
          <cell r="F15">
            <v>0.51</v>
          </cell>
          <cell r="G15">
            <v>7.0000000000000007E-2</v>
          </cell>
          <cell r="H15">
            <v>3.41</v>
          </cell>
          <cell r="I15">
            <v>0</v>
          </cell>
          <cell r="J15">
            <v>0</v>
          </cell>
          <cell r="K15">
            <v>0</v>
          </cell>
          <cell r="L15">
            <v>0</v>
          </cell>
          <cell r="N15">
            <v>0</v>
          </cell>
        </row>
        <row r="16">
          <cell r="A16" t="str">
            <v>2.07</v>
          </cell>
          <cell r="B16" t="str">
            <v>RELLENO DEL CANAL DE ESCORRENTIA EXISTENTE EN LOS ESTRIBOS</v>
          </cell>
          <cell r="C16" t="str">
            <v>M3</v>
          </cell>
          <cell r="D16">
            <v>1400</v>
          </cell>
          <cell r="E16">
            <v>15.11</v>
          </cell>
          <cell r="F16">
            <v>0.74</v>
          </cell>
          <cell r="G16">
            <v>0.21</v>
          </cell>
          <cell r="H16">
            <v>14.16</v>
          </cell>
          <cell r="I16">
            <v>0</v>
          </cell>
          <cell r="J16">
            <v>0</v>
          </cell>
          <cell r="K16">
            <v>0</v>
          </cell>
          <cell r="L16">
            <v>0</v>
          </cell>
          <cell r="N16">
            <v>0</v>
          </cell>
        </row>
        <row r="17">
          <cell r="A17" t="str">
            <v>3.00</v>
          </cell>
          <cell r="B17" t="str">
            <v>COBERTURA IMPERMEABILIZANTE</v>
          </cell>
          <cell r="D17">
            <v>0</v>
          </cell>
          <cell r="E17">
            <v>0</v>
          </cell>
          <cell r="F17">
            <v>0</v>
          </cell>
          <cell r="G17">
            <v>0</v>
          </cell>
          <cell r="H17">
            <v>0</v>
          </cell>
          <cell r="I17">
            <v>0</v>
          </cell>
          <cell r="J17">
            <v>0</v>
          </cell>
          <cell r="K17">
            <v>0</v>
          </cell>
          <cell r="L17">
            <v>0</v>
          </cell>
          <cell r="N17">
            <v>0</v>
          </cell>
        </row>
        <row r="18">
          <cell r="A18" t="str">
            <v>3.01</v>
          </cell>
          <cell r="B18" t="str">
            <v>GEOMEMBRANA DE HDPE, LISA E=1.5MM</v>
          </cell>
          <cell r="C18" t="str">
            <v>M2</v>
          </cell>
          <cell r="D18">
            <v>12600</v>
          </cell>
          <cell r="E18">
            <v>5.92</v>
          </cell>
          <cell r="F18">
            <v>1.56</v>
          </cell>
          <cell r="G18">
            <v>3.38</v>
          </cell>
          <cell r="H18">
            <v>0.98</v>
          </cell>
          <cell r="I18">
            <v>0</v>
          </cell>
          <cell r="J18">
            <v>0</v>
          </cell>
          <cell r="K18">
            <v>0</v>
          </cell>
          <cell r="L18">
            <v>0</v>
          </cell>
          <cell r="N18">
            <v>0</v>
          </cell>
        </row>
        <row r="19">
          <cell r="A19" t="str">
            <v>3.02</v>
          </cell>
          <cell r="B19" t="str">
            <v>GEOMEMBRANA DE HDPE, LISA E=1.0MM</v>
          </cell>
          <cell r="C19" t="str">
            <v>M2</v>
          </cell>
          <cell r="D19">
            <v>7100</v>
          </cell>
          <cell r="E19">
            <v>3.96</v>
          </cell>
          <cell r="F19">
            <v>0.93</v>
          </cell>
          <cell r="G19">
            <v>2.25</v>
          </cell>
          <cell r="H19">
            <v>0.78</v>
          </cell>
          <cell r="I19">
            <v>0</v>
          </cell>
          <cell r="J19">
            <v>0</v>
          </cell>
          <cell r="K19">
            <v>0</v>
          </cell>
          <cell r="L19">
            <v>0</v>
          </cell>
          <cell r="N19">
            <v>0</v>
          </cell>
        </row>
        <row r="20">
          <cell r="A20" t="str">
            <v>3.03</v>
          </cell>
          <cell r="B20" t="str">
            <v>EXCAVACION Y RELLENO - ZANJA DE ANCLAJE   - ZONA F (CRESTA AGUAS ARRIBA)</v>
          </cell>
          <cell r="C20" t="str">
            <v>ML</v>
          </cell>
          <cell r="D20">
            <v>1000</v>
          </cell>
          <cell r="E20">
            <v>9.2100000000000009</v>
          </cell>
          <cell r="F20">
            <v>3.36</v>
          </cell>
          <cell r="G20">
            <v>0.06</v>
          </cell>
          <cell r="H20">
            <v>5.78</v>
          </cell>
          <cell r="I20">
            <v>0</v>
          </cell>
          <cell r="J20">
            <v>0</v>
          </cell>
          <cell r="K20">
            <v>0</v>
          </cell>
          <cell r="L20">
            <v>0</v>
          </cell>
          <cell r="N20">
            <v>0</v>
          </cell>
        </row>
        <row r="21">
          <cell r="A21" t="str">
            <v>3.04</v>
          </cell>
          <cell r="B21" t="str">
            <v>EXCAVACION Y RELLENO - ZANJA DE ANCLAJE - ZONA I</v>
          </cell>
          <cell r="C21" t="str">
            <v>ML</v>
          </cell>
          <cell r="D21">
            <v>900</v>
          </cell>
          <cell r="E21">
            <v>8.9499999999999993</v>
          </cell>
          <cell r="F21">
            <v>3.38</v>
          </cell>
          <cell r="G21">
            <v>0</v>
          </cell>
          <cell r="H21">
            <v>5.57</v>
          </cell>
          <cell r="I21">
            <v>0</v>
          </cell>
          <cell r="J21">
            <v>0</v>
          </cell>
          <cell r="K21">
            <v>0</v>
          </cell>
          <cell r="L21">
            <v>0</v>
          </cell>
          <cell r="N21">
            <v>0</v>
          </cell>
        </row>
        <row r="22">
          <cell r="A22" t="str">
            <v>4.00</v>
          </cell>
          <cell r="B22" t="str">
            <v>INSTRUMENTACION</v>
          </cell>
          <cell r="D22">
            <v>0</v>
          </cell>
          <cell r="E22">
            <v>0</v>
          </cell>
          <cell r="F22">
            <v>0</v>
          </cell>
          <cell r="G22">
            <v>0</v>
          </cell>
          <cell r="H22">
            <v>0</v>
          </cell>
          <cell r="I22">
            <v>0</v>
          </cell>
          <cell r="J22">
            <v>0</v>
          </cell>
          <cell r="K22">
            <v>0</v>
          </cell>
          <cell r="L22">
            <v>0</v>
          </cell>
          <cell r="N22">
            <v>0</v>
          </cell>
        </row>
        <row r="23">
          <cell r="A23" t="str">
            <v>4.01</v>
          </cell>
          <cell r="B23" t="str">
            <v>EXTENCION DE PIEZOMETROS</v>
          </cell>
          <cell r="C23" t="str">
            <v>GLB</v>
          </cell>
          <cell r="D23">
            <v>1</v>
          </cell>
          <cell r="E23">
            <v>9886</v>
          </cell>
          <cell r="F23">
            <v>363</v>
          </cell>
          <cell r="G23">
            <v>8680</v>
          </cell>
          <cell r="H23">
            <v>846</v>
          </cell>
          <cell r="I23">
            <v>0</v>
          </cell>
          <cell r="J23">
            <v>0</v>
          </cell>
          <cell r="K23">
            <v>0</v>
          </cell>
          <cell r="L23">
            <v>0</v>
          </cell>
          <cell r="N23">
            <v>0</v>
          </cell>
        </row>
        <row r="24">
          <cell r="A24" t="str">
            <v>4.02</v>
          </cell>
          <cell r="B24" t="str">
            <v>HITOS DE CONCRETO (49 HITOS DE 80X40X80 CM)</v>
          </cell>
          <cell r="C24" t="str">
            <v>GLB</v>
          </cell>
          <cell r="D24">
            <v>1</v>
          </cell>
          <cell r="E24">
            <v>3643.61</v>
          </cell>
          <cell r="F24">
            <v>1424.06</v>
          </cell>
          <cell r="G24">
            <v>1081.17</v>
          </cell>
          <cell r="H24">
            <v>1138.3800000000001</v>
          </cell>
          <cell r="I24">
            <v>0</v>
          </cell>
          <cell r="J24">
            <v>0</v>
          </cell>
          <cell r="K24">
            <v>0</v>
          </cell>
          <cell r="L24">
            <v>0</v>
          </cell>
          <cell r="N24">
            <v>0</v>
          </cell>
        </row>
        <row r="25">
          <cell r="A25" t="str">
            <v>5.00</v>
          </cell>
          <cell r="B25" t="str">
            <v>CANAL DE DESVIO</v>
          </cell>
          <cell r="D25">
            <v>0</v>
          </cell>
          <cell r="E25">
            <v>0</v>
          </cell>
          <cell r="F25">
            <v>0</v>
          </cell>
          <cell r="G25">
            <v>0</v>
          </cell>
          <cell r="H25">
            <v>0</v>
          </cell>
          <cell r="I25">
            <v>0</v>
          </cell>
          <cell r="J25">
            <v>0</v>
          </cell>
          <cell r="K25">
            <v>0</v>
          </cell>
          <cell r="L25">
            <v>0</v>
          </cell>
          <cell r="N25">
            <v>0</v>
          </cell>
        </row>
        <row r="26">
          <cell r="A26" t="str">
            <v>5.01</v>
          </cell>
          <cell r="B26" t="str">
            <v>EXCAVACION DE CANALES EN SUELO</v>
          </cell>
          <cell r="C26" t="str">
            <v>M3</v>
          </cell>
          <cell r="D26">
            <v>13500</v>
          </cell>
          <cell r="E26">
            <v>3.77</v>
          </cell>
          <cell r="F26">
            <v>0.35</v>
          </cell>
          <cell r="G26">
            <v>0</v>
          </cell>
          <cell r="H26">
            <v>3.42</v>
          </cell>
          <cell r="I26">
            <v>0</v>
          </cell>
          <cell r="J26">
            <v>0</v>
          </cell>
          <cell r="K26">
            <v>0</v>
          </cell>
          <cell r="L26">
            <v>0</v>
          </cell>
          <cell r="N26">
            <v>0</v>
          </cell>
        </row>
        <row r="27">
          <cell r="A27" t="str">
            <v>5.02</v>
          </cell>
          <cell r="B27" t="str">
            <v>EXCAVACION DE CANALES EN ROCA</v>
          </cell>
          <cell r="C27" t="str">
            <v>M3</v>
          </cell>
          <cell r="D27">
            <v>7000</v>
          </cell>
          <cell r="E27">
            <v>10.53</v>
          </cell>
          <cell r="F27">
            <v>1.47</v>
          </cell>
          <cell r="G27">
            <v>2.54</v>
          </cell>
          <cell r="H27">
            <v>6.52</v>
          </cell>
          <cell r="I27">
            <v>0</v>
          </cell>
          <cell r="J27">
            <v>0</v>
          </cell>
          <cell r="K27">
            <v>0</v>
          </cell>
          <cell r="L27">
            <v>0</v>
          </cell>
          <cell r="N27">
            <v>0</v>
          </cell>
        </row>
        <row r="28">
          <cell r="A28" t="str">
            <v>5.03</v>
          </cell>
          <cell r="B28" t="str">
            <v>RELLENO GENERAL DE CANALES</v>
          </cell>
          <cell r="C28" t="str">
            <v>M3</v>
          </cell>
          <cell r="D28">
            <v>1100</v>
          </cell>
          <cell r="E28">
            <v>7.63</v>
          </cell>
          <cell r="F28">
            <v>0.51</v>
          </cell>
          <cell r="G28">
            <v>0</v>
          </cell>
          <cell r="H28">
            <v>7.12</v>
          </cell>
          <cell r="I28">
            <v>0</v>
          </cell>
          <cell r="J28">
            <v>0</v>
          </cell>
          <cell r="K28">
            <v>0</v>
          </cell>
          <cell r="L28">
            <v>0</v>
          </cell>
          <cell r="N28">
            <v>0</v>
          </cell>
        </row>
        <row r="29">
          <cell r="A29" t="str">
            <v>6.00</v>
          </cell>
          <cell r="B29" t="str">
            <v>ALIVIADERO</v>
          </cell>
          <cell r="D29">
            <v>0</v>
          </cell>
          <cell r="E29">
            <v>0</v>
          </cell>
          <cell r="F29">
            <v>0</v>
          </cell>
          <cell r="G29">
            <v>0</v>
          </cell>
          <cell r="H29">
            <v>0</v>
          </cell>
          <cell r="I29">
            <v>0</v>
          </cell>
          <cell r="J29">
            <v>0</v>
          </cell>
          <cell r="K29">
            <v>0</v>
          </cell>
          <cell r="L29">
            <v>0</v>
          </cell>
          <cell r="N29">
            <v>0</v>
          </cell>
        </row>
        <row r="30">
          <cell r="A30" t="str">
            <v>6.01</v>
          </cell>
          <cell r="B30" t="str">
            <v>EXCAVACION DEL ALIVIADERO EN SUELO</v>
          </cell>
          <cell r="C30" t="str">
            <v>M3</v>
          </cell>
          <cell r="D30">
            <v>23500</v>
          </cell>
          <cell r="E30">
            <v>2.82</v>
          </cell>
          <cell r="F30">
            <v>0.35</v>
          </cell>
          <cell r="G30">
            <v>0</v>
          </cell>
          <cell r="H30">
            <v>2.4700000000000002</v>
          </cell>
          <cell r="I30">
            <v>0</v>
          </cell>
          <cell r="J30">
            <v>0</v>
          </cell>
          <cell r="K30">
            <v>0</v>
          </cell>
          <cell r="L30">
            <v>0</v>
          </cell>
          <cell r="N30">
            <v>0</v>
          </cell>
        </row>
        <row r="31">
          <cell r="A31" t="str">
            <v>6.02</v>
          </cell>
          <cell r="B31" t="str">
            <v>MANTA DE GABIONES TIPO COLCHON RENO E=300MM</v>
          </cell>
          <cell r="C31" t="str">
            <v>M2</v>
          </cell>
          <cell r="D31">
            <v>2500</v>
          </cell>
          <cell r="E31">
            <v>29.31</v>
          </cell>
          <cell r="F31">
            <v>9.75</v>
          </cell>
          <cell r="G31">
            <v>10.57</v>
          </cell>
          <cell r="H31">
            <v>8.99</v>
          </cell>
          <cell r="I31">
            <v>0</v>
          </cell>
          <cell r="J31">
            <v>0</v>
          </cell>
          <cell r="K31">
            <v>0</v>
          </cell>
          <cell r="L31">
            <v>0</v>
          </cell>
          <cell r="N31">
            <v>0</v>
          </cell>
        </row>
        <row r="32">
          <cell r="A32" t="str">
            <v>6.03</v>
          </cell>
          <cell r="B32" t="str">
            <v>MANTA DE GABIONES TIPO COLCHON RENO E=500MM</v>
          </cell>
          <cell r="C32" t="str">
            <v>M2</v>
          </cell>
          <cell r="D32">
            <v>1800</v>
          </cell>
          <cell r="E32">
            <v>38.42</v>
          </cell>
          <cell r="F32">
            <v>12.29</v>
          </cell>
          <cell r="G32">
            <v>13.37</v>
          </cell>
          <cell r="H32">
            <v>12.77</v>
          </cell>
          <cell r="I32">
            <v>0</v>
          </cell>
          <cell r="J32">
            <v>0</v>
          </cell>
          <cell r="K32">
            <v>0</v>
          </cell>
          <cell r="L32">
            <v>0</v>
          </cell>
          <cell r="N32">
            <v>0</v>
          </cell>
        </row>
        <row r="33">
          <cell r="A33" t="str">
            <v>6.04</v>
          </cell>
          <cell r="B33" t="str">
            <v>ALCANTARILLA EN CRUCE DE CAMINO</v>
          </cell>
          <cell r="C33" t="str">
            <v>GLB</v>
          </cell>
          <cell r="D33">
            <v>1</v>
          </cell>
          <cell r="E33">
            <v>30290.58</v>
          </cell>
          <cell r="F33">
            <v>5980.65</v>
          </cell>
          <cell r="G33">
            <v>13487.79</v>
          </cell>
          <cell r="H33">
            <v>10816.94</v>
          </cell>
          <cell r="I33">
            <v>0</v>
          </cell>
          <cell r="J33">
            <v>0</v>
          </cell>
          <cell r="K33">
            <v>0</v>
          </cell>
          <cell r="L33">
            <v>0</v>
          </cell>
          <cell r="N33">
            <v>0</v>
          </cell>
        </row>
        <row r="34">
          <cell r="A34" t="str">
            <v>7.00</v>
          </cell>
          <cell r="B34" t="str">
            <v>TARIFAS ESPECIALES</v>
          </cell>
          <cell r="D34">
            <v>0</v>
          </cell>
          <cell r="E34">
            <v>0</v>
          </cell>
          <cell r="F34">
            <v>0</v>
          </cell>
          <cell r="G34">
            <v>0</v>
          </cell>
          <cell r="H34">
            <v>0</v>
          </cell>
          <cell r="I34">
            <v>0</v>
          </cell>
          <cell r="J34">
            <v>0</v>
          </cell>
          <cell r="K34">
            <v>0</v>
          </cell>
          <cell r="L34">
            <v>0</v>
          </cell>
          <cell r="N34">
            <v>0</v>
          </cell>
        </row>
        <row r="35">
          <cell r="A35" t="str">
            <v>7.02</v>
          </cell>
          <cell r="B35" t="str">
            <v>TRANSPORTE EXCESIVO DE MATERIAL</v>
          </cell>
          <cell r="C35" t="str">
            <v>M3K</v>
          </cell>
          <cell r="D35">
            <v>0.01</v>
          </cell>
          <cell r="E35">
            <v>0.67</v>
          </cell>
          <cell r="F35">
            <v>0</v>
          </cell>
          <cell r="G35">
            <v>0</v>
          </cell>
          <cell r="H35">
            <v>0.67</v>
          </cell>
          <cell r="I35">
            <v>0</v>
          </cell>
          <cell r="J35">
            <v>0</v>
          </cell>
          <cell r="K35">
            <v>0</v>
          </cell>
          <cell r="L35">
            <v>0</v>
          </cell>
          <cell r="N35">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Q"/>
      <sheetName val="DATOS"/>
      <sheetName val="PTO_ARES"/>
      <sheetName val="MAESTRO DE CLAVES FINAL"/>
      <sheetName val="Hoja3"/>
      <sheetName val="Infra"/>
      <sheetName val="SHEET1"/>
      <sheetName val="HHspo"/>
      <sheetName val="Electricidad - Climatización"/>
      <sheetName val="PGR - PPTO"/>
    </sheetNames>
    <sheetDataSet>
      <sheetData sheetId="0">
        <row r="65">
          <cell r="E65">
            <v>1.2E-2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amp; Generals"/>
      <sheetName val="Z-tip-A"/>
      <sheetName val="Z-tip-B"/>
      <sheetName val="Z2"/>
      <sheetName val="Z-3&amp;P2"/>
      <sheetName val="Z-4"/>
      <sheetName val="Z-5&amp;P4"/>
      <sheetName val="Z-6&amp;P3"/>
      <sheetName val="MASONRY"/>
      <sheetName val="PURLINS"/>
      <sheetName val="ARQ"/>
      <sheetName val="p1"/>
      <sheetName val="cie10"/>
      <sheetName val="Ratios"/>
      <sheetName val="Presenta1"/>
      <sheetName val="MAESTRO DE CLAVES FINAL"/>
      <sheetName val="Datos"/>
      <sheetName val="Estructuras"/>
      <sheetName val="Hoja2"/>
      <sheetName val="4 Poblacion Demandante Efectiva"/>
      <sheetName val="12 P3"/>
      <sheetName val="Informacion"/>
      <sheetName val="puni"/>
      <sheetName val="PPTOALT1"/>
      <sheetName val="Areas&amp;Funciones"/>
      <sheetName val="Costo Directo"/>
      <sheetName val="Sensib. IE-VACSN"/>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Port"/>
      <sheetName val="Presup"/>
      <sheetName val="Presenta1"/>
      <sheetName val="Cambios"/>
      <sheetName val="Compara"/>
      <sheetName val="Reportes"/>
      <sheetName val="SReportes"/>
      <sheetName val="Partrec"/>
      <sheetName val="CV"/>
      <sheetName val="Contingencias"/>
      <sheetName val="Costo Indirecto"/>
      <sheetName val="Tarifa MO"/>
      <sheetName val="Tarifa de Equipos"/>
      <sheetName val="Ciclos"/>
      <sheetName val="Organigrama"/>
      <sheetName val="Z-4"/>
      <sheetName val="Estructuras"/>
      <sheetName val="Hoja2"/>
      <sheetName val="p1"/>
      <sheetName val="12 P3"/>
      <sheetName val="5 Poblacion Demandante Efectiva"/>
      <sheetName val="sensibilidad.proliv"/>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da."/>
      <sheetName val="Estadística"/>
      <sheetName val="VACST"/>
      <sheetName val="Pob. DIRESA 2013"/>
      <sheetName val="Resumen (2)"/>
      <sheetName val="RRHH"/>
      <sheetName val="INGRESOS"/>
      <sheetName val="COSTOS"/>
      <sheetName val="Sensib. IE-VACST"/>
      <sheetName val="CDE"/>
      <sheetName val="POB. DIRESA CUSCO"/>
      <sheetName val="Poblaciones"/>
      <sheetName val="P2"/>
      <sheetName val="P1"/>
      <sheetName val="P3"/>
      <sheetName val="PMF"/>
      <sheetName val="Morbilidad"/>
      <sheetName val="Hoja2"/>
      <sheetName val="Medicina Familiar"/>
      <sheetName val="ATD PRO"/>
      <sheetName val="No Transmisibles"/>
      <sheetName val="ATD ATC HOSPITALES"/>
      <sheetName val="Hoja1"/>
      <sheetName val="22. SENSIBILIDAD"/>
      <sheetName val="Presenta1"/>
      <sheetName val="RESUMEN"/>
      <sheetName val="RESUMEN HH"/>
      <sheetName val="SHEET1"/>
      <sheetName val="Sensibilidad"/>
      <sheetName val="Calculos"/>
      <sheetName val="Electricidad - Climatización"/>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ppto_est"/>
      <sheetName val="ppto_arq"/>
      <sheetName val="ppto_iiss"/>
      <sheetName val="ppto_iiee"/>
      <sheetName val="Estadística"/>
      <sheetName val="VACST"/>
      <sheetName val="Dmda."/>
      <sheetName val="Pob. DIRESA 2013"/>
      <sheetName val="gs"/>
      <sheetName val="RRHH"/>
      <sheetName val="F-05"/>
      <sheetName val="PPTOALT1"/>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sheetName val="INFORME"/>
      <sheetName val="RESUMEN VAL"/>
      <sheetName val="CRONOGRAMA DE AVANCE"/>
      <sheetName val="Reintegro"/>
      <sheetName val="D-ad. Efect"/>
      <sheetName val="Gráfico1"/>
      <sheetName val="FP"/>
      <sheetName val="AMO AM"/>
      <sheetName val="AMORDI"/>
      <sheetName val="RESUMEN AVANC"/>
      <sheetName val="ESTRUCTURAS MOD"/>
      <sheetName val="ARQ MOD"/>
      <sheetName val="INST SANIT MOD"/>
      <sheetName val="INST ELECTR"/>
      <sheetName val="ARQ"/>
      <sheetName val="RESUMEN"/>
      <sheetName val="RESUMEN HH"/>
      <sheetName val="gs"/>
      <sheetName val="RRHH"/>
      <sheetName val="sensibilidad.proliv"/>
      <sheetName val="EST_MOD"/>
      <sheetName val="Calculos"/>
      <sheetName val="F-05"/>
      <sheetName val="Rates"/>
      <sheetName val="Wind Loads"/>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MA-CANTA"/>
      <sheetName val="RESUMEN-EXPLANACION"/>
      <sheetName val="Graph1"/>
      <sheetName val="Graph2"/>
      <sheetName val="Graph3"/>
      <sheetName val="Graph4"/>
      <sheetName val="Graph5"/>
      <sheetName val="Graph6"/>
      <sheetName val="Graph7"/>
      <sheetName val="Graph8"/>
      <sheetName val="Graph9"/>
      <sheetName val="Graph10"/>
      <sheetName val="Graph11"/>
      <sheetName val="Graph12"/>
      <sheetName val="Graph13"/>
      <sheetName val="Graph14"/>
      <sheetName val="Graph15"/>
      <sheetName val="Graph16"/>
      <sheetName val="Graph17"/>
      <sheetName val="Graph18"/>
      <sheetName val="Graph19"/>
      <sheetName val="Graph20"/>
      <sheetName val="Graph21"/>
      <sheetName val="Graph22"/>
      <sheetName val="Graph23"/>
      <sheetName val="Graph24"/>
      <sheetName val="Graph25"/>
      <sheetName val="Graph26"/>
      <sheetName val="Graph27)"/>
      <sheetName val="Graph28"/>
      <sheetName val="Graph29"/>
      <sheetName val="Graph30"/>
      <sheetName val="Graph31"/>
      <sheetName val="Graph32"/>
      <sheetName val="Graph33"/>
      <sheetName val="Graph34"/>
      <sheetName val="Graph35"/>
      <sheetName val="Graph36"/>
      <sheetName val="Graph37"/>
      <sheetName val="Graph38"/>
      <sheetName val="Graph39 "/>
      <sheetName val="Graph40"/>
      <sheetName val="Graph41"/>
      <sheetName val="Graph42"/>
      <sheetName val="Graph43"/>
      <sheetName val="Graph44"/>
      <sheetName val="Graph45"/>
      <sheetName val="Graph46"/>
      <sheetName val="Graph47"/>
      <sheetName val="Graph48"/>
      <sheetName val="Graph49"/>
      <sheetName val="Graph50"/>
      <sheetName val="Graph51"/>
      <sheetName val="Graph52"/>
      <sheetName val="Graph53"/>
      <sheetName val="Graph54"/>
      <sheetName val="Graph55"/>
      <sheetName val="Graph56"/>
      <sheetName val="Graph57"/>
      <sheetName val="Graph58"/>
      <sheetName val="Graph59"/>
      <sheetName val="Graph60"/>
      <sheetName val="Graph61"/>
      <sheetName val="Graph62"/>
      <sheetName val="Graph63"/>
      <sheetName val="Graph64"/>
      <sheetName val="Graph65"/>
      <sheetName val="Graph66"/>
      <sheetName val="Graph67"/>
      <sheetName val="Graph68"/>
      <sheetName val="Graph69"/>
      <sheetName val="Graph70"/>
      <sheetName val="Graph71"/>
      <sheetName val="Graph72"/>
      <sheetName val="Graph73"/>
      <sheetName val="Graph74"/>
      <sheetName val="Graph75"/>
      <sheetName val="Graph76"/>
      <sheetName val="Graph77"/>
      <sheetName val="Graph78"/>
      <sheetName val="Graph79"/>
      <sheetName val="Graph80"/>
      <sheetName val="Graph81"/>
      <sheetName val="D"/>
      <sheetName val="E"/>
      <sheetName val="SECCIONES"/>
      <sheetName val="F"/>
      <sheetName val="F-1"/>
      <sheetName val="G"/>
      <sheetName val="G-1"/>
      <sheetName val="H"/>
      <sheetName val="H-1"/>
      <sheetName val="I"/>
      <sheetName val="I-1"/>
      <sheetName val="J"/>
      <sheetName val="K"/>
      <sheetName val="L"/>
      <sheetName val="M"/>
      <sheetName val="N"/>
      <sheetName val="O"/>
      <sheetName val="P"/>
      <sheetName val="Q"/>
      <sheetName val="R"/>
      <sheetName val="Presenta1"/>
      <sheetName val="Sheet2"/>
      <sheetName val="F-05"/>
      <sheetName val="9 Capex"/>
      <sheetName val="Imprimacion_Planilla"/>
      <sheetName val="GG-Ofertado-P4 Maz"/>
      <sheetName val="datos base"/>
      <sheetName val="DATOS UNOE"/>
      <sheetName val="Producción"/>
      <sheetName val="GENERAL"/>
      <sheetName val="Tabla"/>
      <sheetName val="Datos"/>
      <sheetName val="Fierro-C1"/>
      <sheetName val="Sust.205ABC-VE"/>
      <sheetName val="Sust.205ABC-VP"/>
      <sheetName val="Resum 205ABC 700FG 907.A.2.2"/>
      <sheetName val="Limit_ACC_A"/>
      <sheetName val="GyP total"/>
      <sheetName val="RefG"/>
      <sheetName val="IRR sponsor"/>
      <sheetName val="Deduccion Reajuste"/>
      <sheetName val="Restricciones y Compromisos"/>
      <sheetName val="RES"/>
      <sheetName val="Quantity"/>
      <sheetName val="Graph39_"/>
      <sheetName val="9_Capex"/>
      <sheetName val="GG-Ofertado-P4_Maz"/>
      <sheetName val="datos_base"/>
      <sheetName val="DATOS_UNOE"/>
      <sheetName val="Sust_205ABC-VE"/>
      <sheetName val="Sust_205ABC-VP"/>
      <sheetName val="Resum_205ABC_700FG_907_A_2_2"/>
      <sheetName val="GyP_total"/>
      <sheetName val="IRR_sponsor"/>
      <sheetName val="Deduccion_Reajuste"/>
      <sheetName val="Restricciones_y_Compromisos"/>
      <sheetName val="PER,COM.PRO.ADI1"/>
      <sheetName val="RES,MET,ADI1"/>
      <sheetName val="Planilla Base y Subbase"/>
      <sheetName val="RESUMEN"/>
      <sheetName val="EVAL"/>
      <sheetName val="200"/>
      <sheetName val="CIERRE"/>
      <sheetName val="EXP"/>
      <sheetName val="PARTIDAS"/>
      <sheetName val="Resumen anual"/>
      <sheetName val="Piso Tecnico"/>
      <sheetName val="Data"/>
      <sheetName val="Metrados  Val."/>
      <sheetName val="REFERENCIAS"/>
      <sheetName val="RES-PINTADO"/>
      <sheetName val="Z-4"/>
      <sheetName val="A"/>
      <sheetName val="B"/>
      <sheetName val="ESTRUCTURAS MOD"/>
      <sheetName val="Hoja1"/>
      <sheetName val="RESUMEN HH"/>
      <sheetName val="Rendimientos"/>
      <sheetName val="Detail"/>
      <sheetName val="STRSUMM0"/>
      <sheetName val="EXPLAN. DESVIOS"/>
      <sheetName val="CLASIF. MAT. DESVIOS"/>
      <sheetName val="CLASIF. MATERIAL"/>
      <sheetName val="EXPLAN. VIA PRINCIPAL"/>
      <sheetName val="Model"/>
      <sheetName val="borrador"/>
      <sheetName val="Avance Resumen"/>
      <sheetName val="Macro1"/>
      <sheetName val="Hoja2"/>
      <sheetName val="AUSEN99"/>
      <sheetName val="TC"/>
      <sheetName val="Metrados__Val_"/>
      <sheetName val="resultado"/>
      <sheetName val="MFT TOC"/>
      <sheetName val="Presupuesto"/>
      <sheetName val="Analisis"/>
      <sheetName val="Insumos"/>
      <sheetName val="Rangos"/>
      <sheetName val="FórmulaPolinómica"/>
      <sheetName val="Planificacion"/>
      <sheetName val="EQ INGR-EGR"/>
      <sheetName val="MOD INGR-EGR"/>
      <sheetName val="FLUOR-AAQSA"/>
      <sheetName val="Hoja3"/>
      <sheetName val="PLANEADO"/>
      <sheetName val="CAPATAZ"/>
      <sheetName val="Datos - F1,F2"/>
      <sheetName val="Graph39_1"/>
      <sheetName val="9_Capex1"/>
      <sheetName val="GG-Ofertado-P4_Maz1"/>
      <sheetName val="datos_base1"/>
      <sheetName val="DATOS_UNOE1"/>
      <sheetName val="Sust_205ABC-VE1"/>
      <sheetName val="Sust_205ABC-VP1"/>
      <sheetName val="Resum_205ABC_700FG_907_A_2_21"/>
      <sheetName val="GyP_total1"/>
      <sheetName val="IRR_sponsor1"/>
      <sheetName val="Deduccion_Reajuste1"/>
      <sheetName val="Restricciones_y_Compromisos1"/>
      <sheetName val="PER,COM_PRO_ADI1"/>
      <sheetName val="Planilla_Base_y_Subbase"/>
      <sheetName val="Graph39_2"/>
      <sheetName val="9_Capex2"/>
      <sheetName val="GG-Ofertado-P4_Maz2"/>
      <sheetName val="datos_base2"/>
      <sheetName val="DATOS_UNOE2"/>
      <sheetName val="Sust_205ABC-VE2"/>
      <sheetName val="Sust_205ABC-VP2"/>
      <sheetName val="Resum_205ABC_700FG_907_A_2_22"/>
      <sheetName val="GyP_total2"/>
      <sheetName val="IRR_sponsor2"/>
      <sheetName val="Deduccion_Reajuste2"/>
      <sheetName val="Restricciones_y_Compromisos2"/>
      <sheetName val="PER,COM_PRO_ADI11"/>
      <sheetName val="Planilla_Base_y_Subbase1"/>
      <sheetName val="Resumen_anual"/>
      <sheetName val="Graph39_3"/>
      <sheetName val="9_Capex3"/>
      <sheetName val="GG-Ofertado-P4_Maz3"/>
      <sheetName val="datos_base3"/>
      <sheetName val="DATOS_UNOE3"/>
      <sheetName val="Sust_205ABC-VE3"/>
      <sheetName val="Sust_205ABC-VP3"/>
      <sheetName val="Resum_205ABC_700FG_907_A_2_23"/>
      <sheetName val="GyP_total3"/>
      <sheetName val="IRR_sponsor3"/>
      <sheetName val="Deduccion_Reajuste3"/>
      <sheetName val="Restricciones_y_Compromisos3"/>
      <sheetName val="PER,COM_PRO_ADI12"/>
      <sheetName val="Planilla_Base_y_Subbase2"/>
      <sheetName val="Resumen_anual1"/>
      <sheetName val="Metrados__Val_1"/>
      <sheetName val="Graph39_4"/>
      <sheetName val="9_Capex4"/>
      <sheetName val="GG-Ofertado-P4_Maz4"/>
      <sheetName val="datos_base4"/>
      <sheetName val="DATOS_UNOE4"/>
      <sheetName val="Sust_205ABC-VE4"/>
      <sheetName val="Sust_205ABC-VP4"/>
      <sheetName val="Resum_205ABC_700FG_907_A_2_24"/>
      <sheetName val="GyP_total4"/>
      <sheetName val="IRR_sponsor4"/>
      <sheetName val="Deduccion_Reajuste4"/>
      <sheetName val="Restricciones_y_Compromisos4"/>
      <sheetName val="PER,COM_PRO_ADI13"/>
      <sheetName val="Planilla_Base_y_Subbase3"/>
      <sheetName val="Resumen_anual2"/>
      <sheetName val="Metrados__Val_2"/>
      <sheetName val="Graph39_5"/>
      <sheetName val="9_Capex5"/>
      <sheetName val="GG-Ofertado-P4_Maz5"/>
      <sheetName val="datos_base5"/>
      <sheetName val="DATOS_UNOE5"/>
      <sheetName val="Sust_205ABC-VE5"/>
      <sheetName val="Sust_205ABC-VP5"/>
      <sheetName val="Resum_205ABC_700FG_907_A_2_25"/>
      <sheetName val="GyP_total5"/>
      <sheetName val="IRR_sponsor5"/>
      <sheetName val="Deduccion_Reajuste5"/>
      <sheetName val="Restricciones_y_Compromisos5"/>
      <sheetName val="PER,COM_PRO_ADI14"/>
      <sheetName val="Planilla_Base_y_Subbase4"/>
      <sheetName val="Resumen_anual3"/>
      <sheetName val="Metrados__Val_3"/>
      <sheetName val="Plan de Fases-Subfases"/>
      <sheetName val="Tablas"/>
      <sheetName val="Piso_Tecnico"/>
      <sheetName val="Avance_Resumen"/>
      <sheetName val="EXPLAN__DESVIOS"/>
      <sheetName val="CLASIF__MAT__DESVIOS"/>
      <sheetName val="CLASIF__MATERIAL"/>
      <sheetName val="EXPLAN__VIA_PRINCIPAL"/>
      <sheetName val="MFT_TOC"/>
      <sheetName val="Plan_de_Fases-Subfases"/>
      <sheetName val="Datos_-_F1,F2"/>
      <sheetName val="Minuta 029"/>
      <sheetName val="2.- Información gral contrato"/>
      <sheetName val="PTO_ARES"/>
      <sheetName val="Calendario"/>
      <sheetName val="Pto_Itemizado_S10"/>
      <sheetName val="Engineering"/>
      <sheetName val="Procurement Data"/>
      <sheetName val="Mat prod"/>
      <sheetName val="MO"/>
      <sheetName val="Eq Producción"/>
      <sheetName val="GG Obreros"/>
      <sheetName val="Mat apoyo"/>
      <sheetName val="Eq Apoyo"/>
      <sheetName val="Emp"/>
      <sheetName val="GG"/>
      <sheetName val="ROxRUBROS"/>
      <sheetName val="Mod Directo"/>
      <sheetName val="Modelo Ind"/>
      <sheetName val="Hoja4"/>
      <sheetName val="COS"/>
      <sheetName val="COS 1"/>
      <sheetName val="PIP"/>
      <sheetName val="Metrados__Val_4"/>
      <sheetName val="Metrados__Val_5"/>
      <sheetName val="3W. FORESCAST"/>
      <sheetName val="PAC"/>
      <sheetName val="3W "/>
      <sheetName val="HITOS"/>
      <sheetName val="REPROGRACION"/>
      <sheetName val="CURVA S"/>
      <sheetName val="% lc2"/>
      <sheetName val="HIST. PERS"/>
      <sheetName val="HIST. EQUIP"/>
      <sheetName val="VALORIZACION 10"/>
      <sheetName val="CANTA"/>
      <sheetName val="2. CURVAS"/>
      <sheetName val="Cierre (20%)"/>
      <sheetName val="Resumen GG"/>
      <sheetName val="GG Totales"/>
      <sheetName val="Recursos"/>
      <sheetName val="12Gar&amp;Seg"/>
      <sheetName val="Equip Seguridad"/>
      <sheetName val="Flujo"/>
      <sheetName val="Flujo (20%)"/>
      <sheetName val="Contingencias"/>
      <sheetName val="Caratula"/>
      <sheetName val="Indice"/>
      <sheetName val="1.-Flash Report"/>
      <sheetName val="3.- Dotación de personal"/>
      <sheetName val="4.- Histograma M.O. Dir."/>
      <sheetName val="5.- Histograma M.O. Indirec."/>
      <sheetName val="6.- Distribucion Equipos y Maq"/>
      <sheetName val="7.- Itemizado Forecast 1"/>
      <sheetName val="6.- Itemizado Control de Avance"/>
      <sheetName val="Contractor ANNEX_12"/>
      <sheetName val="8.- Curva S Forecast 02"/>
      <sheetName val="09-Rendimientos"/>
      <sheetName val="Modifica Curva S"/>
      <sheetName val="9- Reporte de Materiales"/>
      <sheetName val="10.-Cuadro Procura"/>
      <sheetName val="11.- Control de Ingenieria"/>
      <sheetName val="12.- Control Procura "/>
      <sheetName val="13.- Commodities 22.9kV"/>
      <sheetName val="13.- Commodities 60 kV"/>
      <sheetName val="LA"/>
      <sheetName val="MILES"/>
      <sheetName val="DIFERENCIA LB0-FC01"/>
      <sheetName val="RES.MET"/>
      <sheetName val="1000.A_REPL"/>
      <sheetName val="1000.B_REPL"/>
      <sheetName val="1000.C_REPL"/>
      <sheetName val="1000.A_PROY"/>
      <sheetName val="1000.B_PROY"/>
      <sheetName val="1000.C_PROY"/>
      <sheetName val="Pavimentos"/>
      <sheetName val="PLANILLA-MET"/>
      <sheetName val="3.INPUT ACT"/>
      <sheetName val="Liebman 134"/>
      <sheetName val="Graph39_6"/>
      <sheetName val="9_Capex6"/>
      <sheetName val="GG-Ofertado-P4_Maz6"/>
      <sheetName val="datos_base6"/>
      <sheetName val="DATOS_UNOE6"/>
      <sheetName val="Sust_205ABC-VE6"/>
      <sheetName val="Sust_205ABC-VP6"/>
      <sheetName val="Resum_205ABC_700FG_907_A_2_26"/>
      <sheetName val="GyP_total6"/>
      <sheetName val="IRR_sponsor6"/>
      <sheetName val="Deduccion_Reajuste6"/>
      <sheetName val="Restricciones_y_Compromisos6"/>
      <sheetName val="PER,COM_PRO_ADI15"/>
      <sheetName val="Planilla_Base_y_Subbase5"/>
      <sheetName val="Resumen_anual4"/>
      <sheetName val="Piso_Tecnico1"/>
      <sheetName val="Metrados__Val_6"/>
      <sheetName val="EXPLAN__DESVIOS1"/>
      <sheetName val="CLASIF__MAT__DESVIOS1"/>
      <sheetName val="CLASIF__MATERIAL1"/>
      <sheetName val="EXPLAN__VIA_PRINCIPAL1"/>
      <sheetName val="Avance_Resumen1"/>
      <sheetName val="MFT_TOC1"/>
      <sheetName val="EQ_INGR-EGR"/>
      <sheetName val="MOD_INGR-EGR"/>
      <sheetName val="Datos_-_F1,F21"/>
      <sheetName val="Plan_de_Fases-Subfases1"/>
      <sheetName val="Minuta_029"/>
      <sheetName val="2_-_Información_gral_contrato"/>
      <sheetName val="Mat_prod"/>
      <sheetName val="Eq_Producción"/>
      <sheetName val="GG_Obreros"/>
      <sheetName val="Mat_apoyo"/>
      <sheetName val="Eq_Apoyo"/>
      <sheetName val="Mod_Directo"/>
      <sheetName val="Modelo_Ind"/>
      <sheetName val="COS_1"/>
      <sheetName val="Procurement_Data"/>
      <sheetName val="VALORIZACION_10"/>
      <sheetName val="3W__FORESCAST"/>
      <sheetName val="3W_"/>
      <sheetName val="CURVA_S"/>
      <sheetName val="%_lc2"/>
      <sheetName val="HIST__PERS"/>
      <sheetName val="HIST__EQUIP"/>
      <sheetName val="2__CURVAS"/>
      <sheetName val="Cierre_(20%)"/>
      <sheetName val="Resumen_GG"/>
      <sheetName val="GG_Totales"/>
      <sheetName val="Equip_Seguridad"/>
      <sheetName val="Flujo_(20%)"/>
      <sheetName val="3_INPUT_ACT"/>
      <sheetName val="1_-Flash_Report"/>
      <sheetName val="3_-_Dotación_de_personal"/>
      <sheetName val="4_-_Histograma_M_O__Dir_"/>
      <sheetName val="5_-_Histograma_M_O__Indirec_"/>
      <sheetName val="6_-_Distribucion_Equipos_y_Maq"/>
      <sheetName val="7_-_Itemizado_Forecast_1"/>
      <sheetName val="6_-_Itemizado_Control_de_Avance"/>
      <sheetName val="Contractor_ANNEX_12"/>
      <sheetName val="8_-_Curva_S_Forecast_02"/>
      <sheetName val="Modifica_Curva_S"/>
      <sheetName val="9-_Reporte_de_Materiales"/>
      <sheetName val="10_-Cuadro_Procura"/>
      <sheetName val="11_-_Control_de_Ingenieria"/>
      <sheetName val="12_-_Control_Procura_"/>
      <sheetName val="13_-_Commodities_22_9kV"/>
      <sheetName val="13_-_Commodities_60_kV"/>
      <sheetName val="DIFERENCIA_LB0-FC01"/>
      <sheetName val="RES_MET"/>
      <sheetName val="1000_A_REPL"/>
      <sheetName val="1000_B_REPL"/>
      <sheetName val="1000_C_REPL"/>
      <sheetName val="1000_A_PROY"/>
      <sheetName val="1000_B_PROY"/>
      <sheetName val="1000_C_PROY"/>
      <sheetName val="Liebman_134"/>
      <sheetName val="509-509A TMC36&quot;"/>
      <sheetName val="510 TMC36&quot;"/>
      <sheetName val="F-002"/>
      <sheetName val="Anx 1 Nota 4"/>
      <sheetName val="BASE_INST"/>
      <sheetName val="BASE_CONEX."/>
      <sheetName val="INST. BANDEJA"/>
      <sheetName val="RES. TENDIDO"/>
      <sheetName val="RES. PEINADO"/>
      <sheetName val="RES.RETIRO"/>
      <sheetName val="RES.CONEX."/>
      <sheetName val="SOMBRILLA"/>
      <sheetName val="Sem."/>
      <sheetName val="RES. CONEXIONADO"/>
      <sheetName val="MONTAJE DE SOMBRILLA"/>
      <sheetName val="NO IMPRIMIR"/>
      <sheetName val="MONTAJE TUBERIA Y SOPORTES"/>
      <sheetName val="ANALISIS ALQUILER FERREYROS"/>
      <sheetName val="Panel de Control"/>
      <sheetName val="Tipo de Cambio"/>
      <sheetName val="Val Nº11"/>
      <sheetName val="CAOV_Met"/>
      <sheetName val="Adel-Materiales"/>
      <sheetName val="Polinom01"/>
      <sheetName val="Reajuste"/>
      <sheetName val="VARIABLES"/>
      <sheetName val="MONTAJE_TUBERIA_Y_SOPORTES"/>
      <sheetName val="Anx_1_Nota_4"/>
      <sheetName val="Tipo_de_Cambio"/>
      <sheetName val="FlujoTJ"/>
      <sheetName val="08"/>
      <sheetName val="01"/>
      <sheetName val="Val_Nº11"/>
      <sheetName val="07"/>
      <sheetName val="Esc"/>
      <sheetName val="054"/>
      <sheetName val="Main"/>
      <sheetName val="Mov. Tierras"/>
      <sheetName val="CONTROL VOLQUETES2"/>
      <sheetName val="FORMATO CONTROL OK"/>
      <sheetName val="HOJA DE DATOS"/>
      <sheetName val="Desv.P.Puentes"/>
      <sheetName val="O. Preliminares"/>
      <sheetName val="Mivimiento de Tierras"/>
      <sheetName val="Estribos"/>
      <sheetName val="Estribos Acero (Proy)"/>
      <sheetName val="Fe° C. Estribo"/>
      <sheetName val="Losa de Concreto Armado"/>
      <sheetName val="Losa de Concreto Armado Acero"/>
      <sheetName val="Fe° C. Losa"/>
      <sheetName val="Vereda de Concreto Armado"/>
      <sheetName val="Losa de Aproximacion"/>
      <sheetName val="O. de Protección y Encauzamient"/>
      <sheetName val="Transporte"/>
      <sheetName val="Varios"/>
      <sheetName val="Precios Adicionales-Argos"/>
      <sheetName val="ADICIONALES"/>
      <sheetName val="MASTER MH"/>
      <sheetName val="actividades"/>
      <sheetName val="MASTER EQUIPOS"/>
      <sheetName val="AUX"/>
      <sheetName val="ARCILLAS"/>
      <sheetName val="RDP"/>
      <sheetName val="HM"/>
      <sheetName val="HM_EQ"/>
      <sheetName val="HM_EQ_ENVIO"/>
      <sheetName val="DISTRIBUCION"/>
      <sheetName val="HM_500-VALIDAR CON EQ"/>
      <sheetName val="C.V. OMYA"/>
      <sheetName val="ADICIONALES_ARGOS"/>
      <sheetName val="PROD_ANEXO 1"/>
      <sheetName val="KPI_ANEXO_2_CICLO"/>
      <sheetName val="PROD_ANEXO 2"/>
      <sheetName val="PROD_ANEXO 3"/>
      <sheetName val="PROD_OMYA"/>
      <sheetName val="Help_KPI_OMYA"/>
      <sheetName val="ADICIONALES_OMYA"/>
      <sheetName val="KPI_ANEXO_1"/>
      <sheetName val="KPI_OMYA_DSC-R"/>
      <sheetName val="RESUMEN_SEMANAL"/>
      <sheetName val="Plan-Mensual"/>
      <sheetName val="10241EQLIST"/>
      <sheetName val="Avance_Resumen2"/>
      <sheetName val="Cantidad"/>
      <sheetName val="Jorge1"/>
      <sheetName val="Jorge2"/>
      <sheetName val="DATOS 3"/>
      <sheetName val="Carátula"/>
      <sheetName val="Contenido"/>
      <sheetName val="Resumen Ejecutivo"/>
      <sheetName val="Proyectos PIA"/>
      <sheetName val="1. Contratos"/>
      <sheetName val="2. Gestión Cronogramas"/>
      <sheetName val="2.1 Curva S - Proyectos"/>
      <sheetName val="4. Estado Construcción"/>
      <sheetName val="3. Gestion Adquisiciones"/>
      <sheetName val="4.1 Estado de RFI´s"/>
      <sheetName val="4.2 Estado Valorizaciones"/>
      <sheetName val=" 4.3 Sol. de Cambio"/>
      <sheetName val="5. Estado Ingeniería "/>
      <sheetName val="6. Gestion Riesgos"/>
      <sheetName val="7. Gestión Comunicaciones"/>
      <sheetName val="8. Acreditaciones"/>
      <sheetName val="9.1 Panel de Control"/>
      <sheetName val="Graph39_7"/>
      <sheetName val="GG-Ofertado-P4_Maz7"/>
      <sheetName val="datos_base7"/>
      <sheetName val="DATOS_UNOE7"/>
      <sheetName val="9_Capex7"/>
      <sheetName val="GyP_total7"/>
      <sheetName val="IRR_sponsor7"/>
      <sheetName val="Sust_205ABC-VE7"/>
      <sheetName val="Sust_205ABC-VP7"/>
      <sheetName val="Resum_205ABC_700FG_907_A_2_27"/>
      <sheetName val="Deduccion_Reajuste7"/>
      <sheetName val="Restricciones_y_Compromisos7"/>
      <sheetName val="PER,COM_PRO_ADI16"/>
      <sheetName val="Planilla_Base_y_Subbase6"/>
      <sheetName val="Metrados__Val_7"/>
      <sheetName val="EXPLAN__DESVIOS2"/>
      <sheetName val="CLASIF__MAT__DESVIOS2"/>
      <sheetName val="CLASIF__MATERIAL2"/>
      <sheetName val="EXPLAN__VIA_PRINCIPAL2"/>
      <sheetName val="Resumen_anual5"/>
      <sheetName val="Piso_Tecnico2"/>
      <sheetName val="RES_MET1"/>
      <sheetName val="1000_A_REPL1"/>
      <sheetName val="1000_B_REPL1"/>
      <sheetName val="1000_C_REPL1"/>
      <sheetName val="1000_A_PROY1"/>
      <sheetName val="1000_B_PROY1"/>
      <sheetName val="1000_C_PROY1"/>
      <sheetName val="MFT_TOC2"/>
      <sheetName val="Plan_de_Fases-Subfases2"/>
      <sheetName val="Datos_-_F1,F22"/>
      <sheetName val="Minuta_0291"/>
      <sheetName val="2_-_Información_gral_contrato1"/>
      <sheetName val="EQ_INGR-EGR1"/>
      <sheetName val="MOD_INGR-EGR1"/>
      <sheetName val="Procurement_Data1"/>
      <sheetName val="Mat_prod1"/>
      <sheetName val="Eq_Producción1"/>
      <sheetName val="GG_Obreros1"/>
      <sheetName val="Mat_apoyo1"/>
      <sheetName val="Eq_Apoyo1"/>
      <sheetName val="Mod_Directo1"/>
      <sheetName val="Modelo_Ind1"/>
      <sheetName val="COS_11"/>
      <sheetName val="3W__FORESCAST1"/>
      <sheetName val="3W_1"/>
      <sheetName val="CURVA_S1"/>
      <sheetName val="%_lc21"/>
      <sheetName val="HIST__PERS1"/>
      <sheetName val="HIST__EQUIP1"/>
      <sheetName val="2__CURVAS1"/>
      <sheetName val="Cierre_(20%)1"/>
      <sheetName val="Resumen_GG1"/>
      <sheetName val="GG_Totales1"/>
      <sheetName val="Equip_Seguridad1"/>
      <sheetName val="Flujo_(20%)1"/>
      <sheetName val="VALORIZACION_101"/>
      <sheetName val="1_-Flash_Report1"/>
      <sheetName val="3_-_Dotación_de_personal1"/>
      <sheetName val="4_-_Histograma_M_O__Dir_1"/>
      <sheetName val="5_-_Histograma_M_O__Indirec_1"/>
      <sheetName val="6_-_Distribucion_Equipos_y_Maq1"/>
      <sheetName val="7_-_Itemizado_Forecast_11"/>
      <sheetName val="6_-_Itemizado_Control_de_Avanc1"/>
      <sheetName val="Contractor_ANNEX_121"/>
      <sheetName val="8_-_Curva_S_Forecast_021"/>
      <sheetName val="Modifica_Curva_S1"/>
      <sheetName val="9-_Reporte_de_Materiales1"/>
      <sheetName val="10_-Cuadro_Procura1"/>
      <sheetName val="11_-_Control_de_Ingenieria1"/>
      <sheetName val="12_-_Control_Procura_1"/>
      <sheetName val="13_-_Commodities_22_9kV1"/>
      <sheetName val="13_-_Commodities_60_kV1"/>
      <sheetName val="DIFERENCIA_LB0-FC011"/>
      <sheetName val="SERVICIOS A OBRA 195"/>
      <sheetName val="Sheet1"/>
      <sheetName val="50+360"/>
      <sheetName val="AD.05 7+300-52+920"/>
      <sheetName val="contraseccion"/>
      <sheetName val="EXP 0-52+920"/>
      <sheetName val="MejorAM"/>
      <sheetName val="Exp. Técnico 7+300-52+920"/>
      <sheetName val="Resumen derrumbes"/>
      <sheetName val="Nudo 1"/>
      <sheetName val="Graph39_8"/>
      <sheetName val="9_Capex8"/>
      <sheetName val="GG-Ofertado-P4_Maz8"/>
      <sheetName val="datos_base8"/>
      <sheetName val="DATOS_UNOE8"/>
      <sheetName val="Sust_205ABC-VE8"/>
      <sheetName val="Sust_205ABC-VP8"/>
      <sheetName val="Resum_205ABC_700FG_907_A_2_28"/>
      <sheetName val="GyP_total8"/>
      <sheetName val="IRR_sponsor8"/>
      <sheetName val="Deduccion_Reajuste8"/>
      <sheetName val="Restricciones_y_Compromisos8"/>
      <sheetName val="PER,COM_PRO_ADI17"/>
      <sheetName val="Planilla_Base_y_Subbase7"/>
      <sheetName val="Resumen_anual6"/>
      <sheetName val="Metrados__Val_8"/>
      <sheetName val="Piso_Tecnico3"/>
      <sheetName val="EXPLAN__DESVIOS3"/>
      <sheetName val="CLASIF__MAT__DESVIOS3"/>
      <sheetName val="CLASIF__MATERIAL3"/>
      <sheetName val="EXPLAN__VIA_PRINCIPAL3"/>
      <sheetName val="Avance_Resumen3"/>
      <sheetName val="MFT_TOC3"/>
      <sheetName val="EQ_INGR-EGR2"/>
      <sheetName val="MOD_INGR-EGR2"/>
      <sheetName val="Datos_-_F1,F23"/>
      <sheetName val="Plan_de_Fases-Subfases3"/>
      <sheetName val="Minuta_0292"/>
      <sheetName val="2_-_Información_gral_contrato2"/>
      <sheetName val="Procurement_Data2"/>
      <sheetName val="Mat_prod2"/>
      <sheetName val="Eq_Producción2"/>
      <sheetName val="GG_Obreros2"/>
      <sheetName val="Mat_apoyo2"/>
      <sheetName val="Eq_Apoyo2"/>
      <sheetName val="Mod_Directo2"/>
      <sheetName val="Modelo_Ind2"/>
      <sheetName val="COS_12"/>
      <sheetName val="3W__FORESCAST2"/>
      <sheetName val="3W_2"/>
      <sheetName val="CURVA_S2"/>
      <sheetName val="%_lc22"/>
      <sheetName val="HIST__PERS2"/>
      <sheetName val="HIST__EQUIP2"/>
      <sheetName val="VALORIZACION_102"/>
      <sheetName val="3_INPUT_ACT1"/>
      <sheetName val="2__CURVAS2"/>
      <sheetName val="Cierre_(20%)2"/>
      <sheetName val="Resumen_GG2"/>
      <sheetName val="GG_Totales2"/>
      <sheetName val="Equip_Seguridad2"/>
      <sheetName val="Flujo_(20%)2"/>
      <sheetName val="1_-Flash_Report2"/>
      <sheetName val="3_-_Dotación_de_personal2"/>
      <sheetName val="4_-_Histograma_M_O__Dir_2"/>
      <sheetName val="5_-_Histograma_M_O__Indirec_2"/>
      <sheetName val="6_-_Distribucion_Equipos_y_Maq2"/>
      <sheetName val="7_-_Itemizado_Forecast_12"/>
      <sheetName val="6_-_Itemizado_Control_de_Avanc2"/>
      <sheetName val="Contractor_ANNEX_122"/>
      <sheetName val="8_-_Curva_S_Forecast_022"/>
      <sheetName val="Modifica_Curva_S2"/>
      <sheetName val="9-_Reporte_de_Materiales2"/>
      <sheetName val="10_-Cuadro_Procura2"/>
      <sheetName val="11_-_Control_de_Ingenieria2"/>
      <sheetName val="12_-_Control_Procura_2"/>
      <sheetName val="13_-_Commodities_22_9kV2"/>
      <sheetName val="13_-_Commodities_60_kV2"/>
      <sheetName val="DIFERENCIA_LB0-FC012"/>
      <sheetName val="RES_MET2"/>
      <sheetName val="1000_A_REPL2"/>
      <sheetName val="1000_B_REPL2"/>
      <sheetName val="1000_C_REPL2"/>
      <sheetName val="1000_A_PROY2"/>
      <sheetName val="1000_B_PROY2"/>
      <sheetName val="1000_C_PROY2"/>
      <sheetName val="509-509A_TMC36&quot;"/>
      <sheetName val="510_TMC36&quot;"/>
      <sheetName val="Liebman_1341"/>
      <sheetName val="Anx_1_Nota_41"/>
      <sheetName val="MONTAJE_TUBERIA_Y_SOPORTES1"/>
      <sheetName val="Tipo_de_Cambio1"/>
      <sheetName val="SERVICIOS_A_OBRA_195"/>
      <sheetName val="AD_05_7+300-52+920"/>
      <sheetName val="EXP_0-52+920"/>
      <sheetName val="Exp__Técnico_7+300-52+920"/>
      <sheetName val="Resumen_derrumbes"/>
      <sheetName val="NO_IMPRIMIR"/>
      <sheetName val="CPV_MGMG"/>
      <sheetName val="2019"/>
      <sheetName val="2020"/>
      <sheetName val="MATER_CONCENTR_CBV99"/>
      <sheetName val="COSTO-MANO-OBRA-_CBV99"/>
      <sheetName val="MATER_CBV2000"/>
      <sheetName val="DISTR.MANT.ELECTRICA"/>
      <sheetName val="DOTACION_CBV99"/>
      <sheetName val="Apus"/>
      <sheetName val="Graph39_10"/>
      <sheetName val="GG-Ofertado-P4_Maz10"/>
      <sheetName val="datos_base10"/>
      <sheetName val="DATOS_UNOE10"/>
      <sheetName val="9_Capex10"/>
      <sheetName val="GyP_total10"/>
      <sheetName val="IRR_sponsor10"/>
      <sheetName val="Sust_205ABC-VE10"/>
      <sheetName val="Sust_205ABC-VP10"/>
      <sheetName val="Resum_205ABC_700FG_907_A_2_210"/>
      <sheetName val="Deduccion_Reajuste10"/>
      <sheetName val="Restricciones_y_Compromisos10"/>
      <sheetName val="PER,COM_PRO_ADI19"/>
      <sheetName val="Planilla_Base_y_Subbase9"/>
      <sheetName val="Metrados__Val_10"/>
      <sheetName val="EXPLAN__DESVIOS5"/>
      <sheetName val="CLASIF__MAT__DESVIOS5"/>
      <sheetName val="CLASIF__MATERIAL5"/>
      <sheetName val="EXPLAN__VIA_PRINCIPAL5"/>
      <sheetName val="Resumen_anual8"/>
      <sheetName val="Piso_Tecnico5"/>
      <sheetName val="Avance_Resumen5"/>
      <sheetName val="RES_MET4"/>
      <sheetName val="1000_A_REPL4"/>
      <sheetName val="1000_B_REPL4"/>
      <sheetName val="1000_C_REPL4"/>
      <sheetName val="1000_A_PROY4"/>
      <sheetName val="1000_B_PROY4"/>
      <sheetName val="1000_C_PROY4"/>
      <sheetName val="MFT_TOC5"/>
      <sheetName val="Plan_de_Fases-Subfases5"/>
      <sheetName val="Datos_-_F1,F25"/>
      <sheetName val="Minuta_0294"/>
      <sheetName val="2_-_Información_gral_contrato4"/>
      <sheetName val="EQ_INGR-EGR4"/>
      <sheetName val="MOD_INGR-EGR4"/>
      <sheetName val="Procurement_Data4"/>
      <sheetName val="Mat_prod4"/>
      <sheetName val="Eq_Producción4"/>
      <sheetName val="GG_Obreros4"/>
      <sheetName val="Mat_apoyo4"/>
      <sheetName val="Eq_Apoyo4"/>
      <sheetName val="Mod_Directo4"/>
      <sheetName val="Modelo_Ind4"/>
      <sheetName val="COS_14"/>
      <sheetName val="3W__FORESCAST4"/>
      <sheetName val="3W_4"/>
      <sheetName val="CURVA_S4"/>
      <sheetName val="%_lc24"/>
      <sheetName val="HIST__PERS4"/>
      <sheetName val="HIST__EQUIP4"/>
      <sheetName val="2__CURVAS4"/>
      <sheetName val="Cierre_(20%)4"/>
      <sheetName val="Resumen_GG4"/>
      <sheetName val="GG_Totales4"/>
      <sheetName val="Equip_Seguridad4"/>
      <sheetName val="Flujo_(20%)4"/>
      <sheetName val="VALORIZACION_104"/>
      <sheetName val="1_-Flash_Report4"/>
      <sheetName val="3_-_Dotación_de_personal4"/>
      <sheetName val="4_-_Histograma_M_O__Dir_4"/>
      <sheetName val="5_-_Histograma_M_O__Indirec_4"/>
      <sheetName val="6_-_Distribucion_Equipos_y_Maq4"/>
      <sheetName val="7_-_Itemizado_Forecast_14"/>
      <sheetName val="6_-_Itemizado_Control_de_Avanc4"/>
      <sheetName val="Contractor_ANNEX_124"/>
      <sheetName val="8_-_Curva_S_Forecast_024"/>
      <sheetName val="Modifica_Curva_S4"/>
      <sheetName val="9-_Reporte_de_Materiales4"/>
      <sheetName val="10_-Cuadro_Procura4"/>
      <sheetName val="11_-_Control_de_Ingenieria4"/>
      <sheetName val="12_-_Control_Procura_4"/>
      <sheetName val="13_-_Commodities_22_9kV4"/>
      <sheetName val="13_-_Commodities_60_kV4"/>
      <sheetName val="DIFERENCIA_LB0-FC014"/>
      <sheetName val="Graph39_9"/>
      <sheetName val="GG-Ofertado-P4_Maz9"/>
      <sheetName val="datos_base9"/>
      <sheetName val="DATOS_UNOE9"/>
      <sheetName val="9_Capex9"/>
      <sheetName val="GyP_total9"/>
      <sheetName val="IRR_sponsor9"/>
      <sheetName val="Sust_205ABC-VE9"/>
      <sheetName val="Sust_205ABC-VP9"/>
      <sheetName val="Resum_205ABC_700FG_907_A_2_29"/>
      <sheetName val="Deduccion_Reajuste9"/>
      <sheetName val="Restricciones_y_Compromisos9"/>
      <sheetName val="PER,COM_PRO_ADI18"/>
      <sheetName val="Planilla_Base_y_Subbase8"/>
      <sheetName val="Metrados__Val_9"/>
      <sheetName val="EXPLAN__DESVIOS4"/>
      <sheetName val="CLASIF__MAT__DESVIOS4"/>
      <sheetName val="CLASIF__MATERIAL4"/>
      <sheetName val="EXPLAN__VIA_PRINCIPAL4"/>
      <sheetName val="Resumen_anual7"/>
      <sheetName val="Piso_Tecnico4"/>
      <sheetName val="Avance_Resumen4"/>
      <sheetName val="RES_MET3"/>
      <sheetName val="1000_A_REPL3"/>
      <sheetName val="1000_B_REPL3"/>
      <sheetName val="1000_C_REPL3"/>
      <sheetName val="1000_A_PROY3"/>
      <sheetName val="1000_B_PROY3"/>
      <sheetName val="1000_C_PROY3"/>
      <sheetName val="MFT_TOC4"/>
      <sheetName val="Plan_de_Fases-Subfases4"/>
      <sheetName val="Datos_-_F1,F24"/>
      <sheetName val="Minuta_0293"/>
      <sheetName val="2_-_Información_gral_contrato3"/>
      <sheetName val="EQ_INGR-EGR3"/>
      <sheetName val="MOD_INGR-EGR3"/>
      <sheetName val="Procurement_Data3"/>
      <sheetName val="Mat_prod3"/>
      <sheetName val="Eq_Producción3"/>
      <sheetName val="GG_Obreros3"/>
      <sheetName val="Mat_apoyo3"/>
      <sheetName val="Eq_Apoyo3"/>
      <sheetName val="Mod_Directo3"/>
      <sheetName val="Modelo_Ind3"/>
      <sheetName val="COS_13"/>
      <sheetName val="3W__FORESCAST3"/>
      <sheetName val="3W_3"/>
      <sheetName val="CURVA_S3"/>
      <sheetName val="%_lc23"/>
      <sheetName val="HIST__PERS3"/>
      <sheetName val="HIST__EQUIP3"/>
      <sheetName val="2__CURVAS3"/>
      <sheetName val="Cierre_(20%)3"/>
      <sheetName val="Resumen_GG3"/>
      <sheetName val="GG_Totales3"/>
      <sheetName val="Equip_Seguridad3"/>
      <sheetName val="Flujo_(20%)3"/>
      <sheetName val="VALORIZACION_103"/>
      <sheetName val="1_-Flash_Report3"/>
      <sheetName val="3_-_Dotación_de_personal3"/>
      <sheetName val="4_-_Histograma_M_O__Dir_3"/>
      <sheetName val="5_-_Histograma_M_O__Indirec_3"/>
      <sheetName val="6_-_Distribucion_Equipos_y_Maq3"/>
      <sheetName val="7_-_Itemizado_Forecast_13"/>
      <sheetName val="6_-_Itemizado_Control_de_Avanc3"/>
      <sheetName val="Contractor_ANNEX_123"/>
      <sheetName val="8_-_Curva_S_Forecast_023"/>
      <sheetName val="Modifica_Curva_S3"/>
      <sheetName val="9-_Reporte_de_Materiales3"/>
      <sheetName val="10_-Cuadro_Procura3"/>
      <sheetName val="11_-_Control_de_Ingenieria3"/>
      <sheetName val="12_-_Control_Procura_3"/>
      <sheetName val="13_-_Commodities_22_9kV3"/>
      <sheetName val="13_-_Commodities_60_kV3"/>
      <sheetName val="DIFERENCIA_LB0-FC013"/>
      <sheetName val="Graph39_11"/>
      <sheetName val="GG-Ofertado-P4_Maz11"/>
      <sheetName val="datos_base11"/>
      <sheetName val="DATOS_UNOE11"/>
      <sheetName val="9_Capex11"/>
      <sheetName val="GyP_total11"/>
      <sheetName val="IRR_sponsor11"/>
      <sheetName val="Sust_205ABC-VE11"/>
      <sheetName val="Sust_205ABC-VP11"/>
      <sheetName val="Resum_205ABC_700FG_907_A_2_211"/>
      <sheetName val="Deduccion_Reajuste11"/>
      <sheetName val="Restricciones_y_Compromisos11"/>
      <sheetName val="PER,COM_PRO_ADI110"/>
      <sheetName val="Planilla_Base_y_Subbase10"/>
      <sheetName val="Metrados__Val_11"/>
      <sheetName val="EXPLAN__DESVIOS6"/>
      <sheetName val="CLASIF__MAT__DESVIOS6"/>
      <sheetName val="CLASIF__MATERIAL6"/>
      <sheetName val="EXPLAN__VIA_PRINCIPAL6"/>
      <sheetName val="Resumen_anual9"/>
      <sheetName val="Piso_Tecnico6"/>
      <sheetName val="Avance_Resumen6"/>
      <sheetName val="RES_MET5"/>
      <sheetName val="1000_A_REPL5"/>
      <sheetName val="1000_B_REPL5"/>
      <sheetName val="1000_C_REPL5"/>
      <sheetName val="1000_A_PROY5"/>
      <sheetName val="1000_B_PROY5"/>
      <sheetName val="1000_C_PROY5"/>
      <sheetName val="MFT_TOC6"/>
      <sheetName val="Plan_de_Fases-Subfases6"/>
      <sheetName val="Datos_-_F1,F26"/>
      <sheetName val="Minuta_0295"/>
      <sheetName val="2_-_Información_gral_contrato5"/>
      <sheetName val="EQ_INGR-EGR5"/>
      <sheetName val="MOD_INGR-EGR5"/>
      <sheetName val="Procurement_Data5"/>
      <sheetName val="Mat_prod5"/>
      <sheetName val="Eq_Producción5"/>
      <sheetName val="GG_Obreros5"/>
      <sheetName val="Mat_apoyo5"/>
      <sheetName val="Eq_Apoyo5"/>
      <sheetName val="Mod_Directo5"/>
      <sheetName val="Modelo_Ind5"/>
      <sheetName val="COS_15"/>
      <sheetName val="3W__FORESCAST5"/>
      <sheetName val="3W_5"/>
      <sheetName val="CURVA_S5"/>
      <sheetName val="%_lc25"/>
      <sheetName val="HIST__PERS5"/>
      <sheetName val="HIST__EQUIP5"/>
      <sheetName val="2__CURVAS5"/>
      <sheetName val="Cierre_(20%)5"/>
      <sheetName val="Resumen_GG5"/>
      <sheetName val="GG_Totales5"/>
      <sheetName val="Equip_Seguridad5"/>
      <sheetName val="Flujo_(20%)5"/>
      <sheetName val="VALORIZACION_105"/>
      <sheetName val="1_-Flash_Report5"/>
      <sheetName val="3_-_Dotación_de_personal5"/>
      <sheetName val="4_-_Histograma_M_O__Dir_5"/>
      <sheetName val="5_-_Histograma_M_O__Indirec_5"/>
      <sheetName val="6_-_Distribucion_Equipos_y_Maq5"/>
      <sheetName val="7_-_Itemizado_Forecast_15"/>
      <sheetName val="6_-_Itemizado_Control_de_Avanc5"/>
      <sheetName val="Contractor_ANNEX_125"/>
      <sheetName val="8_-_Curva_S_Forecast_025"/>
      <sheetName val="Modifica_Curva_S5"/>
      <sheetName val="9-_Reporte_de_Materiales5"/>
      <sheetName val="10_-Cuadro_Procura5"/>
      <sheetName val="11_-_Control_de_Ingenieria5"/>
      <sheetName val="12_-_Control_Procura_5"/>
      <sheetName val="13_-_Commodities_22_9kV5"/>
      <sheetName val="13_-_Commodities_60_kV5"/>
      <sheetName val="DIFERENCIA_LB0-FC015"/>
      <sheetName val="Graph39_12"/>
      <sheetName val="GG-Ofertado-P4_Maz12"/>
      <sheetName val="datos_base12"/>
      <sheetName val="DATOS_UNOE12"/>
      <sheetName val="9_Capex12"/>
      <sheetName val="GyP_total12"/>
      <sheetName val="IRR_sponsor12"/>
      <sheetName val="Sust_205ABC-VE12"/>
      <sheetName val="Sust_205ABC-VP12"/>
      <sheetName val="Resum_205ABC_700FG_907_A_2_212"/>
      <sheetName val="Deduccion_Reajuste12"/>
      <sheetName val="Restricciones_y_Compromisos12"/>
      <sheetName val="PER,COM_PRO_ADI111"/>
      <sheetName val="Planilla_Base_y_Subbase11"/>
      <sheetName val="Metrados__Val_12"/>
      <sheetName val="EXPLAN__DESVIOS7"/>
      <sheetName val="CLASIF__MAT__DESVIOS7"/>
      <sheetName val="CLASIF__MATERIAL7"/>
      <sheetName val="EXPLAN__VIA_PRINCIPAL7"/>
      <sheetName val="Resumen_anual10"/>
      <sheetName val="Piso_Tecnico7"/>
      <sheetName val="Avance_Resumen7"/>
      <sheetName val="RES_MET6"/>
      <sheetName val="1000_A_REPL6"/>
      <sheetName val="1000_B_REPL6"/>
      <sheetName val="1000_C_REPL6"/>
      <sheetName val="1000_A_PROY6"/>
      <sheetName val="1000_B_PROY6"/>
      <sheetName val="1000_C_PROY6"/>
      <sheetName val="MFT_TOC7"/>
      <sheetName val="Plan_de_Fases-Subfases7"/>
      <sheetName val="Datos_-_F1,F27"/>
      <sheetName val="Minuta_0296"/>
      <sheetName val="2_-_Información_gral_contrato6"/>
      <sheetName val="EQ_INGR-EGR6"/>
      <sheetName val="MOD_INGR-EGR6"/>
      <sheetName val="Procurement_Data6"/>
      <sheetName val="Mat_prod6"/>
      <sheetName val="Eq_Producción6"/>
      <sheetName val="GG_Obreros6"/>
      <sheetName val="Mat_apoyo6"/>
      <sheetName val="Eq_Apoyo6"/>
      <sheetName val="Mod_Directo6"/>
      <sheetName val="Modelo_Ind6"/>
      <sheetName val="COS_16"/>
      <sheetName val="3W__FORESCAST6"/>
      <sheetName val="3W_6"/>
      <sheetName val="CURVA_S6"/>
      <sheetName val="%_lc26"/>
      <sheetName val="HIST__PERS6"/>
      <sheetName val="HIST__EQUIP6"/>
      <sheetName val="2__CURVAS6"/>
      <sheetName val="Cierre_(20%)6"/>
      <sheetName val="Resumen_GG6"/>
      <sheetName val="GG_Totales6"/>
      <sheetName val="Equip_Seguridad6"/>
      <sheetName val="Flujo_(20%)6"/>
      <sheetName val="VALORIZACION_106"/>
      <sheetName val="1_-Flash_Report6"/>
      <sheetName val="3_-_Dotación_de_personal6"/>
      <sheetName val="4_-_Histograma_M_O__Dir_6"/>
      <sheetName val="5_-_Histograma_M_O__Indirec_6"/>
      <sheetName val="6_-_Distribucion_Equipos_y_Maq6"/>
      <sheetName val="7_-_Itemizado_Forecast_16"/>
      <sheetName val="6_-_Itemizado_Control_de_Avanc6"/>
      <sheetName val="Contractor_ANNEX_126"/>
      <sheetName val="8_-_Curva_S_Forecast_026"/>
      <sheetName val="Modifica_Curva_S6"/>
      <sheetName val="9-_Reporte_de_Materiales6"/>
      <sheetName val="10_-Cuadro_Procura6"/>
      <sheetName val="11_-_Control_de_Ingenieria6"/>
      <sheetName val="12_-_Control_Procura_6"/>
      <sheetName val="13_-_Commodities_22_9kV6"/>
      <sheetName val="13_-_Commodities_60_kV6"/>
      <sheetName val="DIFERENCIA_LB0-FC016"/>
      <sheetName val="Graph39_13"/>
      <sheetName val="GG-Ofertado-P4_Maz13"/>
      <sheetName val="datos_base13"/>
      <sheetName val="DATOS_UNOE13"/>
      <sheetName val="9_Capex13"/>
      <sheetName val="GyP_total13"/>
      <sheetName val="IRR_sponsor13"/>
      <sheetName val="Sust_205ABC-VE13"/>
      <sheetName val="Sust_205ABC-VP13"/>
      <sheetName val="Resum_205ABC_700FG_907_A_2_213"/>
      <sheetName val="Deduccion_Reajuste13"/>
      <sheetName val="Restricciones_y_Compromisos13"/>
      <sheetName val="PER,COM_PRO_ADI112"/>
      <sheetName val="Planilla_Base_y_Subbase12"/>
      <sheetName val="Metrados__Val_13"/>
      <sheetName val="EXPLAN__DESVIOS8"/>
      <sheetName val="CLASIF__MAT__DESVIOS8"/>
      <sheetName val="CLASIF__MATERIAL8"/>
      <sheetName val="EXPLAN__VIA_PRINCIPAL8"/>
      <sheetName val="Resumen_anual11"/>
      <sheetName val="Piso_Tecnico8"/>
      <sheetName val="Avance_Resumen8"/>
      <sheetName val="RES_MET7"/>
      <sheetName val="1000_A_REPL7"/>
      <sheetName val="1000_B_REPL7"/>
      <sheetName val="1000_C_REPL7"/>
      <sheetName val="1000_A_PROY7"/>
      <sheetName val="1000_B_PROY7"/>
      <sheetName val="1000_C_PROY7"/>
      <sheetName val="MFT_TOC8"/>
      <sheetName val="Plan_de_Fases-Subfases8"/>
      <sheetName val="Datos_-_F1,F28"/>
      <sheetName val="Minuta_0297"/>
      <sheetName val="2_-_Información_gral_contrato7"/>
      <sheetName val="EQ_INGR-EGR7"/>
      <sheetName val="MOD_INGR-EGR7"/>
      <sheetName val="Procurement_Data7"/>
      <sheetName val="Mat_prod7"/>
      <sheetName val="Eq_Producción7"/>
      <sheetName val="GG_Obreros7"/>
      <sheetName val="Mat_apoyo7"/>
      <sheetName val="Eq_Apoyo7"/>
      <sheetName val="Mod_Directo7"/>
      <sheetName val="Modelo_Ind7"/>
      <sheetName val="COS_17"/>
      <sheetName val="3W__FORESCAST7"/>
      <sheetName val="3W_7"/>
      <sheetName val="CURVA_S7"/>
      <sheetName val="%_lc27"/>
      <sheetName val="HIST__PERS7"/>
      <sheetName val="HIST__EQUIP7"/>
      <sheetName val="2__CURVAS7"/>
      <sheetName val="Cierre_(20%)7"/>
      <sheetName val="Resumen_GG7"/>
      <sheetName val="GG_Totales7"/>
      <sheetName val="Equip_Seguridad7"/>
      <sheetName val="Flujo_(20%)7"/>
      <sheetName val="VALORIZACION_107"/>
      <sheetName val="1_-Flash_Report7"/>
      <sheetName val="3_-_Dotación_de_personal7"/>
      <sheetName val="4_-_Histograma_M_O__Dir_7"/>
      <sheetName val="5_-_Histograma_M_O__Indirec_7"/>
      <sheetName val="6_-_Distribucion_Equipos_y_Maq7"/>
      <sheetName val="7_-_Itemizado_Forecast_17"/>
      <sheetName val="6_-_Itemizado_Control_de_Avanc7"/>
      <sheetName val="Contractor_ANNEX_127"/>
      <sheetName val="8_-_Curva_S_Forecast_027"/>
      <sheetName val="Modifica_Curva_S7"/>
      <sheetName val="9-_Reporte_de_Materiales7"/>
      <sheetName val="10_-Cuadro_Procura7"/>
      <sheetName val="11_-_Control_de_Ingenieria7"/>
      <sheetName val="12_-_Control_Procura_7"/>
      <sheetName val="13_-_Commodities_22_9kV7"/>
      <sheetName val="13_-_Commodities_60_kV7"/>
      <sheetName val="DIFERENCIA_LB0-FC017"/>
      <sheetName val="Graph39_14"/>
      <sheetName val="GG-Ofertado-P4_Maz14"/>
      <sheetName val="datos_base14"/>
      <sheetName val="DATOS_UNOE14"/>
      <sheetName val="9_Capex14"/>
      <sheetName val="GyP_total14"/>
      <sheetName val="IRR_sponsor14"/>
      <sheetName val="Sust_205ABC-VE14"/>
      <sheetName val="Sust_205ABC-VP14"/>
      <sheetName val="Resum_205ABC_700FG_907_A_2_214"/>
      <sheetName val="Deduccion_Reajuste14"/>
      <sheetName val="Restricciones_y_Compromisos14"/>
      <sheetName val="PER,COM_PRO_ADI113"/>
      <sheetName val="Planilla_Base_y_Subbase13"/>
      <sheetName val="Metrados__Val_14"/>
      <sheetName val="EXPLAN__DESVIOS9"/>
      <sheetName val="CLASIF__MAT__DESVIOS9"/>
      <sheetName val="CLASIF__MATERIAL9"/>
      <sheetName val="EXPLAN__VIA_PRINCIPAL9"/>
      <sheetName val="Resumen_anual12"/>
      <sheetName val="Piso_Tecnico9"/>
      <sheetName val="Avance_Resumen9"/>
      <sheetName val="RES_MET8"/>
      <sheetName val="1000_A_REPL8"/>
      <sheetName val="1000_B_REPL8"/>
      <sheetName val="1000_C_REPL8"/>
      <sheetName val="1000_A_PROY8"/>
      <sheetName val="1000_B_PROY8"/>
      <sheetName val="1000_C_PROY8"/>
      <sheetName val="MFT_TOC9"/>
      <sheetName val="Plan_de_Fases-Subfases9"/>
      <sheetName val="Datos_-_F1,F29"/>
      <sheetName val="Minuta_0298"/>
      <sheetName val="2_-_Información_gral_contrato8"/>
      <sheetName val="EQ_INGR-EGR8"/>
      <sheetName val="MOD_INGR-EGR8"/>
      <sheetName val="Procurement_Data8"/>
      <sheetName val="Mat_prod8"/>
      <sheetName val="Eq_Producción8"/>
      <sheetName val="GG_Obreros8"/>
      <sheetName val="Mat_apoyo8"/>
      <sheetName val="Eq_Apoyo8"/>
      <sheetName val="Mod_Directo8"/>
      <sheetName val="Modelo_Ind8"/>
      <sheetName val="COS_18"/>
      <sheetName val="3W__FORESCAST8"/>
      <sheetName val="3W_8"/>
      <sheetName val="CURVA_S8"/>
      <sheetName val="%_lc28"/>
      <sheetName val="HIST__PERS8"/>
      <sheetName val="HIST__EQUIP8"/>
      <sheetName val="2__CURVAS8"/>
      <sheetName val="Cierre_(20%)8"/>
      <sheetName val="Resumen_GG8"/>
      <sheetName val="GG_Totales8"/>
      <sheetName val="Equip_Seguridad8"/>
      <sheetName val="Flujo_(20%)8"/>
      <sheetName val="VALORIZACION_108"/>
      <sheetName val="1_-Flash_Report8"/>
      <sheetName val="3_-_Dotación_de_personal8"/>
      <sheetName val="4_-_Histograma_M_O__Dir_8"/>
      <sheetName val="5_-_Histograma_M_O__Indirec_8"/>
      <sheetName val="6_-_Distribucion_Equipos_y_Maq8"/>
      <sheetName val="7_-_Itemizado_Forecast_18"/>
      <sheetName val="6_-_Itemizado_Control_de_Avanc8"/>
      <sheetName val="Contractor_ANNEX_128"/>
      <sheetName val="8_-_Curva_S_Forecast_028"/>
      <sheetName val="Modifica_Curva_S8"/>
      <sheetName val="9-_Reporte_de_Materiales8"/>
      <sheetName val="10_-Cuadro_Procura8"/>
      <sheetName val="11_-_Control_de_Ingenieria8"/>
      <sheetName val="12_-_Control_Procura_8"/>
      <sheetName val="13_-_Commodities_22_9kV8"/>
      <sheetName val="13_-_Commodities_60_kV8"/>
      <sheetName val="DIFERENCIA_LB0-FC018"/>
      <sheetName val="Separador"/>
      <sheetName val="Explanaciones"/>
      <sheetName val="Producción (Marz-20) (2)"/>
      <sheetName val="consolid-dossier (IAS) (2)"/>
      <sheetName val="Plla_Pers"/>
      <sheetName val="BD CONFIABILIDAD"/>
      <sheetName val="encofrado y concreto muros"/>
      <sheetName val="Acero muros"/>
      <sheetName val="Muros metrados"/>
      <sheetName val="encofrado y concreto cimentacio"/>
      <sheetName val="Acero cimentaciones"/>
      <sheetName val="metrado cimentaciones"/>
      <sheetName val="encofrado y concreto columnas"/>
      <sheetName val="columnas"/>
      <sheetName val="Flujo Ingresos"/>
      <sheetName val="Explanaciones TRAMO 5"/>
      <sheetName val="Explanaciones TRAMO 6"/>
      <sheetName val="Explanaciones EJE 1 - 3"/>
      <sheetName val="Explanaciones EJE 1 - 4"/>
      <sheetName val="Explanaciones EJE 2 - 5"/>
      <sheetName val="Explanaciones EJE 2 - 6.1"/>
      <sheetName val="Explanaciones EJE 3 - 7"/>
      <sheetName val="Explanaciones EJE 3 - 8"/>
      <sheetName val="WBS"/>
      <sheetName val="PUNIT"/>
      <sheetName val="Val_Nº111"/>
      <sheetName val="Precios_Adicionales-Argos"/>
      <sheetName val="MASTER_MH"/>
      <sheetName val="MASTER_EQUIPOS"/>
      <sheetName val="HM_500-VALIDAR_CON_EQ"/>
      <sheetName val="C_V__OMYA"/>
      <sheetName val="PROD_ANEXO_1"/>
      <sheetName val="PROD_ANEXO_2"/>
      <sheetName val="PROD_ANEXO_3"/>
      <sheetName val="Mov__Tierras"/>
      <sheetName val="CONTROL_VOLQUETES2"/>
      <sheetName val="FORMATO_CONTROL_OK"/>
      <sheetName val="HOJA_DE_DATOS"/>
      <sheetName val="Inputs"/>
      <sheetName val="POSESIÓN"/>
      <sheetName val="Ba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ow r="9">
          <cell r="H9">
            <v>0.90469999999999995</v>
          </cell>
        </row>
      </sheetData>
      <sheetData sheetId="128">
        <row r="9">
          <cell r="H9">
            <v>0.90469999999999995</v>
          </cell>
        </row>
      </sheetData>
      <sheetData sheetId="129">
        <row r="9">
          <cell r="H9">
            <v>0.90469999999999995</v>
          </cell>
        </row>
      </sheetData>
      <sheetData sheetId="130">
        <row r="9">
          <cell r="H9">
            <v>0.90469999999999995</v>
          </cell>
        </row>
      </sheetData>
      <sheetData sheetId="131">
        <row r="9">
          <cell r="H9">
            <v>0.90469999999999995</v>
          </cell>
        </row>
      </sheetData>
      <sheetData sheetId="132">
        <row r="9">
          <cell r="H9">
            <v>0.90469999999999995</v>
          </cell>
        </row>
      </sheetData>
      <sheetData sheetId="133">
        <row r="9">
          <cell r="H9">
            <v>0.90469999999999995</v>
          </cell>
        </row>
      </sheetData>
      <sheetData sheetId="134">
        <row r="9">
          <cell r="H9">
            <v>0.90469999999999995</v>
          </cell>
        </row>
      </sheetData>
      <sheetData sheetId="135">
        <row r="9">
          <cell r="H9">
            <v>0.90469999999999995</v>
          </cell>
        </row>
      </sheetData>
      <sheetData sheetId="136">
        <row r="9">
          <cell r="H9">
            <v>0.90469999999999995</v>
          </cell>
        </row>
      </sheetData>
      <sheetData sheetId="137">
        <row r="9">
          <cell r="H9">
            <v>0.90469999999999995</v>
          </cell>
        </row>
      </sheetData>
      <sheetData sheetId="138">
        <row r="9">
          <cell r="H9">
            <v>0.90469999999999995</v>
          </cell>
        </row>
      </sheetData>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ow r="9">
          <cell r="H9">
            <v>0.90469999999999995</v>
          </cell>
        </row>
      </sheetData>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ow r="9">
          <cell r="H9">
            <v>0.90469999999999995</v>
          </cell>
        </row>
      </sheetData>
      <sheetData sheetId="191">
        <row r="9">
          <cell r="H9">
            <v>0.90469999999999995</v>
          </cell>
        </row>
      </sheetData>
      <sheetData sheetId="192">
        <row r="9">
          <cell r="H9">
            <v>0.90469999999999995</v>
          </cell>
        </row>
      </sheetData>
      <sheetData sheetId="193">
        <row r="9">
          <cell r="H9">
            <v>0.90469999999999995</v>
          </cell>
        </row>
      </sheetData>
      <sheetData sheetId="194">
        <row r="9">
          <cell r="H9">
            <v>0.90469999999999995</v>
          </cell>
        </row>
      </sheetData>
      <sheetData sheetId="195">
        <row r="9">
          <cell r="H9">
            <v>0.90469999999999995</v>
          </cell>
        </row>
      </sheetData>
      <sheetData sheetId="196">
        <row r="9">
          <cell r="H9">
            <v>0.90469999999999995</v>
          </cell>
        </row>
      </sheetData>
      <sheetData sheetId="197">
        <row r="9">
          <cell r="H9">
            <v>0.90469999999999995</v>
          </cell>
        </row>
      </sheetData>
      <sheetData sheetId="198">
        <row r="9">
          <cell r="H9">
            <v>0.90469999999999995</v>
          </cell>
        </row>
      </sheetData>
      <sheetData sheetId="199">
        <row r="9">
          <cell r="H9">
            <v>0.90469999999999995</v>
          </cell>
        </row>
      </sheetData>
      <sheetData sheetId="200">
        <row r="9">
          <cell r="H9">
            <v>0.90469999999999995</v>
          </cell>
        </row>
      </sheetData>
      <sheetData sheetId="201">
        <row r="9">
          <cell r="H9">
            <v>0.90469999999999995</v>
          </cell>
        </row>
      </sheetData>
      <sheetData sheetId="202">
        <row r="9">
          <cell r="H9">
            <v>0.90469999999999995</v>
          </cell>
        </row>
      </sheetData>
      <sheetData sheetId="203">
        <row r="9">
          <cell r="H9">
            <v>0.90469999999999995</v>
          </cell>
        </row>
      </sheetData>
      <sheetData sheetId="204">
        <row r="9">
          <cell r="H9">
            <v>0.90469999999999995</v>
          </cell>
        </row>
      </sheetData>
      <sheetData sheetId="205">
        <row r="9">
          <cell r="H9">
            <v>0.90469999999999995</v>
          </cell>
        </row>
      </sheetData>
      <sheetData sheetId="206">
        <row r="9">
          <cell r="H9">
            <v>0.90469999999999995</v>
          </cell>
        </row>
      </sheetData>
      <sheetData sheetId="207">
        <row r="9">
          <cell r="H9">
            <v>0.90469999999999995</v>
          </cell>
        </row>
      </sheetData>
      <sheetData sheetId="208">
        <row r="9">
          <cell r="H9">
            <v>0.90469999999999995</v>
          </cell>
        </row>
      </sheetData>
      <sheetData sheetId="209">
        <row r="9">
          <cell r="H9">
            <v>0.90469999999999995</v>
          </cell>
        </row>
      </sheetData>
      <sheetData sheetId="210">
        <row r="9">
          <cell r="H9">
            <v>0.90469999999999995</v>
          </cell>
        </row>
      </sheetData>
      <sheetData sheetId="211">
        <row r="9">
          <cell r="H9">
            <v>0.90469999999999995</v>
          </cell>
        </row>
      </sheetData>
      <sheetData sheetId="212">
        <row r="9">
          <cell r="H9">
            <v>0.90469999999999995</v>
          </cell>
        </row>
      </sheetData>
      <sheetData sheetId="213">
        <row r="9">
          <cell r="H9">
            <v>0.90469999999999995</v>
          </cell>
        </row>
      </sheetData>
      <sheetData sheetId="214">
        <row r="9">
          <cell r="H9">
            <v>0.90469999999999995</v>
          </cell>
        </row>
      </sheetData>
      <sheetData sheetId="215">
        <row r="9">
          <cell r="H9">
            <v>0.90469999999999995</v>
          </cell>
        </row>
      </sheetData>
      <sheetData sheetId="216">
        <row r="9">
          <cell r="H9">
            <v>0.90469999999999995</v>
          </cell>
        </row>
      </sheetData>
      <sheetData sheetId="217">
        <row r="9">
          <cell r="H9">
            <v>0.90469999999999995</v>
          </cell>
        </row>
      </sheetData>
      <sheetData sheetId="218">
        <row r="9">
          <cell r="H9">
            <v>0.90469999999999995</v>
          </cell>
        </row>
      </sheetData>
      <sheetData sheetId="219">
        <row r="9">
          <cell r="H9">
            <v>0.90469999999999995</v>
          </cell>
        </row>
      </sheetData>
      <sheetData sheetId="220">
        <row r="9">
          <cell r="H9">
            <v>0.90469999999999995</v>
          </cell>
        </row>
      </sheetData>
      <sheetData sheetId="221">
        <row r="9">
          <cell r="H9">
            <v>0.90469999999999995</v>
          </cell>
        </row>
      </sheetData>
      <sheetData sheetId="222">
        <row r="9">
          <cell r="H9">
            <v>0.90469999999999995</v>
          </cell>
        </row>
      </sheetData>
      <sheetData sheetId="223">
        <row r="9">
          <cell r="H9">
            <v>0.90469999999999995</v>
          </cell>
        </row>
      </sheetData>
      <sheetData sheetId="224">
        <row r="9">
          <cell r="H9">
            <v>0.90469999999999995</v>
          </cell>
        </row>
      </sheetData>
      <sheetData sheetId="225">
        <row r="9">
          <cell r="H9">
            <v>0.90469999999999995</v>
          </cell>
        </row>
      </sheetData>
      <sheetData sheetId="226">
        <row r="9">
          <cell r="H9">
            <v>0.90469999999999995</v>
          </cell>
        </row>
      </sheetData>
      <sheetData sheetId="227">
        <row r="9">
          <cell r="H9">
            <v>0.90469999999999995</v>
          </cell>
        </row>
      </sheetData>
      <sheetData sheetId="228">
        <row r="9">
          <cell r="H9">
            <v>0.90469999999999995</v>
          </cell>
        </row>
      </sheetData>
      <sheetData sheetId="229">
        <row r="9">
          <cell r="H9">
            <v>0.90469999999999995</v>
          </cell>
        </row>
      </sheetData>
      <sheetData sheetId="230">
        <row r="9">
          <cell r="H9">
            <v>0.90469999999999995</v>
          </cell>
        </row>
      </sheetData>
      <sheetData sheetId="231">
        <row r="9">
          <cell r="H9">
            <v>0.90469999999999995</v>
          </cell>
        </row>
      </sheetData>
      <sheetData sheetId="232">
        <row r="9">
          <cell r="H9">
            <v>0.90469999999999995</v>
          </cell>
        </row>
      </sheetData>
      <sheetData sheetId="233">
        <row r="9">
          <cell r="H9">
            <v>0.90469999999999995</v>
          </cell>
        </row>
      </sheetData>
      <sheetData sheetId="234">
        <row r="9">
          <cell r="H9">
            <v>0.90469999999999995</v>
          </cell>
        </row>
      </sheetData>
      <sheetData sheetId="235">
        <row r="9">
          <cell r="H9">
            <v>0.90469999999999995</v>
          </cell>
        </row>
      </sheetData>
      <sheetData sheetId="236">
        <row r="9">
          <cell r="H9">
            <v>0.90469999999999995</v>
          </cell>
        </row>
      </sheetData>
      <sheetData sheetId="237">
        <row r="9">
          <cell r="H9">
            <v>0.90469999999999995</v>
          </cell>
        </row>
      </sheetData>
      <sheetData sheetId="238">
        <row r="9">
          <cell r="H9">
            <v>0.90469999999999995</v>
          </cell>
        </row>
      </sheetData>
      <sheetData sheetId="239">
        <row r="9">
          <cell r="H9">
            <v>0.90469999999999995</v>
          </cell>
        </row>
      </sheetData>
      <sheetData sheetId="240">
        <row r="9">
          <cell r="H9">
            <v>0.90469999999999995</v>
          </cell>
        </row>
      </sheetData>
      <sheetData sheetId="241">
        <row r="9">
          <cell r="H9">
            <v>0.90469999999999995</v>
          </cell>
        </row>
      </sheetData>
      <sheetData sheetId="242">
        <row r="9">
          <cell r="H9">
            <v>0.90469999999999995</v>
          </cell>
        </row>
      </sheetData>
      <sheetData sheetId="243">
        <row r="9">
          <cell r="H9">
            <v>0.90469999999999995</v>
          </cell>
        </row>
      </sheetData>
      <sheetData sheetId="244">
        <row r="9">
          <cell r="H9">
            <v>0.90469999999999995</v>
          </cell>
        </row>
      </sheetData>
      <sheetData sheetId="245">
        <row r="9">
          <cell r="H9">
            <v>0.90469999999999995</v>
          </cell>
        </row>
      </sheetData>
      <sheetData sheetId="246">
        <row r="9">
          <cell r="H9">
            <v>0.90469999999999995</v>
          </cell>
        </row>
      </sheetData>
      <sheetData sheetId="247">
        <row r="9">
          <cell r="H9">
            <v>0.90469999999999995</v>
          </cell>
        </row>
      </sheetData>
      <sheetData sheetId="248">
        <row r="9">
          <cell r="H9">
            <v>0.90469999999999995</v>
          </cell>
        </row>
      </sheetData>
      <sheetData sheetId="249">
        <row r="9">
          <cell r="H9">
            <v>0.90469999999999995</v>
          </cell>
        </row>
      </sheetData>
      <sheetData sheetId="250">
        <row r="9">
          <cell r="H9">
            <v>0.90469999999999995</v>
          </cell>
        </row>
      </sheetData>
      <sheetData sheetId="251">
        <row r="9">
          <cell r="H9">
            <v>0.90469999999999995</v>
          </cell>
        </row>
      </sheetData>
      <sheetData sheetId="252">
        <row r="9">
          <cell r="H9">
            <v>0.90469999999999995</v>
          </cell>
        </row>
      </sheetData>
      <sheetData sheetId="253">
        <row r="9">
          <cell r="H9">
            <v>0.90469999999999995</v>
          </cell>
        </row>
      </sheetData>
      <sheetData sheetId="254">
        <row r="9">
          <cell r="H9">
            <v>0.90469999999999995</v>
          </cell>
        </row>
      </sheetData>
      <sheetData sheetId="255">
        <row r="9">
          <cell r="H9">
            <v>0.90469999999999995</v>
          </cell>
        </row>
      </sheetData>
      <sheetData sheetId="256">
        <row r="9">
          <cell r="H9">
            <v>0.90469999999999995</v>
          </cell>
        </row>
      </sheetData>
      <sheetData sheetId="257">
        <row r="9">
          <cell r="H9">
            <v>0.90469999999999995</v>
          </cell>
        </row>
      </sheetData>
      <sheetData sheetId="258">
        <row r="9">
          <cell r="H9">
            <v>0.90469999999999995</v>
          </cell>
        </row>
      </sheetData>
      <sheetData sheetId="259">
        <row r="9">
          <cell r="H9">
            <v>0.90469999999999995</v>
          </cell>
        </row>
      </sheetData>
      <sheetData sheetId="260">
        <row r="9">
          <cell r="H9">
            <v>0.90469999999999995</v>
          </cell>
        </row>
      </sheetData>
      <sheetData sheetId="261">
        <row r="9">
          <cell r="H9">
            <v>0.90469999999999995</v>
          </cell>
        </row>
      </sheetData>
      <sheetData sheetId="262">
        <row r="9">
          <cell r="H9">
            <v>0.90469999999999995</v>
          </cell>
        </row>
      </sheetData>
      <sheetData sheetId="263">
        <row r="9">
          <cell r="H9">
            <v>0.90469999999999995</v>
          </cell>
        </row>
      </sheetData>
      <sheetData sheetId="264">
        <row r="9">
          <cell r="H9">
            <v>0.90469999999999995</v>
          </cell>
        </row>
      </sheetData>
      <sheetData sheetId="265">
        <row r="9">
          <cell r="H9">
            <v>0.90469999999999995</v>
          </cell>
        </row>
      </sheetData>
      <sheetData sheetId="266">
        <row r="9">
          <cell r="H9">
            <v>0.90469999999999995</v>
          </cell>
        </row>
      </sheetData>
      <sheetData sheetId="267" refreshError="1"/>
      <sheetData sheetId="268" refreshError="1"/>
      <sheetData sheetId="269">
        <row r="9">
          <cell r="H9">
            <v>0.90469999999999995</v>
          </cell>
        </row>
      </sheetData>
      <sheetData sheetId="270">
        <row r="9">
          <cell r="H9">
            <v>0.90469999999999995</v>
          </cell>
        </row>
      </sheetData>
      <sheetData sheetId="271">
        <row r="9">
          <cell r="H9">
            <v>0.90469999999999995</v>
          </cell>
        </row>
      </sheetData>
      <sheetData sheetId="272">
        <row r="9">
          <cell r="H9">
            <v>0.90469999999999995</v>
          </cell>
        </row>
      </sheetData>
      <sheetData sheetId="273">
        <row r="9">
          <cell r="H9">
            <v>0.90469999999999995</v>
          </cell>
        </row>
      </sheetData>
      <sheetData sheetId="274">
        <row r="9">
          <cell r="H9">
            <v>0.90469999999999995</v>
          </cell>
        </row>
      </sheetData>
      <sheetData sheetId="275">
        <row r="9">
          <cell r="H9">
            <v>0.90469999999999995</v>
          </cell>
        </row>
      </sheetData>
      <sheetData sheetId="276">
        <row r="9">
          <cell r="H9">
            <v>0.90469999999999995</v>
          </cell>
        </row>
      </sheetData>
      <sheetData sheetId="277">
        <row r="9">
          <cell r="H9">
            <v>0.90469999999999995</v>
          </cell>
        </row>
      </sheetData>
      <sheetData sheetId="278">
        <row r="9">
          <cell r="H9">
            <v>0.90469999999999995</v>
          </cell>
        </row>
      </sheetData>
      <sheetData sheetId="279">
        <row r="9">
          <cell r="H9">
            <v>0.90469999999999995</v>
          </cell>
        </row>
      </sheetData>
      <sheetData sheetId="280" refreshError="1"/>
      <sheetData sheetId="281" refreshError="1"/>
      <sheetData sheetId="282" refreshError="1"/>
      <sheetData sheetId="283" refreshError="1"/>
      <sheetData sheetId="284" refreshError="1"/>
      <sheetData sheetId="285">
        <row r="9">
          <cell r="H9">
            <v>0.90469999999999995</v>
          </cell>
        </row>
      </sheetData>
      <sheetData sheetId="286">
        <row r="9">
          <cell r="H9">
            <v>0.90469999999999995</v>
          </cell>
        </row>
      </sheetData>
      <sheetData sheetId="287">
        <row r="9">
          <cell r="H9">
            <v>0.90469999999999995</v>
          </cell>
        </row>
      </sheetData>
      <sheetData sheetId="288">
        <row r="9">
          <cell r="H9">
            <v>0.90469999999999995</v>
          </cell>
        </row>
      </sheetData>
      <sheetData sheetId="289">
        <row r="9">
          <cell r="H9">
            <v>0.90469999999999995</v>
          </cell>
        </row>
      </sheetData>
      <sheetData sheetId="290">
        <row r="9">
          <cell r="H9">
            <v>0.90469999999999995</v>
          </cell>
        </row>
      </sheetData>
      <sheetData sheetId="291">
        <row r="9">
          <cell r="H9">
            <v>0.90469999999999995</v>
          </cell>
        </row>
      </sheetData>
      <sheetData sheetId="292">
        <row r="9">
          <cell r="H9">
            <v>0.90469999999999995</v>
          </cell>
        </row>
      </sheetData>
      <sheetData sheetId="293">
        <row r="9">
          <cell r="H9">
            <v>0.90469999999999995</v>
          </cell>
        </row>
      </sheetData>
      <sheetData sheetId="294">
        <row r="9">
          <cell r="H9">
            <v>0.90469999999999995</v>
          </cell>
        </row>
      </sheetData>
      <sheetData sheetId="295">
        <row r="9">
          <cell r="H9">
            <v>0.90469999999999995</v>
          </cell>
        </row>
      </sheetData>
      <sheetData sheetId="296">
        <row r="9">
          <cell r="H9">
            <v>0.90469999999999995</v>
          </cell>
        </row>
      </sheetData>
      <sheetData sheetId="297">
        <row r="9">
          <cell r="H9">
            <v>0.90469999999999995</v>
          </cell>
        </row>
      </sheetData>
      <sheetData sheetId="298">
        <row r="9">
          <cell r="H9">
            <v>0.90469999999999995</v>
          </cell>
        </row>
      </sheetData>
      <sheetData sheetId="299" refreshError="1"/>
      <sheetData sheetId="300">
        <row r="9">
          <cell r="H9">
            <v>0.90469999999999995</v>
          </cell>
        </row>
      </sheetData>
      <sheetData sheetId="301">
        <row r="9">
          <cell r="H9">
            <v>0.90469999999999995</v>
          </cell>
        </row>
      </sheetData>
      <sheetData sheetId="302">
        <row r="9">
          <cell r="H9">
            <v>0.90469999999999995</v>
          </cell>
        </row>
      </sheetData>
      <sheetData sheetId="303">
        <row r="9">
          <cell r="H9">
            <v>0.90469999999999995</v>
          </cell>
        </row>
      </sheetData>
      <sheetData sheetId="304">
        <row r="9">
          <cell r="H9">
            <v>0.90469999999999995</v>
          </cell>
        </row>
      </sheetData>
      <sheetData sheetId="305"/>
      <sheetData sheetId="306">
        <row r="9">
          <cell r="H9">
            <v>0.90469999999999995</v>
          </cell>
        </row>
      </sheetData>
      <sheetData sheetId="307">
        <row r="9">
          <cell r="H9">
            <v>0.90469999999999995</v>
          </cell>
        </row>
      </sheetData>
      <sheetData sheetId="308"/>
      <sheetData sheetId="309">
        <row r="9">
          <cell r="H9">
            <v>0.90469999999999995</v>
          </cell>
        </row>
      </sheetData>
      <sheetData sheetId="310"/>
      <sheetData sheetId="311" refreshError="1"/>
      <sheetData sheetId="312" refreshError="1"/>
      <sheetData sheetId="313" refreshError="1"/>
      <sheetData sheetId="314">
        <row r="9">
          <cell r="H9">
            <v>0.90469999999999995</v>
          </cell>
        </row>
      </sheetData>
      <sheetData sheetId="315">
        <row r="9">
          <cell r="H9">
            <v>0.90469999999999995</v>
          </cell>
        </row>
      </sheetData>
      <sheetData sheetId="316">
        <row r="9">
          <cell r="H9">
            <v>0.90469999999999995</v>
          </cell>
        </row>
      </sheetData>
      <sheetData sheetId="317">
        <row r="9">
          <cell r="H9">
            <v>0.90469999999999995</v>
          </cell>
        </row>
      </sheetData>
      <sheetData sheetId="318">
        <row r="9">
          <cell r="H9">
            <v>0.90469999999999995</v>
          </cell>
        </row>
      </sheetData>
      <sheetData sheetId="319">
        <row r="9">
          <cell r="H9">
            <v>0.90469999999999995</v>
          </cell>
        </row>
      </sheetData>
      <sheetData sheetId="320">
        <row r="9">
          <cell r="H9">
            <v>0.90469999999999995</v>
          </cell>
        </row>
      </sheetData>
      <sheetData sheetId="321">
        <row r="9">
          <cell r="H9">
            <v>0.90469999999999995</v>
          </cell>
        </row>
      </sheetData>
      <sheetData sheetId="322">
        <row r="9">
          <cell r="H9">
            <v>0.90469999999999995</v>
          </cell>
        </row>
      </sheetData>
      <sheetData sheetId="323">
        <row r="9">
          <cell r="H9">
            <v>0.90469999999999995</v>
          </cell>
        </row>
      </sheetData>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ow r="9">
          <cell r="H9">
            <v>0.90469999999999995</v>
          </cell>
        </row>
      </sheetData>
      <sheetData sheetId="346"/>
      <sheetData sheetId="347"/>
      <sheetData sheetId="348"/>
      <sheetData sheetId="349"/>
      <sheetData sheetId="350"/>
      <sheetData sheetId="351"/>
      <sheetData sheetId="352" refreshError="1"/>
      <sheetData sheetId="353" refreshError="1"/>
      <sheetData sheetId="354" refreshError="1"/>
      <sheetData sheetId="355" refreshError="1"/>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row r="9">
          <cell r="H9">
            <v>0.90469999999999995</v>
          </cell>
        </row>
      </sheetData>
      <sheetData sheetId="381"/>
      <sheetData sheetId="382"/>
      <sheetData sheetId="383">
        <row r="9">
          <cell r="H9">
            <v>0.90469999999999995</v>
          </cell>
        </row>
      </sheetData>
      <sheetData sheetId="384">
        <row r="9">
          <cell r="H9">
            <v>0.90469999999999995</v>
          </cell>
        </row>
      </sheetData>
      <sheetData sheetId="385"/>
      <sheetData sheetId="386"/>
      <sheetData sheetId="387"/>
      <sheetData sheetId="388"/>
      <sheetData sheetId="389">
        <row r="9">
          <cell r="H9">
            <v>0.90469999999999995</v>
          </cell>
        </row>
      </sheetData>
      <sheetData sheetId="390">
        <row r="9">
          <cell r="H9">
            <v>0.90469999999999995</v>
          </cell>
        </row>
      </sheetData>
      <sheetData sheetId="391">
        <row r="9">
          <cell r="H9">
            <v>0.90469999999999995</v>
          </cell>
        </row>
      </sheetData>
      <sheetData sheetId="392">
        <row r="9">
          <cell r="H9">
            <v>0.90469999999999995</v>
          </cell>
        </row>
      </sheetData>
      <sheetData sheetId="393">
        <row r="9">
          <cell r="H9">
            <v>0.90469999999999995</v>
          </cell>
        </row>
      </sheetData>
      <sheetData sheetId="394"/>
      <sheetData sheetId="395"/>
      <sheetData sheetId="396"/>
      <sheetData sheetId="397">
        <row r="9">
          <cell r="H9">
            <v>0.90469999999999995</v>
          </cell>
        </row>
      </sheetData>
      <sheetData sheetId="398">
        <row r="9">
          <cell r="H9">
            <v>0.90469999999999995</v>
          </cell>
        </row>
      </sheetData>
      <sheetData sheetId="399"/>
      <sheetData sheetId="400">
        <row r="9">
          <cell r="H9">
            <v>0.90469999999999995</v>
          </cell>
        </row>
      </sheetData>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refreshError="1"/>
      <sheetData sheetId="434" refreshError="1"/>
      <sheetData sheetId="435" refreshError="1"/>
      <sheetData sheetId="436" refreshError="1"/>
      <sheetData sheetId="437"/>
      <sheetData sheetId="438"/>
      <sheetData sheetId="439"/>
      <sheetData sheetId="440"/>
      <sheetData sheetId="441"/>
      <sheetData sheetId="442"/>
      <sheetData sheetId="443"/>
      <sheetData sheetId="444"/>
      <sheetData sheetId="445"/>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sheetData sheetId="460"/>
      <sheetData sheetId="461"/>
      <sheetData sheetId="462" refreshError="1"/>
      <sheetData sheetId="463" refreshError="1"/>
      <sheetData sheetId="464" refreshError="1"/>
      <sheetData sheetId="465"/>
      <sheetData sheetId="466" refreshError="1"/>
      <sheetData sheetId="467" refreshError="1"/>
      <sheetData sheetId="468" refreshError="1"/>
      <sheetData sheetId="469" refreshError="1"/>
      <sheetData sheetId="470"/>
      <sheetData sheetId="471"/>
      <sheetData sheetId="472"/>
      <sheetData sheetId="473" refreshError="1"/>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row r="9">
          <cell r="H9">
            <v>0.90469999999999995</v>
          </cell>
        </row>
      </sheetData>
      <sheetData sheetId="558"/>
      <sheetData sheetId="559"/>
      <sheetData sheetId="560"/>
      <sheetData sheetId="561"/>
      <sheetData sheetId="562"/>
      <sheetData sheetId="563"/>
      <sheetData sheetId="564"/>
      <sheetData sheetId="565"/>
      <sheetData sheetId="566"/>
      <sheetData sheetId="567"/>
      <sheetData sheetId="568">
        <row r="9">
          <cell r="H9">
            <v>0.90469999999999995</v>
          </cell>
        </row>
      </sheetData>
      <sheetData sheetId="569">
        <row r="9">
          <cell r="H9">
            <v>0.90469999999999995</v>
          </cell>
        </row>
      </sheetData>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row r="9">
          <cell r="H9">
            <v>0.90469999999999995</v>
          </cell>
        </row>
      </sheetData>
      <sheetData sheetId="589">
        <row r="9">
          <cell r="H9">
            <v>0.90469999999999995</v>
          </cell>
        </row>
      </sheetData>
      <sheetData sheetId="590">
        <row r="9">
          <cell r="H9">
            <v>0.90469999999999995</v>
          </cell>
        </row>
      </sheetData>
      <sheetData sheetId="591"/>
      <sheetData sheetId="592">
        <row r="9">
          <cell r="H9">
            <v>0.90469999999999995</v>
          </cell>
        </row>
      </sheetData>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refreshError="1"/>
      <sheetData sheetId="612"/>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refreshError="1"/>
      <sheetData sheetId="710"/>
      <sheetData sheetId="711"/>
      <sheetData sheetId="712" refreshError="1"/>
      <sheetData sheetId="713" refreshError="1"/>
      <sheetData sheetId="714" refreshError="1"/>
      <sheetData sheetId="715" refreshError="1"/>
      <sheetData sheetId="716" refreshError="1"/>
      <sheetData sheetId="717" refreshError="1"/>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refreshError="1"/>
      <sheetData sheetId="1171" refreshError="1"/>
      <sheetData sheetId="1172" refreshError="1"/>
      <sheetData sheetId="1173" refreshError="1"/>
      <sheetData sheetId="1174"/>
      <sheetData sheetId="1175"/>
      <sheetData sheetId="1176"/>
      <sheetData sheetId="1177"/>
      <sheetData sheetId="1178"/>
      <sheetData sheetId="1179"/>
      <sheetData sheetId="1180"/>
      <sheetData sheetId="1181"/>
      <sheetData sheetId="1182" refreshError="1"/>
      <sheetData sheetId="1183"/>
      <sheetData sheetId="1184"/>
      <sheetData sheetId="1185"/>
      <sheetData sheetId="1186"/>
      <sheetData sheetId="1187"/>
      <sheetData sheetId="1188"/>
      <sheetData sheetId="1189"/>
      <sheetData sheetId="1190"/>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ono Eq"/>
      <sheetName val="Cronograma"/>
      <sheetName val="RRspo"/>
      <sheetName val="WBS"/>
      <sheetName val="HHresumen"/>
      <sheetName val="Rendimientos"/>
      <sheetName val="HHspo"/>
      <sheetName val="Analisis"/>
      <sheetName val="Cuadrilla"/>
      <sheetName val="ENLACES F.O. 08-01-10"/>
      <sheetName val="Planilla1"/>
      <sheetName val="Test Cost"/>
      <sheetName val="Control Building"/>
      <sheetName val="APU"/>
      <sheetName val="gs"/>
      <sheetName val="F-05"/>
      <sheetName val="Metrados"/>
      <sheetName val="RO2655"/>
      <sheetName val="Forrado"/>
      <sheetName val="Areas&amp;Funciones"/>
      <sheetName val="Costo Directo"/>
      <sheetName val="ARQUITECTURA"/>
      <sheetName val="ESTRUCTURAS"/>
      <sheetName val="INST.ELECTRICAS"/>
      <sheetName val="INST.SANITARIAS"/>
      <sheetName val="CALENDARIO"/>
      <sheetName val="RESUMEN POR COMPONENTE"/>
      <sheetName val="VACST"/>
      <sheetName val="Dmda."/>
      <sheetName val="Informacion"/>
      <sheetName val="RRHH"/>
    </sheetNames>
    <sheetDataSet>
      <sheetData sheetId="0"/>
      <sheetData sheetId="1"/>
      <sheetData sheetId="2"/>
      <sheetData sheetId="3"/>
      <sheetData sheetId="4"/>
      <sheetData sheetId="5"/>
      <sheetData sheetId="6">
        <row r="10">
          <cell r="A10" t="str">
            <v xml:space="preserve">EL.  .  .  .  .  </v>
          </cell>
          <cell r="B10" t="str">
            <v>ELECTRICAL INSTALLATIONS</v>
          </cell>
        </row>
        <row r="11">
          <cell r="A11" t="str">
            <v xml:space="preserve">EL.BD.  .  .  .  </v>
          </cell>
          <cell r="B11" t="str">
            <v>INSTALLATION OF CABLE BUS</v>
          </cell>
        </row>
        <row r="12">
          <cell r="A12" t="str">
            <v xml:space="preserve">EL.BD. B.  .  .  </v>
          </cell>
          <cell r="B12" t="str">
            <v>INSTALLATION OF MEDIUM VOLTAGE CABLE BUS</v>
          </cell>
        </row>
        <row r="13">
          <cell r="A13" t="str">
            <v xml:space="preserve">EL.BD. B.01.  .  </v>
          </cell>
          <cell r="B13" t="str">
            <v>INSTALLATION OF MEDIUM VOLTAGE CABLE BUS</v>
          </cell>
        </row>
        <row r="14">
          <cell r="A14" t="str">
            <v xml:space="preserve">EL.BD. B.01. B.  </v>
          </cell>
          <cell r="B14" t="str">
            <v>Installation of medium voltage duct from 2000 A up to 4000 A, complete of flanges, supports and erection accessories</v>
          </cell>
          <cell r="C14" t="str">
            <v>M</v>
          </cell>
          <cell r="D14" t="str">
            <v>81.00</v>
          </cell>
          <cell r="E14" t="str">
            <v>189.54</v>
          </cell>
          <cell r="F14" t="str">
            <v>15,352.74</v>
          </cell>
          <cell r="G14" t="str">
            <v>25.00</v>
          </cell>
          <cell r="H14" t="str">
            <v>2,025.00</v>
          </cell>
        </row>
        <row r="15">
          <cell r="A15" t="str">
            <v xml:space="preserve">EL.BD. B.02.  .  </v>
          </cell>
          <cell r="B15" t="str">
            <v>INSTALLATION OF LOW VOLTAGE BUS DUCT</v>
          </cell>
        </row>
        <row r="16">
          <cell r="A16" t="str">
            <v xml:space="preserve">EL.BD. B.02. B.  </v>
          </cell>
          <cell r="B16" t="str">
            <v>Installation of low voltage bus duct from 2000 A up to 4000 A, complete of flanges, supports and erection accessories</v>
          </cell>
          <cell r="C16" t="str">
            <v>M</v>
          </cell>
          <cell r="D16" t="str">
            <v>252.00</v>
          </cell>
          <cell r="E16" t="str">
            <v>142.11</v>
          </cell>
          <cell r="F16" t="str">
            <v>35,811.72</v>
          </cell>
          <cell r="G16" t="str">
            <v>20.00</v>
          </cell>
          <cell r="H16" t="str">
            <v>5,040.00</v>
          </cell>
        </row>
        <row r="17">
          <cell r="A17" t="str">
            <v>SUB TOTAL</v>
          </cell>
          <cell r="B17" t="str">
            <v xml:space="preserve">EL.BD. B.  .  .  </v>
          </cell>
          <cell r="F17" t="str">
            <v>51,164.46</v>
          </cell>
          <cell r="H17" t="str">
            <v>7,065.00</v>
          </cell>
        </row>
        <row r="18">
          <cell r="A18" t="str">
            <v>SUB TOTAL</v>
          </cell>
          <cell r="B18" t="str">
            <v xml:space="preserve">EL.BD.  .  .  .  </v>
          </cell>
          <cell r="F18" t="str">
            <v>51,164.46</v>
          </cell>
          <cell r="H18" t="str">
            <v>7,065.00</v>
          </cell>
        </row>
        <row r="19">
          <cell r="A19" t="str">
            <v xml:space="preserve">EL.BK.  .  .  .  </v>
          </cell>
          <cell r="B19" t="str">
            <v>ELECTRICAL POWER SYSTEMS</v>
          </cell>
        </row>
        <row r="20">
          <cell r="A20" t="str">
            <v xml:space="preserve">EL.BK. A.  .  .  </v>
          </cell>
          <cell r="B20" t="str">
            <v>INSTALLATION OF PUSH-BUTTON STATIONS</v>
          </cell>
        </row>
        <row r="21">
          <cell r="A21" t="str">
            <v xml:space="preserve">EL.BK. A.01.  .  </v>
          </cell>
          <cell r="B21" t="str">
            <v>INSTALLATION OF PUSH-BUTTON STATIONS FOR ELECTRIC USERS</v>
          </cell>
        </row>
        <row r="22">
          <cell r="A22" t="str">
            <v xml:space="preserve">EL.BK. A.01. C.  </v>
          </cell>
          <cell r="B22" t="str">
            <v>Installation of push-button station with supporting plate on counterplate</v>
          </cell>
          <cell r="C22" t="str">
            <v>NR</v>
          </cell>
          <cell r="D22" t="str">
            <v>436.20</v>
          </cell>
          <cell r="E22" t="str">
            <v>55.49</v>
          </cell>
          <cell r="F22" t="str">
            <v>24,204.74</v>
          </cell>
          <cell r="G22" t="str">
            <v>8.33</v>
          </cell>
          <cell r="H22" t="str">
            <v>3,633.55</v>
          </cell>
        </row>
        <row r="23">
          <cell r="A23" t="str">
            <v>SUB TOTAL</v>
          </cell>
          <cell r="B23" t="str">
            <v xml:space="preserve">EL.BK. A.  .  .  </v>
          </cell>
          <cell r="F23" t="str">
            <v>24,204.74</v>
          </cell>
          <cell r="H23" t="str">
            <v>3,633.55</v>
          </cell>
        </row>
        <row r="24">
          <cell r="A24" t="str">
            <v xml:space="preserve">EL.BK. B.  .  .  </v>
          </cell>
          <cell r="B24" t="str">
            <v>INSTALLATION OF POWER SOCKETS</v>
          </cell>
        </row>
        <row r="25">
          <cell r="A25" t="str">
            <v xml:space="preserve">EL.BK. B.01.  .  </v>
          </cell>
          <cell r="B25" t="str">
            <v>INSTALLATION OF POWER SOCKETS FIXED EXPOSED ON A STRUCTURE</v>
          </cell>
        </row>
        <row r="26">
          <cell r="A26" t="str">
            <v xml:space="preserve">EL.BK. B.01. B.  </v>
          </cell>
          <cell r="B26" t="str">
            <v>Installation of power socket, 4-pole + earth from 50 to 63 A in Ex-d execution</v>
          </cell>
          <cell r="C26" t="str">
            <v>NR</v>
          </cell>
          <cell r="D26" t="str">
            <v>37.80</v>
          </cell>
          <cell r="E26" t="str">
            <v>83.27</v>
          </cell>
          <cell r="F26" t="str">
            <v>3,147.61</v>
          </cell>
          <cell r="G26" t="str">
            <v>12.50</v>
          </cell>
          <cell r="H26" t="str">
            <v>472.50</v>
          </cell>
        </row>
        <row r="27">
          <cell r="A27" t="str">
            <v>SUB TOTAL</v>
          </cell>
          <cell r="B27" t="str">
            <v xml:space="preserve">EL.BK. B.  .  .  </v>
          </cell>
          <cell r="F27" t="str">
            <v>3,147.61</v>
          </cell>
          <cell r="H27" t="str">
            <v>472.50</v>
          </cell>
        </row>
        <row r="28">
          <cell r="A28" t="str">
            <v xml:space="preserve">EL.BK. C.  .  .  </v>
          </cell>
          <cell r="B28" t="str">
            <v>INSTALLATION OF HOUSINGS FOR TERMINAL   BLOCKS AND/OR APPARATUSES</v>
          </cell>
        </row>
        <row r="29">
          <cell r="A29" t="str">
            <v xml:space="preserve">EL.BK. C.01.  .  </v>
          </cell>
          <cell r="B29" t="str">
            <v xml:space="preserve">INSTALLATION OF HOUSINGS FOR TERMINAL BLOCKS AND/OR APPARATUSES
</v>
          </cell>
        </row>
        <row r="30">
          <cell r="A30" t="str">
            <v xml:space="preserve">EL.BK. C.01. B.  </v>
          </cell>
          <cell r="B30" t="str">
            <v>Installation of housings for terminal blocks and/or apparatuses with int.live volume over 3 up to 9 dm3, in Ex-d execution</v>
          </cell>
          <cell r="C30" t="str">
            <v>NR</v>
          </cell>
          <cell r="D30" t="str">
            <v>37.80</v>
          </cell>
          <cell r="E30" t="str">
            <v>100.59</v>
          </cell>
          <cell r="F30" t="str">
            <v>3,802.30</v>
          </cell>
          <cell r="G30" t="str">
            <v>16.25</v>
          </cell>
          <cell r="H30" t="str">
            <v>614.25</v>
          </cell>
        </row>
        <row r="31">
          <cell r="A31" t="str">
            <v xml:space="preserve">EL.BK. C.01. D.  </v>
          </cell>
          <cell r="B31" t="str">
            <v>Installation of housings for terminal blocks and/or apparatuses with int.live volume over 24 up to 50 dm3, in Ex-d execution</v>
          </cell>
          <cell r="C31" t="str">
            <v>NR</v>
          </cell>
          <cell r="D31" t="str">
            <v>90.60</v>
          </cell>
          <cell r="E31" t="str">
            <v>201.17</v>
          </cell>
          <cell r="F31" t="str">
            <v>18,226.00</v>
          </cell>
          <cell r="G31" t="str">
            <v>32.50</v>
          </cell>
          <cell r="H31" t="str">
            <v>2,944.50</v>
          </cell>
        </row>
        <row r="32">
          <cell r="A32" t="str">
            <v xml:space="preserve">EL.BK. C.01. E.  </v>
          </cell>
          <cell r="B32" t="str">
            <v>Installation of housings for terminal blocks and/or apparatuses with int.live volume over 50 up to 90 dm3, in Ex-d execution</v>
          </cell>
          <cell r="C32" t="str">
            <v>NR</v>
          </cell>
          <cell r="D32" t="str">
            <v>128.40</v>
          </cell>
          <cell r="E32" t="str">
            <v>402.34</v>
          </cell>
          <cell r="F32" t="str">
            <v>51,660.46</v>
          </cell>
          <cell r="G32" t="str">
            <v>65.00</v>
          </cell>
          <cell r="H32" t="str">
            <v>8,346.00</v>
          </cell>
        </row>
        <row r="33">
          <cell r="A33" t="str">
            <v>SUB TOTAL</v>
          </cell>
          <cell r="B33" t="str">
            <v xml:space="preserve">EL.BK. C.  .  .  </v>
          </cell>
          <cell r="F33" t="str">
            <v>73,688.76</v>
          </cell>
          <cell r="H33" t="str">
            <v>11,904.75</v>
          </cell>
        </row>
        <row r="34">
          <cell r="A34" t="str">
            <v xml:space="preserve">EL.BK. D.  .  .  </v>
          </cell>
          <cell r="B34" t="str">
            <v>INSTALLATION OF FITTINGS AND ACCESSORIES(NOT INCLUDED IN OTHER CHARGES )</v>
          </cell>
        </row>
        <row r="35">
          <cell r="A35" t="str">
            <v xml:space="preserve">EL.BK. D.08.  .  </v>
          </cell>
          <cell r="B35" t="str">
            <v>INSTALLATION OF FLEXIBLE TUBING</v>
          </cell>
        </row>
        <row r="36">
          <cell r="A36" t="str">
            <v xml:space="preserve">EL.BK. D.08. B.  </v>
          </cell>
          <cell r="B36" t="str">
            <v>Installation of preassembled flexible tubing of any type only, length up to 1,5 m, diameter over 1" up to 2"</v>
          </cell>
          <cell r="C36" t="str">
            <v>NR</v>
          </cell>
          <cell r="D36" t="str">
            <v>40.20</v>
          </cell>
          <cell r="E36" t="str">
            <v>6.09</v>
          </cell>
          <cell r="F36" t="str">
            <v>244.82</v>
          </cell>
          <cell r="G36" t="str">
            <v>0.81</v>
          </cell>
          <cell r="H36" t="str">
            <v>32.56</v>
          </cell>
        </row>
        <row r="37">
          <cell r="A37" t="str">
            <v>SUB TOTAL</v>
          </cell>
          <cell r="B37" t="str">
            <v xml:space="preserve">EL.BK. D.  .  .  </v>
          </cell>
          <cell r="F37" t="str">
            <v>244.82</v>
          </cell>
          <cell r="H37" t="str">
            <v>32.56</v>
          </cell>
        </row>
        <row r="38">
          <cell r="A38" t="str">
            <v>SUB TOTAL</v>
          </cell>
          <cell r="B38" t="str">
            <v xml:space="preserve">EL.BK.  .  .  .  </v>
          </cell>
          <cell r="F38" t="str">
            <v>101,285.93</v>
          </cell>
          <cell r="H38" t="str">
            <v>16,043.36</v>
          </cell>
        </row>
        <row r="39">
          <cell r="A39" t="str">
            <v xml:space="preserve">EL.CE.  .  .  .  </v>
          </cell>
          <cell r="B39" t="str">
            <v>INSTALLATION OF CABLES</v>
          </cell>
        </row>
        <row r="40">
          <cell r="A40" t="str">
            <v xml:space="preserve">EL.CE. A.  .  .  </v>
          </cell>
          <cell r="B40" t="str">
            <v>MULTICORE CABLE INSTALLATION, UO/U UP   TO 0.6/1 KV, SECTION UP TO 4 MM2</v>
          </cell>
        </row>
        <row r="41">
          <cell r="A41" t="str">
            <v xml:space="preserve">EL.CE. A.02.  .  </v>
          </cell>
          <cell r="B41" t="str">
            <v>INSTALLATION, BURIED OR IN TRENCH DUCT, OF ARMOURED CABLE</v>
          </cell>
        </row>
        <row r="42">
          <cell r="A42" t="str">
            <v xml:space="preserve">EL.CE. A.02. A.  </v>
          </cell>
          <cell r="B42" t="str">
            <v>Installation, buried or in trench duct, of armoured cable with 7 conductors</v>
          </cell>
          <cell r="C42" t="str">
            <v>M</v>
          </cell>
          <cell r="D42" t="str">
            <v>1,479.60</v>
          </cell>
          <cell r="E42" t="str">
            <v>1.56</v>
          </cell>
          <cell r="F42" t="str">
            <v>2,308.18</v>
          </cell>
          <cell r="G42" t="str">
            <v>0.23</v>
          </cell>
          <cell r="H42" t="str">
            <v>340.31</v>
          </cell>
        </row>
        <row r="43">
          <cell r="A43" t="str">
            <v xml:space="preserve">EL.CE. A.02. B.  </v>
          </cell>
          <cell r="B43" t="str">
            <v>Installation, buried or in trench duct, of armoured cable with 10 to 12 conductors</v>
          </cell>
          <cell r="C43" t="str">
            <v>M</v>
          </cell>
          <cell r="D43" t="str">
            <v>74,574.00</v>
          </cell>
          <cell r="E43" t="str">
            <v>1.76</v>
          </cell>
          <cell r="F43" t="str">
            <v>131,250.24</v>
          </cell>
          <cell r="G43" t="str">
            <v>0.26</v>
          </cell>
          <cell r="H43" t="str">
            <v>19,389.24</v>
          </cell>
        </row>
        <row r="44">
          <cell r="A44" t="str">
            <v xml:space="preserve">EL.CE. A.02. C.  </v>
          </cell>
          <cell r="B44" t="str">
            <v>Installation, buried or in trench duct, of armoured cable with 16 to 19 conductors</v>
          </cell>
          <cell r="C44" t="str">
            <v>M</v>
          </cell>
          <cell r="D44" t="str">
            <v>16,218.00</v>
          </cell>
          <cell r="E44" t="str">
            <v>2.03</v>
          </cell>
          <cell r="F44" t="str">
            <v>32,922.54</v>
          </cell>
          <cell r="G44" t="str">
            <v>0.30</v>
          </cell>
          <cell r="H44" t="str">
            <v>4,865.40</v>
          </cell>
        </row>
        <row r="45">
          <cell r="A45" t="str">
            <v xml:space="preserve">EL.CE. A.05.  .  </v>
          </cell>
          <cell r="B45" t="str">
            <v>INSTALLATION, ON CABLE TRAY OR IN CONDUIT, OF ARMOURED CABLE</v>
          </cell>
        </row>
        <row r="46">
          <cell r="A46" t="str">
            <v xml:space="preserve">EL.CE. A.05. A.  </v>
          </cell>
          <cell r="B46" t="str">
            <v>Installation, on cable tray or in conduit, of armoured cable with 7 conductors</v>
          </cell>
          <cell r="C46" t="str">
            <v>M</v>
          </cell>
          <cell r="D46" t="str">
            <v>21,518.40</v>
          </cell>
          <cell r="E46" t="str">
            <v>2.03</v>
          </cell>
          <cell r="F46" t="str">
            <v>43,682.35</v>
          </cell>
          <cell r="G46" t="str">
            <v>0.30</v>
          </cell>
          <cell r="H46" t="str">
            <v>6,455.52</v>
          </cell>
        </row>
        <row r="47">
          <cell r="A47" t="str">
            <v xml:space="preserve">EL.CE. A.05. B.  </v>
          </cell>
          <cell r="B47" t="str">
            <v>Installation, on cable tray or in conduit, armoured cable with 10 to 12 conductors</v>
          </cell>
          <cell r="C47" t="str">
            <v>M</v>
          </cell>
          <cell r="D47" t="str">
            <v>9,444.00</v>
          </cell>
          <cell r="E47" t="str">
            <v>2.71</v>
          </cell>
          <cell r="F47" t="str">
            <v>25,593.24</v>
          </cell>
          <cell r="G47" t="str">
            <v>0.40</v>
          </cell>
          <cell r="H47" t="str">
            <v>3,777.60</v>
          </cell>
        </row>
        <row r="48">
          <cell r="A48" t="str">
            <v xml:space="preserve">EL.CE. A.05. C.  </v>
          </cell>
          <cell r="B48" t="str">
            <v>Installation, on cable tray or in conduit, of armoured cable with 16 to 19 conductors</v>
          </cell>
          <cell r="C48" t="str">
            <v>M</v>
          </cell>
          <cell r="D48" t="str">
            <v>6,540.00</v>
          </cell>
          <cell r="E48" t="str">
            <v>4.06</v>
          </cell>
          <cell r="F48" t="str">
            <v>26,552.40</v>
          </cell>
          <cell r="G48" t="str">
            <v>0.60</v>
          </cell>
          <cell r="H48" t="str">
            <v>3,924.00</v>
          </cell>
        </row>
        <row r="49">
          <cell r="A49" t="str">
            <v>SUB TOTAL</v>
          </cell>
          <cell r="B49" t="str">
            <v xml:space="preserve">EL.CE. A.  .  .  </v>
          </cell>
          <cell r="F49" t="str">
            <v>262,308.95</v>
          </cell>
          <cell r="H49" t="str">
            <v>38,752.07</v>
          </cell>
        </row>
        <row r="50">
          <cell r="A50" t="str">
            <v xml:space="preserve">EL.CE. C.  .  .  </v>
          </cell>
          <cell r="B50" t="str">
            <v>INSTALLATION OF CABLE, UO/U UP TO 0.6/1 KV, ARMOURED TYPE OR  WITH  CONCENTRIC CONDUCTOR COPPER CONDUCTORS</v>
          </cell>
        </row>
        <row r="51">
          <cell r="A51" t="str">
            <v xml:space="preserve">EL.CE. C.01.  .  </v>
          </cell>
          <cell r="B51" t="str">
            <v>INSTALLATION, BURIED OR IN TRENCH DUCT  OF CABLE WITH 2 OR 3 CONDUCTORS</v>
          </cell>
        </row>
        <row r="52">
          <cell r="A52" t="str">
            <v xml:space="preserve">EL.CE. C.01. B.  </v>
          </cell>
          <cell r="B52" t="str">
            <v>Installation, buried or in trench duct, of cable with 2 or 3 conductors,        section from 4 to 6 mm2</v>
          </cell>
          <cell r="C52" t="str">
            <v>M</v>
          </cell>
          <cell r="D52" t="str">
            <v>17,292.00</v>
          </cell>
          <cell r="E52" t="str">
            <v>1.09</v>
          </cell>
          <cell r="F52" t="str">
            <v>18,848.28</v>
          </cell>
          <cell r="G52" t="str">
            <v>0.16</v>
          </cell>
          <cell r="H52" t="str">
            <v>2,766.72</v>
          </cell>
        </row>
        <row r="53">
          <cell r="A53" t="str">
            <v xml:space="preserve">EL.CE. C.02.  .  </v>
          </cell>
          <cell r="B53" t="str">
            <v>INSTALLATION, BURIED OR IN TRENCH DUCT, OF CABLE WITH 4 OR 5 CONDUCTORS</v>
          </cell>
        </row>
        <row r="54">
          <cell r="A54" t="str">
            <v xml:space="preserve">EL.CE. C.02. B.  </v>
          </cell>
          <cell r="B54" t="str">
            <v>Installation, buried or in trench duct, of cable with 4 or 5 conductors,        section from 4 to 6 mm2</v>
          </cell>
          <cell r="C54" t="str">
            <v>M</v>
          </cell>
          <cell r="D54" t="str">
            <v>32,142.00</v>
          </cell>
          <cell r="E54" t="str">
            <v>1.22</v>
          </cell>
          <cell r="F54" t="str">
            <v>39,213.24</v>
          </cell>
          <cell r="G54" t="str">
            <v>0.18</v>
          </cell>
          <cell r="H54" t="str">
            <v>5,785.56</v>
          </cell>
        </row>
        <row r="55">
          <cell r="A55" t="str">
            <v xml:space="preserve">EL.CE. C.02. C.  </v>
          </cell>
          <cell r="B55" t="str">
            <v>Installation, buried or in trench duct, of cable with 4 or 5 conductors,        section from 10 to 16 mm2</v>
          </cell>
          <cell r="C55" t="str">
            <v>M</v>
          </cell>
          <cell r="D55" t="str">
            <v>19,968.00</v>
          </cell>
          <cell r="E55" t="str">
            <v>1.56</v>
          </cell>
          <cell r="F55" t="str">
            <v>31,150.08</v>
          </cell>
          <cell r="G55" t="str">
            <v>0.23</v>
          </cell>
          <cell r="H55" t="str">
            <v>4,592.64</v>
          </cell>
        </row>
        <row r="56">
          <cell r="A56" t="str">
            <v xml:space="preserve">EL.CE. C.02. D.  </v>
          </cell>
          <cell r="B56" t="str">
            <v>Installation, buried or in trench duct, of cable with 4 or 5 conductors,        section from 25 to 35 mm2</v>
          </cell>
          <cell r="C56" t="str">
            <v>M</v>
          </cell>
          <cell r="D56" t="str">
            <v>28,608.00</v>
          </cell>
          <cell r="E56" t="str">
            <v>2.04</v>
          </cell>
          <cell r="F56" t="str">
            <v>58,360.32</v>
          </cell>
          <cell r="G56" t="str">
            <v>0.30</v>
          </cell>
          <cell r="H56" t="str">
            <v>8,582.40</v>
          </cell>
        </row>
        <row r="57">
          <cell r="A57" t="str">
            <v xml:space="preserve">EL.CE. C.02. E.  </v>
          </cell>
          <cell r="B57" t="str">
            <v>Installation, buried or in trench duct, of cable with 4 or 5 conductors,        section from 50 to 70 mm2</v>
          </cell>
          <cell r="C57" t="str">
            <v>M</v>
          </cell>
          <cell r="D57" t="str">
            <v>3,636.00</v>
          </cell>
          <cell r="E57" t="str">
            <v>4.08</v>
          </cell>
          <cell r="F57" t="str">
            <v>14,834.88</v>
          </cell>
          <cell r="G57" t="str">
            <v>0.60</v>
          </cell>
          <cell r="H57" t="str">
            <v>2,181.60</v>
          </cell>
        </row>
        <row r="58">
          <cell r="A58" t="str">
            <v xml:space="preserve">EL.CE. C.02. F.  </v>
          </cell>
          <cell r="B58" t="str">
            <v>Installation, buried or in trench duct, of cable with 4 or 5 conductors,        section from 95 to 120 mm2</v>
          </cell>
          <cell r="C58" t="str">
            <v>M</v>
          </cell>
          <cell r="D58" t="str">
            <v>24,762.00</v>
          </cell>
          <cell r="E58" t="str">
            <v>5.10</v>
          </cell>
          <cell r="F58" t="str">
            <v>126,286.20</v>
          </cell>
          <cell r="G58" t="str">
            <v>0.75</v>
          </cell>
          <cell r="H58" t="str">
            <v>18,571.50</v>
          </cell>
        </row>
        <row r="59">
          <cell r="A59" t="str">
            <v xml:space="preserve">EL.CE. C.02. G.  </v>
          </cell>
          <cell r="B59" t="str">
            <v>Installation, buried or in trench duct, of cable with 4 or 5 conductors,        section from 150 to 185 mm2</v>
          </cell>
          <cell r="C59" t="str">
            <v>M</v>
          </cell>
          <cell r="D59" t="str">
            <v>12,468.00</v>
          </cell>
          <cell r="E59" t="str">
            <v>6.12</v>
          </cell>
          <cell r="F59" t="str">
            <v>76,304.16</v>
          </cell>
          <cell r="G59" t="str">
            <v>0.90</v>
          </cell>
          <cell r="H59" t="str">
            <v>11,221.20</v>
          </cell>
        </row>
        <row r="60">
          <cell r="A60" t="str">
            <v xml:space="preserve">EL.CE. C.03.  .  </v>
          </cell>
          <cell r="B60" t="str">
            <v>INSTALLATION, ON CABLE TRAY OR IN CONDUIT, OF CABLE WITH 2 OR 3 CONDUCTORS</v>
          </cell>
        </row>
        <row r="61">
          <cell r="A61" t="str">
            <v xml:space="preserve">EL.CE. C.03. B.  </v>
          </cell>
          <cell r="B61" t="str">
            <v>Installation, on cable tray or in       conduit,of cable with 2 or 3 conductors,section from 4 to 6 mm2</v>
          </cell>
          <cell r="C61" t="str">
            <v>M</v>
          </cell>
          <cell r="D61" t="str">
            <v>25,920.00</v>
          </cell>
          <cell r="E61" t="str">
            <v>1.56</v>
          </cell>
          <cell r="F61" t="str">
            <v>40,435.20</v>
          </cell>
          <cell r="G61" t="str">
            <v>0.23</v>
          </cell>
          <cell r="H61" t="str">
            <v>5,961.60</v>
          </cell>
        </row>
        <row r="62">
          <cell r="A62" t="str">
            <v xml:space="preserve">EL.CE. C.03. C.  </v>
          </cell>
          <cell r="B62" t="str">
            <v>Installation, on cable tray or in       conduit,of cable with 2 or 3 conductors,section from 10 to 16 mm2</v>
          </cell>
          <cell r="C62" t="str">
            <v>M</v>
          </cell>
          <cell r="D62" t="str">
            <v>1,800.00</v>
          </cell>
          <cell r="E62" t="str">
            <v>1.77</v>
          </cell>
          <cell r="F62" t="str">
            <v>3,186.00</v>
          </cell>
          <cell r="G62" t="str">
            <v>0.26</v>
          </cell>
          <cell r="H62" t="str">
            <v>468.00</v>
          </cell>
        </row>
        <row r="63">
          <cell r="A63" t="str">
            <v xml:space="preserve">EL.CE. C.04.  .  </v>
          </cell>
          <cell r="B63" t="str">
            <v>INSTALLATION, ON CABLE TRAY OR IN       CONDUIT,OF CABLE WITH 4 OR 5 CONDUCTORS</v>
          </cell>
        </row>
        <row r="64">
          <cell r="A64" t="str">
            <v xml:space="preserve">EL.CE. C.04. B.  </v>
          </cell>
          <cell r="B64" t="str">
            <v>Installation, on cable tray or in       conduit,of cable with 4 or 5 conductors,section from 4 to 6 mm2</v>
          </cell>
          <cell r="C64" t="str">
            <v>M</v>
          </cell>
          <cell r="D64" t="str">
            <v>7,524.00</v>
          </cell>
          <cell r="E64" t="str">
            <v>2.04</v>
          </cell>
          <cell r="F64" t="str">
            <v>15,348.96</v>
          </cell>
          <cell r="G64" t="str">
            <v>0.30</v>
          </cell>
          <cell r="H64" t="str">
            <v>2,257.20</v>
          </cell>
        </row>
        <row r="65">
          <cell r="A65" t="str">
            <v xml:space="preserve">EL.CE. C.04. C.  </v>
          </cell>
          <cell r="B65" t="str">
            <v>Installation, on cable tray or in       conduit,of cable with 4 or 5 conductors,section from 10 to 16 mm2</v>
          </cell>
          <cell r="C65" t="str">
            <v>M</v>
          </cell>
          <cell r="D65" t="str">
            <v>4,914.00</v>
          </cell>
          <cell r="E65" t="str">
            <v>2.45</v>
          </cell>
          <cell r="F65" t="str">
            <v>12,039.30</v>
          </cell>
          <cell r="G65" t="str">
            <v>0.36</v>
          </cell>
          <cell r="H65" t="str">
            <v>1,769.04</v>
          </cell>
        </row>
        <row r="66">
          <cell r="A66" t="str">
            <v xml:space="preserve">EL.CE. C.04. D.  </v>
          </cell>
          <cell r="B66" t="str">
            <v>Installation, on cable tray or in       conduit,of cable with 4 or 5 conductors,section from 25 to 35 mm2</v>
          </cell>
          <cell r="C66" t="str">
            <v>M</v>
          </cell>
          <cell r="D66" t="str">
            <v>64,410.00</v>
          </cell>
          <cell r="E66" t="str">
            <v>3.06</v>
          </cell>
          <cell r="F66" t="str">
            <v>197,094.60</v>
          </cell>
          <cell r="G66" t="str">
            <v>0.45</v>
          </cell>
          <cell r="H66" t="str">
            <v>28,984.50</v>
          </cell>
        </row>
        <row r="67">
          <cell r="A67" t="str">
            <v xml:space="preserve">EL.CE. C.04. E.  </v>
          </cell>
          <cell r="B67" t="str">
            <v>Installation, on cable tray or in       conduit,of cable with 4 or 5 conductors,section from 50 to 70 mm2</v>
          </cell>
          <cell r="C67" t="str">
            <v>M</v>
          </cell>
          <cell r="D67" t="str">
            <v>774.00</v>
          </cell>
          <cell r="E67" t="str">
            <v>4.90</v>
          </cell>
          <cell r="F67" t="str">
            <v>3,792.60</v>
          </cell>
          <cell r="G67" t="str">
            <v>0.72</v>
          </cell>
          <cell r="H67" t="str">
            <v>557.28</v>
          </cell>
        </row>
        <row r="68">
          <cell r="A68" t="str">
            <v xml:space="preserve">EL.CE. C.04. F.  </v>
          </cell>
          <cell r="B68" t="str">
            <v>Installation, on cable tray or in       conduit,of cable with 4 or 5 conductors,section from 95 to 120 mm2</v>
          </cell>
          <cell r="C68" t="str">
            <v>M</v>
          </cell>
          <cell r="D68" t="str">
            <v>4,848.00</v>
          </cell>
          <cell r="E68" t="str">
            <v>6.12</v>
          </cell>
          <cell r="F68" t="str">
            <v>29,669.76</v>
          </cell>
          <cell r="G68" t="str">
            <v>0.90</v>
          </cell>
          <cell r="H68" t="str">
            <v>4,363.20</v>
          </cell>
        </row>
        <row r="69">
          <cell r="A69" t="str">
            <v xml:space="preserve">EL.CE. C.04. G.  </v>
          </cell>
          <cell r="B69" t="str">
            <v>Installation, on cable tray or in       conduit,of cable with 4 or 5 conductors,section from 150 to 185 mm2</v>
          </cell>
          <cell r="C69" t="str">
            <v>M</v>
          </cell>
          <cell r="D69" t="str">
            <v>4,554.00</v>
          </cell>
          <cell r="E69" t="str">
            <v>7.68</v>
          </cell>
          <cell r="F69" t="str">
            <v>34,974.72</v>
          </cell>
          <cell r="G69" t="str">
            <v>1.13</v>
          </cell>
          <cell r="H69" t="str">
            <v>5,146.02</v>
          </cell>
        </row>
        <row r="70">
          <cell r="A70" t="str">
            <v xml:space="preserve">EL.CE. C.08.  .  </v>
          </cell>
          <cell r="B70" t="str">
            <v xml:space="preserve">ISTALLATION, ON CABLE TRAY OR IN CONDUIT,OF CABLE  WITH 1  CONDUCTOR
</v>
          </cell>
        </row>
        <row r="71">
          <cell r="A71" t="str">
            <v xml:space="preserve">EL.CE. C.08. I.  </v>
          </cell>
          <cell r="B71" t="str">
            <v xml:space="preserve">Installation, on cable tray or in conduit, of cable with 1 conductor, section from 400 to 500 mm2      
</v>
          </cell>
          <cell r="C71" t="str">
            <v>M</v>
          </cell>
          <cell r="D71" t="str">
            <v>1,902.00</v>
          </cell>
          <cell r="E71" t="str">
            <v>7.68</v>
          </cell>
          <cell r="F71" t="str">
            <v>14,607.36</v>
          </cell>
          <cell r="G71" t="str">
            <v>1.13</v>
          </cell>
          <cell r="H71" t="str">
            <v>2,149.26</v>
          </cell>
        </row>
        <row r="72">
          <cell r="A72" t="str">
            <v>SUB TOTAL</v>
          </cell>
          <cell r="B72" t="str">
            <v xml:space="preserve">EL.CE. C.  .  .  </v>
          </cell>
          <cell r="F72" t="str">
            <v>716,145.66</v>
          </cell>
          <cell r="H72" t="str">
            <v>105,357.72</v>
          </cell>
        </row>
        <row r="73">
          <cell r="A73" t="str">
            <v xml:space="preserve">EL.CE. F.  .  .  </v>
          </cell>
          <cell r="B73" t="str">
            <v>INSTALLATION OF 3-POLE CABLE, UO/U GREATER THAN 0.6/1 KV UP TO 8.7/15 KV   (MEDIUM VOLTAGE), ARMOURED OR LEAD-COVERED ARMOURED TYPE. COPPER CONDUCTORS</v>
          </cell>
        </row>
        <row r="74">
          <cell r="A74" t="str">
            <v xml:space="preserve">EL.CE. F.01.  .  </v>
          </cell>
          <cell r="B74" t="str">
            <v>INSTALLATION, BURIED OR IN TRENCH DUCT, OF ARMOURED CABLE</v>
          </cell>
        </row>
        <row r="75">
          <cell r="A75" t="str">
            <v xml:space="preserve">EL.CE. F.01. A.  </v>
          </cell>
          <cell r="B75" t="str">
            <v>Installation, buried or in trench duct, of armoured cable, section up to 35 mm2</v>
          </cell>
          <cell r="C75" t="str">
            <v>M</v>
          </cell>
          <cell r="D75" t="str">
            <v>2,328.00</v>
          </cell>
          <cell r="E75" t="str">
            <v>2.13</v>
          </cell>
          <cell r="F75" t="str">
            <v>4,958.64</v>
          </cell>
          <cell r="G75" t="str">
            <v>0.30</v>
          </cell>
          <cell r="H75" t="str">
            <v>698.40</v>
          </cell>
        </row>
        <row r="76">
          <cell r="A76" t="str">
            <v xml:space="preserve">EL.CE. F.01. B.  </v>
          </cell>
          <cell r="B76" t="str">
            <v>Installation, buried or in trench duct, of armoured cable, section from 50 to   70 mm2</v>
          </cell>
          <cell r="C76" t="str">
            <v>M</v>
          </cell>
          <cell r="D76" t="str">
            <v>486.00</v>
          </cell>
          <cell r="E76" t="str">
            <v>3.20</v>
          </cell>
          <cell r="F76" t="str">
            <v>1,555.20</v>
          </cell>
          <cell r="G76" t="str">
            <v>0.45</v>
          </cell>
          <cell r="H76" t="str">
            <v>218.70</v>
          </cell>
        </row>
        <row r="77">
          <cell r="A77" t="str">
            <v xml:space="preserve">EL.CE. F.01. C.  </v>
          </cell>
          <cell r="B77" t="str">
            <v>Installation, buried or in trench duct, of armoured cable, section from 95 to   120 mm2</v>
          </cell>
          <cell r="C77" t="str">
            <v>M</v>
          </cell>
          <cell r="D77" t="str">
            <v>2,496.00</v>
          </cell>
          <cell r="E77" t="str">
            <v>4.27</v>
          </cell>
          <cell r="F77" t="str">
            <v>10,657.92</v>
          </cell>
          <cell r="G77" t="str">
            <v>0.60</v>
          </cell>
          <cell r="H77" t="str">
            <v>1,497.60</v>
          </cell>
        </row>
        <row r="78">
          <cell r="A78" t="str">
            <v xml:space="preserve">EL.CE. F.01. D.  </v>
          </cell>
          <cell r="B78" t="str">
            <v>Installation, buried or in trench duct, of armoured cable, section from 150 to  185 mm2</v>
          </cell>
          <cell r="C78" t="str">
            <v>M</v>
          </cell>
          <cell r="D78" t="str">
            <v>6,426.00</v>
          </cell>
          <cell r="E78" t="str">
            <v>5.33</v>
          </cell>
          <cell r="F78" t="str">
            <v>34,250.58</v>
          </cell>
          <cell r="G78" t="str">
            <v>0.75</v>
          </cell>
          <cell r="H78" t="str">
            <v>4,819.50</v>
          </cell>
        </row>
        <row r="79">
          <cell r="A79" t="str">
            <v xml:space="preserve">EL.CE. F.01. E.  </v>
          </cell>
          <cell r="B79" t="str">
            <v>Installation, buried or in trench duct, of armoured cable, section from 240 to  300 mm2</v>
          </cell>
          <cell r="C79" t="str">
            <v>M</v>
          </cell>
          <cell r="D79" t="str">
            <v>342.00</v>
          </cell>
          <cell r="E79" t="str">
            <v>6.40</v>
          </cell>
          <cell r="F79" t="str">
            <v>2,188.80</v>
          </cell>
          <cell r="G79" t="str">
            <v>0.90</v>
          </cell>
          <cell r="H79" t="str">
            <v>307.80</v>
          </cell>
        </row>
        <row r="80">
          <cell r="A80" t="str">
            <v xml:space="preserve">EL.CE. F.03.  .  </v>
          </cell>
          <cell r="B80" t="str">
            <v>INSTALLATION, ON CABLE TRAY OR IN       CONDUIT,OF ARMOURED CABLE</v>
          </cell>
        </row>
        <row r="81">
          <cell r="A81" t="str">
            <v xml:space="preserve">EL.CE. F.03. A.  </v>
          </cell>
          <cell r="B81" t="str">
            <v>Installation, on cable tray or in       conduit,of armoured cable, section up   to 35 mm2</v>
          </cell>
          <cell r="C81" t="str">
            <v>M</v>
          </cell>
          <cell r="D81" t="str">
            <v>324.00</v>
          </cell>
          <cell r="E81" t="str">
            <v>4.27</v>
          </cell>
          <cell r="F81" t="str">
            <v>1,383.48</v>
          </cell>
          <cell r="G81" t="str">
            <v>0.60</v>
          </cell>
          <cell r="H81" t="str">
            <v>194.40</v>
          </cell>
        </row>
        <row r="82">
          <cell r="A82" t="str">
            <v xml:space="preserve">EL.CE. F.03. B.  </v>
          </cell>
          <cell r="B82" t="str">
            <v>Installation, on cable tray or in       conduit,of armoured cable, section from 50 to 70 mm2</v>
          </cell>
          <cell r="C82" t="str">
            <v>M</v>
          </cell>
          <cell r="D82" t="str">
            <v>198.00</v>
          </cell>
          <cell r="E82" t="str">
            <v>6.40</v>
          </cell>
          <cell r="F82" t="str">
            <v>1,267.20</v>
          </cell>
          <cell r="G82" t="str">
            <v>0.90</v>
          </cell>
          <cell r="H82" t="str">
            <v>178.20</v>
          </cell>
        </row>
        <row r="83">
          <cell r="A83" t="str">
            <v xml:space="preserve">EL.CE. F.03. C.  </v>
          </cell>
          <cell r="B83" t="str">
            <v>Installation, on cable tray or in       conduit,of armoured cable, section from 95 to 120 mm2</v>
          </cell>
          <cell r="C83" t="str">
            <v>M</v>
          </cell>
          <cell r="D83" t="str">
            <v>2,382.00</v>
          </cell>
          <cell r="E83" t="str">
            <v>8.04</v>
          </cell>
          <cell r="F83" t="str">
            <v>19,151.28</v>
          </cell>
          <cell r="G83" t="str">
            <v>1.13</v>
          </cell>
          <cell r="H83" t="str">
            <v>2,691.66</v>
          </cell>
        </row>
        <row r="84">
          <cell r="A84" t="str">
            <v xml:space="preserve">EL.CE. F.03. D.  </v>
          </cell>
          <cell r="B84" t="str">
            <v>Installation, on cable tray or in       conduit,of armoured cable, section from 150 to 185 mm2</v>
          </cell>
          <cell r="C84" t="str">
            <v>M</v>
          </cell>
          <cell r="D84" t="str">
            <v>774.00</v>
          </cell>
          <cell r="E84" t="str">
            <v>10.67</v>
          </cell>
          <cell r="F84" t="str">
            <v>8,258.58</v>
          </cell>
          <cell r="G84" t="str">
            <v>1.50</v>
          </cell>
          <cell r="H84" t="str">
            <v>1,161.00</v>
          </cell>
        </row>
        <row r="85">
          <cell r="A85" t="str">
            <v xml:space="preserve">EL.CE. F.03. E.  </v>
          </cell>
          <cell r="B85" t="str">
            <v>Installation, on cable tray or in       conduit,of armoured cable, section from 240 to 300 mm2</v>
          </cell>
          <cell r="C85" t="str">
            <v>M</v>
          </cell>
          <cell r="D85" t="str">
            <v>492.00</v>
          </cell>
          <cell r="E85" t="str">
            <v>12.80</v>
          </cell>
          <cell r="F85" t="str">
            <v>6,297.60</v>
          </cell>
          <cell r="G85" t="str">
            <v>1.80</v>
          </cell>
          <cell r="H85" t="str">
            <v>885.60</v>
          </cell>
        </row>
        <row r="86">
          <cell r="A86" t="str">
            <v xml:space="preserve">EL.CE. F.09.  .  </v>
          </cell>
          <cell r="B86" t="str">
            <v xml:space="preserve">INSTALLATION, BURIED OR IN TRENCH DUCT, OF  ARMOURED OR LEAD-COVERED  ARMOURED CABLE,  1 CONDUCTOR 
</v>
          </cell>
        </row>
        <row r="87">
          <cell r="A87" t="str">
            <v xml:space="preserve">EL.CE. F.09. G.  </v>
          </cell>
          <cell r="B87" t="str">
            <v xml:space="preserve">Installation, buried or in trench duct, of armoured cable, section from 500  to 630 mm2      
</v>
          </cell>
          <cell r="C87" t="str">
            <v>M</v>
          </cell>
          <cell r="D87" t="str">
            <v>5,094.00</v>
          </cell>
          <cell r="E87" t="str">
            <v>6.40</v>
          </cell>
          <cell r="F87" t="str">
            <v>32,601.60</v>
          </cell>
          <cell r="G87" t="str">
            <v>0.90</v>
          </cell>
          <cell r="H87" t="str">
            <v>4,584.60</v>
          </cell>
        </row>
        <row r="88">
          <cell r="A88" t="str">
            <v>SUB TOTAL</v>
          </cell>
          <cell r="B88" t="str">
            <v xml:space="preserve">EL.CE. F.  .  .  </v>
          </cell>
          <cell r="F88" t="str">
            <v>122,570.88</v>
          </cell>
          <cell r="H88" t="str">
            <v>17,237.46</v>
          </cell>
        </row>
        <row r="89">
          <cell r="A89" t="str">
            <v xml:space="preserve">EL.CE. Q.  .  .  </v>
          </cell>
          <cell r="B89" t="str">
            <v>TERMINATIONS AND CONNECTIONS OF         MULTICORE CABLE, UO/U UP TO O.6/1 KV    CONDUCTORS UP TO 4 MM2</v>
          </cell>
        </row>
        <row r="90">
          <cell r="A90" t="str">
            <v xml:space="preserve">EL.CE. Q.02.  .  </v>
          </cell>
          <cell r="B90" t="str">
            <v>TERMINATIONS AND CONNECTIONS OF         ARMOURED CABLES</v>
          </cell>
        </row>
        <row r="91">
          <cell r="A91" t="str">
            <v xml:space="preserve">EL.CE. Q.02. A.  </v>
          </cell>
          <cell r="B91" t="str">
            <v>Armoured cables with 7 to 10 conductors</v>
          </cell>
          <cell r="C91" t="str">
            <v>NR</v>
          </cell>
          <cell r="D91" t="str">
            <v>1,752.00</v>
          </cell>
          <cell r="E91" t="str">
            <v>6.54</v>
          </cell>
          <cell r="F91" t="str">
            <v>11,458.08</v>
          </cell>
          <cell r="G91" t="str">
            <v>1.00</v>
          </cell>
          <cell r="H91" t="str">
            <v>1,752.00</v>
          </cell>
        </row>
        <row r="92">
          <cell r="A92" t="str">
            <v xml:space="preserve">EL.CE. Q.02. B.  </v>
          </cell>
          <cell r="B92" t="str">
            <v>Armoured cables with 12 to 16 conductors</v>
          </cell>
          <cell r="C92" t="str">
            <v>NR</v>
          </cell>
          <cell r="D92" t="str">
            <v>164.40</v>
          </cell>
          <cell r="E92" t="str">
            <v>9.81</v>
          </cell>
          <cell r="F92" t="str">
            <v>1,612.76</v>
          </cell>
          <cell r="G92" t="str">
            <v>1.50</v>
          </cell>
          <cell r="H92" t="str">
            <v>246.60</v>
          </cell>
        </row>
        <row r="93">
          <cell r="A93" t="str">
            <v>SUB TOTAL</v>
          </cell>
          <cell r="B93" t="str">
            <v xml:space="preserve">EL.CE. Q.  .  .  </v>
          </cell>
          <cell r="F93" t="str">
            <v>13,070.84</v>
          </cell>
          <cell r="H93" t="str">
            <v>1,998.60</v>
          </cell>
        </row>
        <row r="94">
          <cell r="A94" t="str">
            <v xml:space="preserve">EL.CE. S.  .  .  </v>
          </cell>
          <cell r="B94" t="str">
            <v>TERMINATIONS AND CONNECTIONS OF CABLE, UO/U UP TO 0.6/1 KV.       COPPER OR ALUMINIUM CONDUCTORS</v>
          </cell>
        </row>
        <row r="95">
          <cell r="A95" t="str">
            <v xml:space="preserve">EL.CE. S.04.  .  </v>
          </cell>
          <cell r="B95" t="str">
            <v>TERMINATIONS AND CONNECTIONS OF ARMOUREDCABLES WITH 2 OR 3 CONDUCTORS</v>
          </cell>
        </row>
        <row r="96">
          <cell r="A96" t="str">
            <v xml:space="preserve">EL.CE. S.04. B.  </v>
          </cell>
          <cell r="B96" t="str">
            <v>Armoured cables with 2 or 3 conductors, section from 4 to 6 mm2</v>
          </cell>
          <cell r="C96" t="str">
            <v>NR</v>
          </cell>
          <cell r="D96" t="str">
            <v>4,770.00</v>
          </cell>
          <cell r="E96" t="str">
            <v>3.27</v>
          </cell>
          <cell r="F96" t="str">
            <v>15,597.90</v>
          </cell>
          <cell r="G96" t="str">
            <v>0.50</v>
          </cell>
          <cell r="H96" t="str">
            <v>2,385.00</v>
          </cell>
        </row>
        <row r="97">
          <cell r="A97" t="str">
            <v xml:space="preserve">EL.CE. S.04. C.  </v>
          </cell>
          <cell r="B97" t="str">
            <v>Armoured cables with 2 or 3 conductors, section from 10 to 16 mm2</v>
          </cell>
          <cell r="C97" t="str">
            <v>NR</v>
          </cell>
          <cell r="D97" t="str">
            <v>84.00</v>
          </cell>
          <cell r="E97" t="str">
            <v>4.38</v>
          </cell>
          <cell r="F97" t="str">
            <v>367.92</v>
          </cell>
          <cell r="G97" t="str">
            <v>0.67</v>
          </cell>
          <cell r="H97" t="str">
            <v>56.28</v>
          </cell>
        </row>
        <row r="98">
          <cell r="A98" t="str">
            <v xml:space="preserve">EL.CE. S.05.  .  </v>
          </cell>
          <cell r="B98" t="str">
            <v>TERMINATIONS AND CONNECTIONS OF ARMOUREDCABLES WITH 4 OR 5 CONDUCTORS</v>
          </cell>
        </row>
        <row r="99">
          <cell r="A99" t="str">
            <v xml:space="preserve">EL.CE. S.05. B.  </v>
          </cell>
          <cell r="B99" t="str">
            <v>Armoured cables with 4 or 5 conductors, section from 4 to 6 mm2</v>
          </cell>
          <cell r="C99" t="str">
            <v>NR</v>
          </cell>
          <cell r="D99" t="str">
            <v>351.60</v>
          </cell>
          <cell r="E99" t="str">
            <v>4.38</v>
          </cell>
          <cell r="F99" t="str">
            <v>1,540.01</v>
          </cell>
          <cell r="G99" t="str">
            <v>0.67</v>
          </cell>
          <cell r="H99" t="str">
            <v>235.57</v>
          </cell>
        </row>
        <row r="100">
          <cell r="A100" t="str">
            <v xml:space="preserve">EL.CE. S.05. C.  </v>
          </cell>
          <cell r="B100" t="str">
            <v>Armoured cables with 4 or 5 conductors, section from 10 to 16 mm2</v>
          </cell>
          <cell r="C100" t="str">
            <v>NR</v>
          </cell>
          <cell r="D100" t="str">
            <v>222.00</v>
          </cell>
          <cell r="E100" t="str">
            <v>4.90</v>
          </cell>
          <cell r="F100" t="str">
            <v>1,087.80</v>
          </cell>
          <cell r="G100" t="str">
            <v>0.75</v>
          </cell>
          <cell r="H100" t="str">
            <v>166.50</v>
          </cell>
        </row>
        <row r="101">
          <cell r="A101" t="str">
            <v xml:space="preserve">EL.CE. S.05. D.  </v>
          </cell>
          <cell r="B101" t="str">
            <v>Armoured ables with 4 or 5 conductors,  section from 25 to 35 mm2</v>
          </cell>
          <cell r="C101" t="str">
            <v>NR</v>
          </cell>
          <cell r="D101" t="str">
            <v>330.00</v>
          </cell>
          <cell r="E101" t="str">
            <v>6.54</v>
          </cell>
          <cell r="F101" t="str">
            <v>2,158.20</v>
          </cell>
          <cell r="G101" t="str">
            <v>1.00</v>
          </cell>
          <cell r="H101" t="str">
            <v>330.00</v>
          </cell>
        </row>
        <row r="102">
          <cell r="A102" t="str">
            <v xml:space="preserve">EL.CE. S.05. E.  </v>
          </cell>
          <cell r="B102" t="str">
            <v>Armoured cables with 4 or 5 conductors, section from 50 to 70 mm2</v>
          </cell>
          <cell r="C102" t="str">
            <v>NR</v>
          </cell>
          <cell r="D102" t="str">
            <v>48.00</v>
          </cell>
          <cell r="E102" t="str">
            <v>8.17</v>
          </cell>
          <cell r="F102" t="str">
            <v>392.16</v>
          </cell>
          <cell r="G102" t="str">
            <v>1.25</v>
          </cell>
          <cell r="H102" t="str">
            <v>60.00</v>
          </cell>
        </row>
        <row r="103">
          <cell r="A103" t="str">
            <v xml:space="preserve">EL.CE. S.05. F.  </v>
          </cell>
          <cell r="B103" t="str">
            <v>Armoured cables with 4 or 5 conductors, section from 95 to 120 mm2</v>
          </cell>
          <cell r="C103" t="str">
            <v>NR</v>
          </cell>
          <cell r="D103" t="str">
            <v>236.40</v>
          </cell>
          <cell r="E103" t="str">
            <v>9.81</v>
          </cell>
          <cell r="F103" t="str">
            <v>2,319.08</v>
          </cell>
          <cell r="G103" t="str">
            <v>1.50</v>
          </cell>
          <cell r="H103" t="str">
            <v>354.60</v>
          </cell>
        </row>
        <row r="104">
          <cell r="A104" t="str">
            <v xml:space="preserve">EL.CE. S.05. G.  </v>
          </cell>
          <cell r="B104" t="str">
            <v>Armoured cables with 4 or 5 conductors, section from 150 to 185 mm2</v>
          </cell>
          <cell r="C104" t="str">
            <v>NR</v>
          </cell>
          <cell r="D104" t="str">
            <v>151.20</v>
          </cell>
          <cell r="E104" t="str">
            <v>13.08</v>
          </cell>
          <cell r="F104" t="str">
            <v>1,977.70</v>
          </cell>
          <cell r="G104" t="str">
            <v>2.00</v>
          </cell>
          <cell r="H104" t="str">
            <v>302.40</v>
          </cell>
        </row>
        <row r="105">
          <cell r="A105" t="str">
            <v xml:space="preserve">EL.CE. S.08.  .  </v>
          </cell>
          <cell r="B105" t="str">
            <v xml:space="preserve">TERMINATIONS AND CONNECTIONS OF ARMOURED CABLES WITH 1 CONDUCTOR
</v>
          </cell>
        </row>
        <row r="106">
          <cell r="A106" t="str">
            <v xml:space="preserve">EL.CE. S.08. I.  </v>
          </cell>
          <cell r="B106" t="str">
            <v xml:space="preserve">Armoured cables with 1 conductor, section from 400 to 500 mm2
</v>
          </cell>
          <cell r="C106" t="str">
            <v>NR</v>
          </cell>
          <cell r="D106" t="str">
            <v>61.20</v>
          </cell>
          <cell r="E106" t="str">
            <v>9.81</v>
          </cell>
          <cell r="F106" t="str">
            <v>600.37</v>
          </cell>
          <cell r="G106" t="str">
            <v>1.50</v>
          </cell>
          <cell r="H106" t="str">
            <v>91.80</v>
          </cell>
        </row>
        <row r="107">
          <cell r="A107" t="str">
            <v>SUB TOTAL</v>
          </cell>
          <cell r="B107" t="str">
            <v xml:space="preserve">EL.CE. S.  .  .  </v>
          </cell>
          <cell r="F107" t="str">
            <v>26,041.14</v>
          </cell>
          <cell r="H107" t="str">
            <v>3,982.15</v>
          </cell>
        </row>
        <row r="108">
          <cell r="A108" t="str">
            <v xml:space="preserve">EL.CE. T.  .  .  </v>
          </cell>
          <cell r="B108" t="str">
            <v>TERMINATIONS AND CONNECTIONS OF CABLES, UO/U GREATER THAN 0.6/1 KV UP TO 8.7/15 KV (MEDIUM VOLTAGE) WITH   EXTRUDED MATERIAL INSULATION COPPER OR ALUMINIUM CONDUCTORS</v>
          </cell>
        </row>
        <row r="109">
          <cell r="A109" t="str">
            <v xml:space="preserve">EL.CE. T.03.  .  </v>
          </cell>
          <cell r="B109" t="str">
            <v>TERMINATIONS AND CONNECTIONS OF SCREENEDAND ARMOURED CABLES, WITHOUT TERMINALS, WITH 3 CONDUCTORS</v>
          </cell>
        </row>
        <row r="110">
          <cell r="A110" t="str">
            <v xml:space="preserve">EL.CE. T.03. A.  </v>
          </cell>
          <cell r="B110" t="str">
            <v>Screened armoured cable, without        terminal, with 3 conductors, section up to 35 mm2</v>
          </cell>
          <cell r="C110" t="str">
            <v>NR</v>
          </cell>
          <cell r="D110" t="str">
            <v>20.40</v>
          </cell>
          <cell r="E110" t="str">
            <v>46.55</v>
          </cell>
          <cell r="F110" t="str">
            <v>949.62</v>
          </cell>
          <cell r="G110" t="str">
            <v>6.50</v>
          </cell>
          <cell r="H110" t="str">
            <v>132.60</v>
          </cell>
        </row>
        <row r="111">
          <cell r="A111" t="str">
            <v xml:space="preserve">EL.CE. T.03. B.  </v>
          </cell>
          <cell r="B111" t="str">
            <v>Screened armoured cable, without        terminal, with 3 conductors, section    from 50 to 70 mm2</v>
          </cell>
          <cell r="C111" t="str">
            <v>NR</v>
          </cell>
          <cell r="D111" t="str">
            <v>8.40</v>
          </cell>
          <cell r="E111" t="str">
            <v>77.56</v>
          </cell>
          <cell r="F111" t="str">
            <v>651.50</v>
          </cell>
          <cell r="G111" t="str">
            <v>10.83</v>
          </cell>
          <cell r="H111" t="str">
            <v>90.97</v>
          </cell>
        </row>
        <row r="112">
          <cell r="A112" t="str">
            <v xml:space="preserve">EL.CE. T.03. C.  </v>
          </cell>
          <cell r="B112" t="str">
            <v>Screened armoured cable, without        terminal, with 3 conductors, section    from 95 to 120 mm2</v>
          </cell>
          <cell r="C112" t="str">
            <v>NR</v>
          </cell>
          <cell r="D112" t="str">
            <v>50.40</v>
          </cell>
          <cell r="E112" t="str">
            <v>116.38</v>
          </cell>
          <cell r="F112" t="str">
            <v>5,865.55</v>
          </cell>
          <cell r="G112" t="str">
            <v>16.25</v>
          </cell>
          <cell r="H112" t="str">
            <v>819.00</v>
          </cell>
        </row>
        <row r="113">
          <cell r="A113" t="str">
            <v xml:space="preserve">EL.CE. T.03. D.  </v>
          </cell>
          <cell r="B113" t="str">
            <v>Screened armoured cable, without        terminal, with 3 conductors, section    from 150 to 185 mm2</v>
          </cell>
          <cell r="C113" t="str">
            <v>NR</v>
          </cell>
          <cell r="D113" t="str">
            <v>54.00</v>
          </cell>
          <cell r="E113" t="str">
            <v>232.76</v>
          </cell>
          <cell r="F113" t="str">
            <v>12,569.04</v>
          </cell>
          <cell r="G113" t="str">
            <v>32.50</v>
          </cell>
          <cell r="H113" t="str">
            <v>1,755.00</v>
          </cell>
        </row>
        <row r="114">
          <cell r="A114" t="str">
            <v xml:space="preserve">EL.CE. T.03. E.  </v>
          </cell>
          <cell r="B114" t="str">
            <v>Screened armoured cable, without ,      terminal with 3 conductors, section     from 240 to 300 mm2</v>
          </cell>
          <cell r="C114" t="str">
            <v>NR</v>
          </cell>
          <cell r="D114" t="str">
            <v>18.00</v>
          </cell>
          <cell r="E114" t="str">
            <v>322.28</v>
          </cell>
          <cell r="F114" t="str">
            <v>5,801.04</v>
          </cell>
          <cell r="G114" t="str">
            <v>45.00</v>
          </cell>
          <cell r="H114" t="str">
            <v>810.00</v>
          </cell>
        </row>
        <row r="115">
          <cell r="A115" t="str">
            <v xml:space="preserve">EL.CE. T.09.  .  </v>
          </cell>
          <cell r="B115" t="str">
            <v xml:space="preserve">TERMINATIONS AND CONNECTIONS OF SCREENED AND ARMOURED CABLES, WITHOUT TERMINALS, WITH 1 CONDUCTOR
</v>
          </cell>
        </row>
        <row r="116">
          <cell r="A116" t="str">
            <v xml:space="preserve">EL.CE. T.09. G.  </v>
          </cell>
          <cell r="B116" t="str">
            <v xml:space="preserve">Screened armoured cable, without terminal, with 1 conductor, section from 500  to 630 mm2      
</v>
          </cell>
          <cell r="C116" t="str">
            <v>NR</v>
          </cell>
          <cell r="D116" t="str">
            <v>72.00</v>
          </cell>
          <cell r="E116" t="str">
            <v>465.51</v>
          </cell>
          <cell r="F116" t="str">
            <v>33,516.72</v>
          </cell>
          <cell r="G116" t="str">
            <v>65.00</v>
          </cell>
          <cell r="H116" t="str">
            <v>4,680.00</v>
          </cell>
        </row>
        <row r="117">
          <cell r="A117" t="str">
            <v>SUB TOTAL</v>
          </cell>
          <cell r="B117" t="str">
            <v xml:space="preserve">EL.CE. T.  .  .  </v>
          </cell>
          <cell r="F117" t="str">
            <v>59,353.47</v>
          </cell>
          <cell r="H117" t="str">
            <v>8,287.57</v>
          </cell>
        </row>
        <row r="118">
          <cell r="A118" t="str">
            <v>SUB TOTAL</v>
          </cell>
          <cell r="B118" t="str">
            <v xml:space="preserve">EL.CE.  .  .  .  </v>
          </cell>
          <cell r="F118" t="str">
            <v>1,199,490.94</v>
          </cell>
          <cell r="H118" t="str">
            <v>175,615.57</v>
          </cell>
        </row>
        <row r="119">
          <cell r="A119" t="str">
            <v xml:space="preserve">EL.FE.  .  .  .  </v>
          </cell>
          <cell r="B119" t="str">
            <v>STRUCTURAL STEELWORKS</v>
          </cell>
        </row>
        <row r="120">
          <cell r="A120" t="str">
            <v xml:space="preserve">EL.FE. A.  .  .  </v>
          </cell>
          <cell r="B120" t="str">
            <v>MANUFACTURE AND INSTALLATION OF STEEL   SECTIONS OR PLATES (OTHER THAN THOSE    INCLUDED IN OTHER WORKS)</v>
          </cell>
        </row>
        <row r="121">
          <cell r="A121" t="str">
            <v xml:space="preserve">EL.FE. A.01.  .  </v>
          </cell>
          <cell r="B121" t="str">
            <v>SUPPLY AND INSTALLATION OF STEEL        SECTIONS (BRACKETS, SUPPORTS, CABLE     TRAYS,ETC.)</v>
          </cell>
        </row>
        <row r="122">
          <cell r="A122" t="str">
            <v xml:space="preserve">EL.FE. A.01. B.  </v>
          </cell>
          <cell r="B122" t="str">
            <v>Supply and installation of steel        sections over 2 up to 5 kg</v>
          </cell>
          <cell r="C122" t="str">
            <v>KG</v>
          </cell>
          <cell r="D122" t="str">
            <v>28,980.00</v>
          </cell>
          <cell r="E122" t="str">
            <v>4.70</v>
          </cell>
          <cell r="F122" t="str">
            <v>136,206.00</v>
          </cell>
          <cell r="G122" t="str">
            <v>0.00</v>
          </cell>
          <cell r="H122" t="str">
            <v>0.00</v>
          </cell>
        </row>
        <row r="123">
          <cell r="A123" t="str">
            <v xml:space="preserve">EL.FE. A.01. C.  </v>
          </cell>
          <cell r="B123" t="str">
            <v>Supply and installation of steel        sections over 5 up to 20 kg</v>
          </cell>
          <cell r="C123" t="str">
            <v>KG</v>
          </cell>
          <cell r="D123" t="str">
            <v>22,320.00</v>
          </cell>
          <cell r="E123" t="str">
            <v>4.70</v>
          </cell>
          <cell r="F123" t="str">
            <v>104,904.00</v>
          </cell>
          <cell r="G123" t="str">
            <v>0.00</v>
          </cell>
          <cell r="H123" t="str">
            <v>0.00</v>
          </cell>
        </row>
        <row r="124">
          <cell r="A124" t="str">
            <v xml:space="preserve">EL.FE. A.01. D.  </v>
          </cell>
          <cell r="B124" t="str">
            <v>Supply and installation of steel        sections over 20 up to 50 kg</v>
          </cell>
          <cell r="C124" t="str">
            <v>KG</v>
          </cell>
          <cell r="D124" t="str">
            <v>7,920.00</v>
          </cell>
          <cell r="E124" t="str">
            <v>6.16</v>
          </cell>
          <cell r="F124" t="str">
            <v>48,787.20</v>
          </cell>
          <cell r="G124" t="str">
            <v>0.00</v>
          </cell>
          <cell r="H124" t="str">
            <v>0.00</v>
          </cell>
        </row>
        <row r="125">
          <cell r="A125" t="str">
            <v>SUB TOTAL</v>
          </cell>
          <cell r="B125" t="str">
            <v xml:space="preserve">EL.FE. A.  .  .  </v>
          </cell>
          <cell r="F125" t="str">
            <v>289,897.20</v>
          </cell>
          <cell r="H125" t="str">
            <v>0.00</v>
          </cell>
        </row>
        <row r="126">
          <cell r="A126" t="str">
            <v xml:space="preserve">EL.FE. B.  .  .  </v>
          </cell>
          <cell r="B126" t="str">
            <v>INSTALLATION OF CABLE TRAYS  AND        MISCELLANEOUS STRUCTURAL WORKS</v>
          </cell>
        </row>
        <row r="127">
          <cell r="A127" t="str">
            <v xml:space="preserve">EL.FE. B.01.  .  </v>
          </cell>
          <cell r="B127" t="str">
            <v>INSTALLATION OF CABLE TRAYS</v>
          </cell>
        </row>
        <row r="128">
          <cell r="A128" t="str">
            <v xml:space="preserve">EL.FE. B.01. A.  </v>
          </cell>
          <cell r="B128" t="str">
            <v>Installation of prefabricated cable     trays up to a masse of 5 Kg/m and/or    special piece of any type masse up to   5 Kg and relevant supports</v>
          </cell>
          <cell r="C128" t="str">
            <v>KG</v>
          </cell>
          <cell r="D128" t="str">
            <v>35,676.00</v>
          </cell>
          <cell r="E128" t="str">
            <v>3.06</v>
          </cell>
          <cell r="F128" t="str">
            <v>109,168.56</v>
          </cell>
          <cell r="G128" t="str">
            <v>0.40</v>
          </cell>
          <cell r="H128" t="str">
            <v>14,270.40</v>
          </cell>
        </row>
        <row r="129">
          <cell r="A129" t="str">
            <v xml:space="preserve">EL.FE. B.01. B.  </v>
          </cell>
          <cell r="B129" t="str">
            <v>Installation of prefabricated cable     trays over 5 Kg/m up to 15 kg/m         and/or special pieces of any type       masse over 5 Kg up to 15 kg and         relevant support</v>
          </cell>
          <cell r="C129" t="str">
            <v>KG</v>
          </cell>
          <cell r="D129" t="str">
            <v>52,815.00</v>
          </cell>
          <cell r="E129" t="str">
            <v>3.82</v>
          </cell>
          <cell r="F129" t="str">
            <v>201,753.30</v>
          </cell>
          <cell r="G129" t="str">
            <v>0.50</v>
          </cell>
          <cell r="H129" t="str">
            <v>26,407.50</v>
          </cell>
        </row>
        <row r="130">
          <cell r="A130" t="str">
            <v xml:space="preserve">EL.FE. B.01. D.  </v>
          </cell>
          <cell r="B130" t="str">
            <v>Installation of steel plates for cable  tray cover (thickness up to 2 mm)</v>
          </cell>
          <cell r="C130" t="str">
            <v>M2</v>
          </cell>
          <cell r="D130" t="str">
            <v>3,197.40</v>
          </cell>
          <cell r="E130" t="str">
            <v>4.59</v>
          </cell>
          <cell r="F130" t="str">
            <v>14,676.07</v>
          </cell>
          <cell r="G130" t="str">
            <v>0.60</v>
          </cell>
          <cell r="H130" t="str">
            <v>1,918.44</v>
          </cell>
        </row>
        <row r="131">
          <cell r="A131" t="str">
            <v>SUB TOTAL</v>
          </cell>
          <cell r="B131" t="str">
            <v xml:space="preserve">EL.FE. B.  .  .  </v>
          </cell>
          <cell r="F131" t="str">
            <v>325,597.93</v>
          </cell>
          <cell r="H131" t="str">
            <v>42,596.34</v>
          </cell>
        </row>
        <row r="132">
          <cell r="A132" t="str">
            <v>SUB TOTAL</v>
          </cell>
          <cell r="B132" t="str">
            <v xml:space="preserve">EL.FE.  .  .  .  </v>
          </cell>
          <cell r="F132" t="str">
            <v>615,495.13</v>
          </cell>
          <cell r="H132" t="str">
            <v>42,596.34</v>
          </cell>
        </row>
        <row r="133">
          <cell r="A133" t="str">
            <v xml:space="preserve">EL.IL.  .  .  .  </v>
          </cell>
          <cell r="B133" t="str">
            <v>LIGHTING PLANTS</v>
          </cell>
        </row>
        <row r="134">
          <cell r="A134" t="str">
            <v xml:space="preserve">EL.IL. A.  .  .  </v>
          </cell>
          <cell r="B134" t="str">
            <v>INSTALLATION OF LIGHTING POLES,POLES    FOR ROAD LIGHTING AND LIGHTING TOWERS</v>
          </cell>
        </row>
        <row r="135">
          <cell r="A135" t="str">
            <v xml:space="preserve">EL.IL. A.01.  .  </v>
          </cell>
          <cell r="B135" t="str">
            <v>INSTALLATION OF LIGHTING POLES</v>
          </cell>
        </row>
        <row r="136">
          <cell r="A136" t="str">
            <v xml:space="preserve">EL.IL. A.01. A.  </v>
          </cell>
          <cell r="B136" t="str">
            <v>Installation on a structure of lighting pole or brackets in galvanized steel    conduits supplied with installation     fittings,height up to 3,5 m</v>
          </cell>
          <cell r="C136" t="str">
            <v>NR</v>
          </cell>
          <cell r="D136" t="str">
            <v>821.40</v>
          </cell>
          <cell r="E136" t="str">
            <v>92.99</v>
          </cell>
          <cell r="F136" t="str">
            <v>76,381.99</v>
          </cell>
          <cell r="G136" t="str">
            <v>7.00</v>
          </cell>
          <cell r="H136" t="str">
            <v>5,749.80</v>
          </cell>
        </row>
        <row r="137">
          <cell r="A137" t="str">
            <v xml:space="preserve">EL.IL. A.01. B.  </v>
          </cell>
          <cell r="B137" t="str">
            <v>Installation grouting or with counter-  plate to paved area of lighting poles   in galvanized steel conduits,with       installation fittings height up to      3,5 m</v>
          </cell>
          <cell r="C137" t="str">
            <v>NR</v>
          </cell>
          <cell r="D137" t="str">
            <v>44.40</v>
          </cell>
          <cell r="E137" t="str">
            <v>13.28</v>
          </cell>
          <cell r="F137" t="str">
            <v>589.63</v>
          </cell>
          <cell r="G137" t="str">
            <v>1.00</v>
          </cell>
          <cell r="H137" t="str">
            <v>44.40</v>
          </cell>
        </row>
        <row r="138">
          <cell r="A138" t="str">
            <v xml:space="preserve">EL.IL. A.02.  .  </v>
          </cell>
          <cell r="B138" t="str">
            <v>INSTALLATION OF ROAD LIGHTING POLES AND LIGHTING TOWERS</v>
          </cell>
        </row>
        <row r="139">
          <cell r="A139" t="str">
            <v xml:space="preserve">EL.IL. A.02. B.  </v>
          </cell>
          <cell r="B139" t="str">
            <v>Installation of road lighting pole,     height above ground up to 12 m</v>
          </cell>
          <cell r="C139" t="str">
            <v>NR</v>
          </cell>
          <cell r="D139" t="str">
            <v>72.00</v>
          </cell>
          <cell r="E139" t="str">
            <v>797.05</v>
          </cell>
          <cell r="F139" t="str">
            <v>57,387.60</v>
          </cell>
          <cell r="G139" t="str">
            <v>60.00</v>
          </cell>
          <cell r="H139" t="str">
            <v>4,320.00</v>
          </cell>
        </row>
        <row r="140">
          <cell r="A140" t="str">
            <v xml:space="preserve">EL.IL. A.02. C.  </v>
          </cell>
          <cell r="B140" t="str">
            <v>Installation of lighting towers with    platform,height above ground up to 20 m</v>
          </cell>
          <cell r="C140" t="str">
            <v>NR</v>
          </cell>
          <cell r="D140" t="str">
            <v>3.60</v>
          </cell>
          <cell r="E140" t="str">
            <v>2,125.46</v>
          </cell>
          <cell r="F140" t="str">
            <v>7,651.66</v>
          </cell>
          <cell r="G140" t="str">
            <v>160.00</v>
          </cell>
          <cell r="H140" t="str">
            <v>576.00</v>
          </cell>
        </row>
        <row r="141">
          <cell r="A141" t="str">
            <v xml:space="preserve">EL.IL. A.02. E.  </v>
          </cell>
          <cell r="B141" t="str">
            <v>Installat. of lighting tower with cross support,height above ground up to 15 m</v>
          </cell>
          <cell r="C141" t="str">
            <v>NR</v>
          </cell>
          <cell r="D141" t="str">
            <v>36.60</v>
          </cell>
          <cell r="E141" t="str">
            <v>1,328.41</v>
          </cell>
          <cell r="F141" t="str">
            <v>48,619.81</v>
          </cell>
          <cell r="G141" t="str">
            <v>100.00</v>
          </cell>
          <cell r="H141" t="str">
            <v>3,660.00</v>
          </cell>
        </row>
        <row r="142">
          <cell r="A142" t="str">
            <v>SUB TOTAL</v>
          </cell>
          <cell r="B142" t="str">
            <v xml:space="preserve">EL.IL. A.  .  .  </v>
          </cell>
          <cell r="F142" t="str">
            <v>190,630.69</v>
          </cell>
          <cell r="H142" t="str">
            <v>14,350.20</v>
          </cell>
        </row>
        <row r="143">
          <cell r="A143" t="str">
            <v xml:space="preserve">EL.IL. C.  .  .  </v>
          </cell>
          <cell r="B143" t="str">
            <v>MOUNTING OF FLOODLIGHTS</v>
          </cell>
        </row>
        <row r="144">
          <cell r="A144" t="str">
            <v xml:space="preserve">EL.IL. C.01.  .  </v>
          </cell>
          <cell r="B144" t="str">
            <v>MOUNTING OF FLOODLIGHTS</v>
          </cell>
        </row>
        <row r="145">
          <cell r="A145" t="str">
            <v xml:space="preserve">EL.IL. C.01. A.  </v>
          </cell>
          <cell r="B145" t="str">
            <v>Mounting of floodlights for Na or Hg    vapor lamps,power up to 500 W, in       Ex-d execution</v>
          </cell>
          <cell r="C145" t="str">
            <v>NR</v>
          </cell>
          <cell r="D145" t="str">
            <v>181.80</v>
          </cell>
          <cell r="E145" t="str">
            <v>159.41</v>
          </cell>
          <cell r="F145" t="str">
            <v>28,980.74</v>
          </cell>
          <cell r="G145" t="str">
            <v>12.00</v>
          </cell>
          <cell r="H145" t="str">
            <v>2,181.60</v>
          </cell>
        </row>
        <row r="146">
          <cell r="A146" t="str">
            <v xml:space="preserve">EL.IL. C.01. C.  </v>
          </cell>
          <cell r="B146" t="str">
            <v>Mounting of floodlights for Na or Hg    vapor lamps, power up to 500 W,in       Ex-e,Ex-n or weatherproof execution</v>
          </cell>
          <cell r="C146" t="str">
            <v>NR</v>
          </cell>
          <cell r="D146" t="str">
            <v>85.20</v>
          </cell>
          <cell r="E146" t="str">
            <v>199.26</v>
          </cell>
          <cell r="F146" t="str">
            <v>16,976.95</v>
          </cell>
          <cell r="G146" t="str">
            <v>15.00</v>
          </cell>
          <cell r="H146" t="str">
            <v>1,278.00</v>
          </cell>
        </row>
        <row r="147">
          <cell r="A147" t="str">
            <v xml:space="preserve">EL.IL. C.01. D.  </v>
          </cell>
          <cell r="B147" t="str">
            <v>Mounting of floodlights for Na or Hg    vapor lamps, power from  500  to        1000 W, in Ex-e, Ex-n or weatherproof   execution</v>
          </cell>
          <cell r="C147" t="str">
            <v>NR</v>
          </cell>
          <cell r="D147" t="str">
            <v>28.80</v>
          </cell>
          <cell r="E147" t="str">
            <v>232.47</v>
          </cell>
          <cell r="F147" t="str">
            <v>6,695.14</v>
          </cell>
          <cell r="G147" t="str">
            <v>17.50</v>
          </cell>
          <cell r="H147" t="str">
            <v>504.00</v>
          </cell>
        </row>
        <row r="148">
          <cell r="A148" t="str">
            <v>SUB TOTAL</v>
          </cell>
          <cell r="B148" t="str">
            <v xml:space="preserve">EL.IL. C.  .  .  </v>
          </cell>
          <cell r="F148" t="str">
            <v>52,652.83</v>
          </cell>
          <cell r="H148" t="str">
            <v>3,963.60</v>
          </cell>
        </row>
        <row r="149">
          <cell r="A149" t="str">
            <v xml:space="preserve">EL.IL. D.  .  .  </v>
          </cell>
          <cell r="B149" t="str">
            <v>MOUNTING OF LIGHTING FIXTURES</v>
          </cell>
        </row>
        <row r="150">
          <cell r="A150" t="str">
            <v xml:space="preserve">EL.IL. D.01.  .  </v>
          </cell>
          <cell r="B150" t="str">
            <v>MOUNTING OF LIGHTING FIXTURES</v>
          </cell>
        </row>
        <row r="151">
          <cell r="A151" t="str">
            <v xml:space="preserve">EL.IL. D.01. H.  </v>
          </cell>
          <cell r="B151" t="str">
            <v>Mounting on pole of lighting fixture    for Hg or Na vapor or incandescent      lamps, power over 125 W  up to 250 W    in Ex-d or Ex-n or weatherproof         execution</v>
          </cell>
          <cell r="C151" t="str">
            <v>NR</v>
          </cell>
          <cell r="D151" t="str">
            <v>12.00</v>
          </cell>
          <cell r="E151" t="str">
            <v>99.63</v>
          </cell>
          <cell r="F151" t="str">
            <v>1,195.56</v>
          </cell>
          <cell r="G151" t="str">
            <v>7.50</v>
          </cell>
          <cell r="H151" t="str">
            <v>90.00</v>
          </cell>
        </row>
        <row r="152">
          <cell r="A152" t="str">
            <v xml:space="preserve">EL.IL. D.01. I.  </v>
          </cell>
          <cell r="B152" t="str">
            <v>Mounting of lighting fixture for road   pole</v>
          </cell>
          <cell r="C152" t="str">
            <v>NR</v>
          </cell>
          <cell r="D152" t="str">
            <v>93.60</v>
          </cell>
          <cell r="E152" t="str">
            <v>159.41</v>
          </cell>
          <cell r="F152" t="str">
            <v>14,920.78</v>
          </cell>
          <cell r="G152" t="str">
            <v>12.00</v>
          </cell>
          <cell r="H152" t="str">
            <v>1,123.20</v>
          </cell>
        </row>
        <row r="153">
          <cell r="A153" t="str">
            <v xml:space="preserve">EL.IL. D.02.  .  </v>
          </cell>
          <cell r="B153" t="str">
            <v>MOUNTING OF LIGHTING FIXTURES</v>
          </cell>
        </row>
        <row r="154">
          <cell r="A154" t="str">
            <v xml:space="preserve">EL.IL. D.02. A.  </v>
          </cell>
          <cell r="B154" t="str">
            <v>Ceiling or wall mounting of lighting    fixture with 1 or 2 20 W tubular lamps  or 1 40W lamp</v>
          </cell>
          <cell r="C154" t="str">
            <v>NR</v>
          </cell>
          <cell r="D154" t="str">
            <v>985.80</v>
          </cell>
          <cell r="E154" t="str">
            <v>33.21</v>
          </cell>
          <cell r="F154" t="str">
            <v>32,738.42</v>
          </cell>
          <cell r="G154" t="str">
            <v>2.50</v>
          </cell>
          <cell r="H154" t="str">
            <v>2,464.50</v>
          </cell>
        </row>
        <row r="155">
          <cell r="A155" t="str">
            <v xml:space="preserve">EL.IL. D.02. B.  </v>
          </cell>
          <cell r="B155" t="str">
            <v>Ceiling or wall mounting of lighting    fixture with 2 tubular 40 W lamps</v>
          </cell>
          <cell r="C155" t="str">
            <v>NR</v>
          </cell>
          <cell r="D155" t="str">
            <v>741.60</v>
          </cell>
          <cell r="E155" t="str">
            <v>39.85</v>
          </cell>
          <cell r="F155" t="str">
            <v>29,552.76</v>
          </cell>
          <cell r="G155" t="str">
            <v>3.00</v>
          </cell>
          <cell r="H155" t="str">
            <v>2,224.80</v>
          </cell>
        </row>
        <row r="156">
          <cell r="A156" t="str">
            <v xml:space="preserve">EL.IL. D.03.  .  </v>
          </cell>
          <cell r="B156" t="str">
            <v xml:space="preserve"> LAMP REPLACEMENT</v>
          </cell>
        </row>
        <row r="157">
          <cell r="A157" t="str">
            <v xml:space="preserve">EL.IL. D.03. A.  </v>
          </cell>
          <cell r="B157" t="str">
            <v>Replacement of lamps of any type and    power</v>
          </cell>
          <cell r="C157" t="str">
            <v>NR</v>
          </cell>
          <cell r="D157" t="str">
            <v>109.80</v>
          </cell>
          <cell r="E157" t="str">
            <v>116.24</v>
          </cell>
          <cell r="F157" t="str">
            <v>12,763.15</v>
          </cell>
          <cell r="G157" t="str">
            <v>8.75</v>
          </cell>
          <cell r="H157" t="str">
            <v>960.75</v>
          </cell>
        </row>
        <row r="158">
          <cell r="A158" t="str">
            <v>SUB TOTAL</v>
          </cell>
          <cell r="B158" t="str">
            <v xml:space="preserve">EL.IL. D.  .  .  </v>
          </cell>
          <cell r="F158" t="str">
            <v>91,170.67</v>
          </cell>
          <cell r="H158" t="str">
            <v>6,863.25</v>
          </cell>
        </row>
        <row r="159">
          <cell r="A159" t="str">
            <v xml:space="preserve">EL.IL. E.  .  .  </v>
          </cell>
          <cell r="B159" t="str">
            <v>INSTALLATION OF SOCKETS,JUNCTION BOXES, APPARATUSES,BALLAST FOR LAMPS</v>
          </cell>
        </row>
        <row r="160">
          <cell r="A160" t="str">
            <v xml:space="preserve">EL.IL. E.01.  .  </v>
          </cell>
          <cell r="B160" t="str">
            <v>INSTALLATION OF SOCKETS</v>
          </cell>
        </row>
        <row r="161">
          <cell r="A161" t="str">
            <v xml:space="preserve">EL.IL. E.01. A.  </v>
          </cell>
          <cell r="B161" t="str">
            <v>Installation of two-pole + earth        socket up to 32 A</v>
          </cell>
          <cell r="C161" t="str">
            <v>NR</v>
          </cell>
          <cell r="D161" t="str">
            <v>687.60</v>
          </cell>
          <cell r="E161" t="str">
            <v>41.64</v>
          </cell>
          <cell r="F161" t="str">
            <v>28,631.66</v>
          </cell>
          <cell r="G161" t="str">
            <v>6.25</v>
          </cell>
          <cell r="H161" t="str">
            <v>4,297.50</v>
          </cell>
        </row>
        <row r="162">
          <cell r="A162" t="str">
            <v xml:space="preserve">EL.IL. E.03.  .  </v>
          </cell>
          <cell r="B162" t="str">
            <v>INSTALLATION OF JUNCTION BOXES OR OF    BOXES CONTAINING MANOEUVERING DEVICES</v>
          </cell>
        </row>
        <row r="163">
          <cell r="A163" t="str">
            <v xml:space="preserve">EL.IL. E.03. A.  </v>
          </cell>
          <cell r="B163" t="str">
            <v>Installation of junction boxes with     inside live volume of 1.5 dm3</v>
          </cell>
          <cell r="C163" t="str">
            <v>NR</v>
          </cell>
          <cell r="D163" t="str">
            <v>2,996.40</v>
          </cell>
          <cell r="E163" t="str">
            <v>26.65</v>
          </cell>
          <cell r="F163" t="str">
            <v>79,854.06</v>
          </cell>
          <cell r="G163" t="str">
            <v>4.00</v>
          </cell>
          <cell r="H163" t="str">
            <v>11,985.60</v>
          </cell>
        </row>
        <row r="164">
          <cell r="A164" t="str">
            <v xml:space="preserve">EL.IL. E.03. B.  </v>
          </cell>
          <cell r="B164" t="str">
            <v>Installation of junction boxes on       pole</v>
          </cell>
          <cell r="C164" t="str">
            <v>NR</v>
          </cell>
          <cell r="D164" t="str">
            <v>40.20</v>
          </cell>
          <cell r="E164" t="str">
            <v>83.27</v>
          </cell>
          <cell r="F164" t="str">
            <v>3,347.45</v>
          </cell>
          <cell r="G164" t="str">
            <v>12.50</v>
          </cell>
          <cell r="H164" t="str">
            <v>502.50</v>
          </cell>
        </row>
        <row r="165">
          <cell r="A165" t="str">
            <v>SUB TOTAL</v>
          </cell>
          <cell r="B165" t="str">
            <v xml:space="preserve">EL.IL. E.  .  .  </v>
          </cell>
          <cell r="F165" t="str">
            <v>111,833.17</v>
          </cell>
          <cell r="H165" t="str">
            <v>16,785.60</v>
          </cell>
        </row>
        <row r="166">
          <cell r="A166" t="str">
            <v>SUB TOTAL</v>
          </cell>
          <cell r="B166" t="str">
            <v xml:space="preserve">EL.IL.  .  .  .  </v>
          </cell>
          <cell r="F166" t="str">
            <v>446,287.36</v>
          </cell>
          <cell r="H166" t="str">
            <v>41,962.65</v>
          </cell>
        </row>
        <row r="167">
          <cell r="A167" t="str">
            <v xml:space="preserve">EL.PC.  .  .  .  </v>
          </cell>
          <cell r="B167" t="str">
            <v>CATHODIC PROTECTION</v>
          </cell>
        </row>
        <row r="168">
          <cell r="A168" t="str">
            <v xml:space="preserve">EL.PC. A.  .  .  </v>
          </cell>
          <cell r="B168" t="str">
            <v>INSTALLATION OF CONDUCTORS FOR CATHODIC PROTECTION UO/U UP TO 0.6/1 KV OF       SINGLE-CORE NON ARMOURED CABLES.COPPER  CONDUCTORS</v>
          </cell>
        </row>
        <row r="169">
          <cell r="A169" t="str">
            <v xml:space="preserve">EL.PC. A.01.  .  </v>
          </cell>
          <cell r="B169" t="str">
            <v>BURIED INSTALLATION</v>
          </cell>
        </row>
        <row r="170">
          <cell r="A170" t="str">
            <v xml:space="preserve">EL.PC. A.01. A.  </v>
          </cell>
          <cell r="B170" t="str">
            <v>Installation buried or in trench duct   with section from 10 to 16 mm2</v>
          </cell>
          <cell r="C170" t="str">
            <v>M</v>
          </cell>
          <cell r="D170" t="str">
            <v>3,930.00</v>
          </cell>
          <cell r="E170" t="str">
            <v>1.66</v>
          </cell>
          <cell r="F170" t="str">
            <v>6,523.80</v>
          </cell>
          <cell r="G170" t="str">
            <v>0.23</v>
          </cell>
          <cell r="H170" t="str">
            <v>903.90</v>
          </cell>
        </row>
        <row r="171">
          <cell r="A171" t="str">
            <v xml:space="preserve">EL.PC. A.01. B.  </v>
          </cell>
          <cell r="B171" t="str">
            <v>Installation buried or in trench duct   with section from 25 to 35 mm2</v>
          </cell>
          <cell r="C171" t="str">
            <v>M</v>
          </cell>
          <cell r="D171" t="str">
            <v>14,640.00</v>
          </cell>
          <cell r="E171" t="str">
            <v>2.16</v>
          </cell>
          <cell r="F171" t="str">
            <v>31,622.40</v>
          </cell>
          <cell r="G171" t="str">
            <v>0.30</v>
          </cell>
          <cell r="H171" t="str">
            <v>4,392.00</v>
          </cell>
        </row>
        <row r="172">
          <cell r="A172" t="str">
            <v xml:space="preserve">EL.PC. A.02.  .  </v>
          </cell>
          <cell r="B172" t="str">
            <v>INSTALLATION ON CABLE TRAY OR           IN CONDUIT</v>
          </cell>
        </row>
        <row r="173">
          <cell r="A173" t="str">
            <v xml:space="preserve">EL.PC. A.02. A.  </v>
          </cell>
          <cell r="B173" t="str">
            <v>Installation on cable tray  or in       conduit with section from 10 to         16 mm2</v>
          </cell>
          <cell r="C173" t="str">
            <v>M</v>
          </cell>
          <cell r="D173" t="str">
            <v>3,150.00</v>
          </cell>
          <cell r="E173" t="str">
            <v>2.59</v>
          </cell>
          <cell r="F173" t="str">
            <v>8,158.50</v>
          </cell>
          <cell r="G173" t="str">
            <v>0.36</v>
          </cell>
          <cell r="H173" t="str">
            <v>1,134.00</v>
          </cell>
        </row>
        <row r="174">
          <cell r="A174" t="str">
            <v xml:space="preserve">EL.PC. A.02. B.  </v>
          </cell>
          <cell r="B174" t="str">
            <v>Installation on cable tray or in        conduit with section from 25 to         35 mm2</v>
          </cell>
          <cell r="C174" t="str">
            <v>M</v>
          </cell>
          <cell r="D174" t="str">
            <v>9,900.00</v>
          </cell>
          <cell r="E174" t="str">
            <v>3.24</v>
          </cell>
          <cell r="F174" t="str">
            <v>32,076.00</v>
          </cell>
          <cell r="G174" t="str">
            <v>0.45</v>
          </cell>
          <cell r="H174" t="str">
            <v>4,455.00</v>
          </cell>
        </row>
        <row r="175">
          <cell r="A175" t="str">
            <v>SUB TOTAL</v>
          </cell>
          <cell r="B175" t="str">
            <v xml:space="preserve">EL.PC. A.  .  .  </v>
          </cell>
          <cell r="F175" t="str">
            <v>78,380.70</v>
          </cell>
          <cell r="H175" t="str">
            <v>10,884.90</v>
          </cell>
        </row>
        <row r="176">
          <cell r="A176" t="str">
            <v xml:space="preserve">EL.PC. B.  .  .  </v>
          </cell>
          <cell r="B176" t="str">
            <v>TERMINATIONS,CONNECTIONS AND JOINTS</v>
          </cell>
        </row>
        <row r="177">
          <cell r="A177" t="str">
            <v xml:space="preserve">EL.PC. B.01.  .  </v>
          </cell>
          <cell r="B177" t="str">
            <v>TERMINATIONS AND CONNECTIONS ON         TERMINAL BLOCKS</v>
          </cell>
        </row>
        <row r="178">
          <cell r="A178" t="str">
            <v xml:space="preserve">EL.PC. B.01. A.  </v>
          </cell>
          <cell r="B178" t="str">
            <v>Terminations and connections on         terminal blocks with cable with section from 10 to 16 mm2</v>
          </cell>
          <cell r="C178" t="str">
            <v>NR</v>
          </cell>
          <cell r="D178" t="str">
            <v>239.40</v>
          </cell>
          <cell r="E178" t="str">
            <v>5.40</v>
          </cell>
          <cell r="F178" t="str">
            <v>1,292.76</v>
          </cell>
          <cell r="G178" t="str">
            <v>0.75</v>
          </cell>
          <cell r="H178" t="str">
            <v>179.55</v>
          </cell>
        </row>
        <row r="179">
          <cell r="A179" t="str">
            <v xml:space="preserve">EL.PC. B.01. B.  </v>
          </cell>
          <cell r="B179" t="str">
            <v>Terminations and connections on         terminal blocks with cable with section from 25 to 35 mm2</v>
          </cell>
          <cell r="C179" t="str">
            <v>NR</v>
          </cell>
          <cell r="D179" t="str">
            <v>337.20</v>
          </cell>
          <cell r="E179" t="str">
            <v>7.20</v>
          </cell>
          <cell r="F179" t="str">
            <v>2,427.84</v>
          </cell>
          <cell r="G179" t="str">
            <v>1.00</v>
          </cell>
          <cell r="H179" t="str">
            <v>337.20</v>
          </cell>
        </row>
        <row r="180">
          <cell r="A180" t="str">
            <v xml:space="preserve">EL.PC. B.01. C.  </v>
          </cell>
          <cell r="B180" t="str">
            <v>Terminations and connections on         terminal blocks with cable with section from 50 to 70 mm2</v>
          </cell>
          <cell r="C180" t="str">
            <v>NR</v>
          </cell>
          <cell r="D180" t="str">
            <v>50.40</v>
          </cell>
          <cell r="E180" t="str">
            <v>9.00</v>
          </cell>
          <cell r="F180" t="str">
            <v>453.60</v>
          </cell>
          <cell r="G180" t="str">
            <v>1.25</v>
          </cell>
          <cell r="H180" t="str">
            <v>63.00</v>
          </cell>
        </row>
        <row r="181">
          <cell r="A181" t="str">
            <v xml:space="preserve">EL.PC. B.02.  .  </v>
          </cell>
          <cell r="B181" t="str">
            <v>CONNECTIONS ON STRUCTURES WITH CADWELD  TYPE WELD</v>
          </cell>
        </row>
        <row r="182">
          <cell r="A182" t="str">
            <v xml:space="preserve">EL.PC. B.02. A.  </v>
          </cell>
          <cell r="B182" t="str">
            <v>Cadweld type connections with cable     with section from  10 a 16 mm2</v>
          </cell>
          <cell r="C182" t="str">
            <v>NR</v>
          </cell>
          <cell r="D182" t="str">
            <v>4.80</v>
          </cell>
          <cell r="E182" t="str">
            <v>3.60</v>
          </cell>
          <cell r="F182" t="str">
            <v>17.28</v>
          </cell>
          <cell r="G182" t="str">
            <v>0.50</v>
          </cell>
          <cell r="H182" t="str">
            <v>2.40</v>
          </cell>
        </row>
        <row r="183">
          <cell r="A183" t="str">
            <v xml:space="preserve">EL.PC. B.02. B.  </v>
          </cell>
          <cell r="B183" t="str">
            <v>Cadweld type connections with cable     with section from  25 to 35 mm2</v>
          </cell>
          <cell r="C183" t="str">
            <v>NR</v>
          </cell>
          <cell r="D183" t="str">
            <v>100.80</v>
          </cell>
          <cell r="E183" t="str">
            <v>7.20</v>
          </cell>
          <cell r="F183" t="str">
            <v>725.76</v>
          </cell>
          <cell r="G183" t="str">
            <v>1.00</v>
          </cell>
          <cell r="H183" t="str">
            <v>100.80</v>
          </cell>
        </row>
        <row r="184">
          <cell r="A184" t="str">
            <v xml:space="preserve">EL.PC. B.02. E.  </v>
          </cell>
          <cell r="B184" t="str">
            <v xml:space="preserve">Welding connection pin brasing type
</v>
          </cell>
          <cell r="C184" t="str">
            <v>NR</v>
          </cell>
          <cell r="D184" t="str">
            <v>117.00</v>
          </cell>
          <cell r="E184" t="str">
            <v>10.80</v>
          </cell>
          <cell r="F184" t="str">
            <v>1,263.60</v>
          </cell>
          <cell r="G184" t="str">
            <v>1.50</v>
          </cell>
          <cell r="H184" t="str">
            <v>175.50</v>
          </cell>
        </row>
        <row r="185">
          <cell r="A185" t="str">
            <v xml:space="preserve">EL.PC. B.03.  .  </v>
          </cell>
          <cell r="B185" t="str">
            <v>CABLE JOINTS ON MAIN MANIFOLD</v>
          </cell>
        </row>
        <row r="186">
          <cell r="A186" t="str">
            <v xml:space="preserve">EL.PC. B.03. B.  </v>
          </cell>
          <cell r="B186" t="str">
            <v>Joint on main manifold with cable       with section from 25 to 35 mm2</v>
          </cell>
          <cell r="C186" t="str">
            <v>NR</v>
          </cell>
          <cell r="D186" t="str">
            <v>287.40</v>
          </cell>
          <cell r="E186" t="str">
            <v>144.00</v>
          </cell>
          <cell r="F186" t="str">
            <v>41,385.60</v>
          </cell>
          <cell r="G186" t="str">
            <v>20.00</v>
          </cell>
          <cell r="H186" t="str">
            <v>5,748.00</v>
          </cell>
        </row>
        <row r="187">
          <cell r="A187" t="str">
            <v>SUB TOTAL</v>
          </cell>
          <cell r="B187" t="str">
            <v xml:space="preserve">EL.PC. B.  .  .  </v>
          </cell>
          <cell r="F187" t="str">
            <v>47,566.44</v>
          </cell>
          <cell r="H187" t="str">
            <v>6,606.45</v>
          </cell>
        </row>
        <row r="188">
          <cell r="A188" t="str">
            <v xml:space="preserve">EL.PC.BB.  .  .  </v>
          </cell>
          <cell r="B188" t="str">
            <v>WELDING CONNECTIONS ON METHALLIC STRUCTURES</v>
          </cell>
        </row>
        <row r="189">
          <cell r="A189" t="str">
            <v xml:space="preserve">EL.PC.BB.03.  .  </v>
          </cell>
          <cell r="B189" t="str">
            <v>SPOT WELDING CONNECTIONS ON TINANIUM</v>
          </cell>
        </row>
        <row r="190">
          <cell r="A190" t="str">
            <v xml:space="preserve">EL.PC.BB.03. A.  </v>
          </cell>
          <cell r="B190" t="str">
            <v>Spot welding connections on titanium of every type</v>
          </cell>
          <cell r="C190" t="str">
            <v>N</v>
          </cell>
          <cell r="D190" t="str">
            <v>136.80</v>
          </cell>
          <cell r="E190" t="str">
            <v>10.80</v>
          </cell>
          <cell r="F190" t="str">
            <v>1,477.44</v>
          </cell>
          <cell r="G190" t="str">
            <v>1.50</v>
          </cell>
          <cell r="H190" t="str">
            <v>205.20</v>
          </cell>
        </row>
        <row r="191">
          <cell r="A191" t="str">
            <v>SUB TOTAL</v>
          </cell>
          <cell r="B191" t="str">
            <v xml:space="preserve">EL.PC.BB.  .  .  </v>
          </cell>
          <cell r="F191" t="str">
            <v>1,477.44</v>
          </cell>
          <cell r="H191" t="str">
            <v>205.20</v>
          </cell>
        </row>
        <row r="192">
          <cell r="A192" t="str">
            <v xml:space="preserve">EL.PC. C.  .  .  </v>
          </cell>
          <cell r="B192" t="str">
            <v>INSTALLATION OF FEEDERS</v>
          </cell>
        </row>
        <row r="193">
          <cell r="A193" t="str">
            <v xml:space="preserve">EL.PC. C.01.  .  </v>
          </cell>
          <cell r="B193" t="str">
            <v>INSTALLATION OF FEEDERS FOR CATHODIC    PROTECTION</v>
          </cell>
        </row>
        <row r="194">
          <cell r="A194" t="str">
            <v xml:space="preserve">EL.PC. C.01. A.  </v>
          </cell>
          <cell r="B194" t="str">
            <v>Installation of feeders with tran-      sformer/rectifier unit of every type</v>
          </cell>
          <cell r="C194" t="str">
            <v>NR</v>
          </cell>
          <cell r="D194" t="str">
            <v>26.40</v>
          </cell>
          <cell r="E194" t="str">
            <v>72.00</v>
          </cell>
          <cell r="F194" t="str">
            <v>1,900.80</v>
          </cell>
          <cell r="G194" t="str">
            <v>10.00</v>
          </cell>
          <cell r="H194" t="str">
            <v>264.00</v>
          </cell>
        </row>
        <row r="195">
          <cell r="A195" t="str">
            <v>SUB TOTAL</v>
          </cell>
          <cell r="B195" t="str">
            <v xml:space="preserve">EL.PC. C.  .  .  </v>
          </cell>
          <cell r="F195" t="str">
            <v>1,900.80</v>
          </cell>
          <cell r="H195" t="str">
            <v>264.00</v>
          </cell>
        </row>
        <row r="196">
          <cell r="A196" t="str">
            <v xml:space="preserve">EL.PC. D.  .  .  </v>
          </cell>
          <cell r="B196" t="str">
            <v>INSTALLATION OF GALVANIC AND IMPRESSED  CURRENT ANODES</v>
          </cell>
        </row>
        <row r="197">
          <cell r="A197" t="str">
            <v xml:space="preserve">EL.PC. D.01.  .  </v>
          </cell>
          <cell r="B197" t="str">
            <v>INSTALLATION OF ANODES OF EVERY TYPE</v>
          </cell>
        </row>
        <row r="198">
          <cell r="A198" t="str">
            <v xml:space="preserve">EL.PC. D.01. C.  </v>
          </cell>
          <cell r="B198" t="str">
            <v>Installation of titanium activated      anodes of every type</v>
          </cell>
          <cell r="C198" t="str">
            <v>NR</v>
          </cell>
          <cell r="D198" t="str">
            <v>527.40</v>
          </cell>
          <cell r="E198" t="str">
            <v>36.00</v>
          </cell>
          <cell r="F198" t="str">
            <v>18,986.40</v>
          </cell>
          <cell r="G198" t="str">
            <v>5.00</v>
          </cell>
          <cell r="H198" t="str">
            <v>2,637.00</v>
          </cell>
        </row>
        <row r="199">
          <cell r="A199" t="str">
            <v xml:space="preserve">EL.PC. D.01. D.  </v>
          </cell>
          <cell r="B199" t="str">
            <v>Installation of Magnesium or zinc       anodes, weight up to 30 Kg</v>
          </cell>
          <cell r="C199" t="str">
            <v>NR</v>
          </cell>
          <cell r="D199" t="str">
            <v>24.00</v>
          </cell>
          <cell r="E199" t="str">
            <v>215.99</v>
          </cell>
          <cell r="F199" t="str">
            <v>5,183.76</v>
          </cell>
          <cell r="G199" t="str">
            <v>30.00</v>
          </cell>
          <cell r="H199" t="str">
            <v>720.00</v>
          </cell>
        </row>
        <row r="200">
          <cell r="A200" t="str">
            <v xml:space="preserve">EL.PC. D.01. E.  </v>
          </cell>
          <cell r="B200" t="str">
            <v>Installation of Magnesium or zinc       ribbon anodes, weight up to 2 kg/m</v>
          </cell>
          <cell r="C200" t="str">
            <v>M</v>
          </cell>
          <cell r="D200" t="str">
            <v>900.00</v>
          </cell>
          <cell r="E200" t="str">
            <v>7.20</v>
          </cell>
          <cell r="F200" t="str">
            <v>6,480.00</v>
          </cell>
          <cell r="G200" t="str">
            <v>1.00</v>
          </cell>
          <cell r="H200" t="str">
            <v>900.00</v>
          </cell>
        </row>
        <row r="201">
          <cell r="A201" t="str">
            <v xml:space="preserve">EL.PC. D.01. F.  </v>
          </cell>
          <cell r="B201" t="str">
            <v>Hole drilling for installation of       anodes</v>
          </cell>
          <cell r="C201" t="str">
            <v>NR</v>
          </cell>
          <cell r="D201" t="str">
            <v>113.40</v>
          </cell>
          <cell r="E201" t="str">
            <v>144.00</v>
          </cell>
          <cell r="F201" t="str">
            <v>16,329.60</v>
          </cell>
          <cell r="G201" t="str">
            <v>20.00</v>
          </cell>
          <cell r="H201" t="str">
            <v>2,268.00</v>
          </cell>
        </row>
        <row r="202">
          <cell r="A202" t="str">
            <v xml:space="preserve">EL.PC. D.01. G.  </v>
          </cell>
          <cell r="B202" t="str">
            <v xml:space="preserve">Installation of Mmo ribbon and titanium bars
</v>
          </cell>
          <cell r="C202" t="str">
            <v>M</v>
          </cell>
          <cell r="D202" t="str">
            <v>3,263.40</v>
          </cell>
          <cell r="E202" t="str">
            <v>3.60</v>
          </cell>
          <cell r="F202" t="str">
            <v>11,748.24</v>
          </cell>
          <cell r="G202" t="str">
            <v>0.50</v>
          </cell>
          <cell r="H202" t="str">
            <v>1,631.70</v>
          </cell>
        </row>
        <row r="203">
          <cell r="A203" t="str">
            <v>SUB TOTAL</v>
          </cell>
          <cell r="B203" t="str">
            <v xml:space="preserve">EL.PC. D.  .  .  </v>
          </cell>
          <cell r="F203" t="str">
            <v>58,728.00</v>
          </cell>
          <cell r="H203" t="str">
            <v>8,156.70</v>
          </cell>
        </row>
        <row r="204">
          <cell r="A204" t="str">
            <v xml:space="preserve">EL.PC. E.  .  .  </v>
          </cell>
          <cell r="B204" t="str">
            <v>INSTALLATION OF ACCESSORIES AND         MISCELLANEOUS MATERIAL</v>
          </cell>
        </row>
        <row r="205">
          <cell r="A205" t="str">
            <v xml:space="preserve">EL.PC. E.01.  .  </v>
          </cell>
          <cell r="B205" t="str">
            <v>INSTALLATION OF ACCESSORIES AND         MISCELLANEOUS MATERIAL</v>
          </cell>
        </row>
        <row r="206">
          <cell r="A206" t="str">
            <v xml:space="preserve">EL.PC. E.01. A.  </v>
          </cell>
          <cell r="B206" t="str">
            <v>Installation of test points of every    type</v>
          </cell>
          <cell r="C206" t="str">
            <v>NR</v>
          </cell>
          <cell r="D206" t="str">
            <v>33.60</v>
          </cell>
          <cell r="E206" t="str">
            <v>115.20</v>
          </cell>
          <cell r="F206" t="str">
            <v>3,870.72</v>
          </cell>
          <cell r="G206" t="str">
            <v>16.00</v>
          </cell>
          <cell r="H206" t="str">
            <v>537.60</v>
          </cell>
        </row>
        <row r="207">
          <cell r="A207" t="str">
            <v xml:space="preserve">EL.PC. E.01. B.  </v>
          </cell>
          <cell r="B207" t="str">
            <v>Installation of junction boxes</v>
          </cell>
          <cell r="C207" t="str">
            <v>NR</v>
          </cell>
          <cell r="D207" t="str">
            <v>100.80</v>
          </cell>
          <cell r="E207" t="str">
            <v>144.00</v>
          </cell>
          <cell r="F207" t="str">
            <v>14,515.20</v>
          </cell>
          <cell r="G207" t="str">
            <v>20.00</v>
          </cell>
          <cell r="H207" t="str">
            <v>2,016.00</v>
          </cell>
        </row>
        <row r="208">
          <cell r="A208" t="str">
            <v xml:space="preserve">EL.PC. E.01. F.  </v>
          </cell>
          <cell r="B208" t="str">
            <v>Installation of fixed reference cells</v>
          </cell>
          <cell r="C208" t="str">
            <v>NR</v>
          </cell>
          <cell r="D208" t="str">
            <v>53.40</v>
          </cell>
          <cell r="E208" t="str">
            <v>180.00</v>
          </cell>
          <cell r="F208" t="str">
            <v>9,612.00</v>
          </cell>
          <cell r="G208" t="str">
            <v>25.00</v>
          </cell>
          <cell r="H208" t="str">
            <v>1,335.00</v>
          </cell>
        </row>
        <row r="209">
          <cell r="A209" t="str">
            <v xml:space="preserve">EL.PC. E.01. G.  </v>
          </cell>
          <cell r="B209" t="str">
            <v>Installation of coke of every type</v>
          </cell>
          <cell r="C209" t="str">
            <v>M3</v>
          </cell>
          <cell r="D209" t="str">
            <v>69.30</v>
          </cell>
          <cell r="E209" t="str">
            <v>72.00</v>
          </cell>
          <cell r="F209" t="str">
            <v>4,989.60</v>
          </cell>
          <cell r="G209" t="str">
            <v>10.00</v>
          </cell>
          <cell r="H209" t="str">
            <v>693.00</v>
          </cell>
        </row>
        <row r="210">
          <cell r="A210" t="str">
            <v xml:space="preserve">EL.PC. E.01. H.  </v>
          </cell>
          <cell r="B210" t="str">
            <v>Installation of supports for test       points</v>
          </cell>
          <cell r="C210" t="str">
            <v>NR</v>
          </cell>
          <cell r="D210" t="str">
            <v>33.60</v>
          </cell>
          <cell r="E210" t="str">
            <v>36.00</v>
          </cell>
          <cell r="F210" t="str">
            <v>1,209.60</v>
          </cell>
          <cell r="G210" t="str">
            <v>5.00</v>
          </cell>
          <cell r="H210" t="str">
            <v>168.00</v>
          </cell>
        </row>
        <row r="211">
          <cell r="A211" t="str">
            <v>SUB TOTAL</v>
          </cell>
          <cell r="B211" t="str">
            <v xml:space="preserve">EL.PC. E.  .  .  </v>
          </cell>
          <cell r="F211" t="str">
            <v>34,197.12</v>
          </cell>
          <cell r="H211" t="str">
            <v>4,749.60</v>
          </cell>
        </row>
        <row r="212">
          <cell r="A212" t="str">
            <v>SUB TOTAL</v>
          </cell>
          <cell r="B212" t="str">
            <v xml:space="preserve">EL.PC.  .  .  .  </v>
          </cell>
          <cell r="F212" t="str">
            <v>222,250.50</v>
          </cell>
          <cell r="H212" t="str">
            <v>30,866.85</v>
          </cell>
        </row>
        <row r="213">
          <cell r="A213" t="str">
            <v xml:space="preserve">EL.PT.  .  .  .  </v>
          </cell>
          <cell r="B213" t="str">
            <v>PERFORMANCE TESTS</v>
          </cell>
        </row>
        <row r="214">
          <cell r="A214" t="str">
            <v xml:space="preserve">EL.PT. D.  .  .  </v>
          </cell>
          <cell r="B214" t="str">
            <v>POWER TRANSFORMERS</v>
          </cell>
        </row>
        <row r="215">
          <cell r="A215" t="str">
            <v xml:space="preserve">EL.PT. D.01.  .  </v>
          </cell>
          <cell r="B215" t="str">
            <v>OIL TREATMENT</v>
          </cell>
        </row>
        <row r="216">
          <cell r="A216" t="str">
            <v xml:space="preserve">EL.PT. D.01. A.  </v>
          </cell>
          <cell r="B216" t="str">
            <v>Oil treatment for Power Transformer Rating up to 315 kVA</v>
          </cell>
          <cell r="C216" t="str">
            <v>NR</v>
          </cell>
          <cell r="D216" t="str">
            <v>2.40</v>
          </cell>
          <cell r="E216" t="str">
            <v>3,010.70</v>
          </cell>
          <cell r="F216" t="str">
            <v>7,225.68</v>
          </cell>
          <cell r="G216" t="str">
            <v>0.00</v>
          </cell>
          <cell r="H216" t="str">
            <v>0.00</v>
          </cell>
        </row>
        <row r="217">
          <cell r="A217" t="str">
            <v xml:space="preserve">EL.PT. D.01. B.  </v>
          </cell>
          <cell r="B217" t="str">
            <v>Oil treatment for Power Transformer Rating over 315 up to 800 kVA</v>
          </cell>
          <cell r="C217" t="str">
            <v>NR</v>
          </cell>
          <cell r="D217" t="str">
            <v>0.60</v>
          </cell>
          <cell r="E217" t="str">
            <v>3,061.30</v>
          </cell>
          <cell r="F217" t="str">
            <v>1,836.78</v>
          </cell>
          <cell r="G217" t="str">
            <v>0.00</v>
          </cell>
          <cell r="H217" t="str">
            <v>0.00</v>
          </cell>
        </row>
        <row r="218">
          <cell r="A218" t="str">
            <v xml:space="preserve">EL.PT. D.01. C.  </v>
          </cell>
          <cell r="B218" t="str">
            <v>Oil treatment for Power Transformer Rating over 800 up to 1600 kVA</v>
          </cell>
          <cell r="C218" t="str">
            <v>NR</v>
          </cell>
          <cell r="D218" t="str">
            <v>13.20</v>
          </cell>
          <cell r="E218" t="str">
            <v>3,409.18</v>
          </cell>
          <cell r="F218" t="str">
            <v>45,001.18</v>
          </cell>
          <cell r="G218" t="str">
            <v>0.00</v>
          </cell>
          <cell r="H218" t="str">
            <v>0.00</v>
          </cell>
        </row>
        <row r="219">
          <cell r="A219" t="str">
            <v xml:space="preserve">EL.PT. D.01. D.  </v>
          </cell>
          <cell r="B219" t="str">
            <v>Oil treatment for Power Transformer Rating over 1600 up to 3150kVA</v>
          </cell>
          <cell r="C219" t="str">
            <v>NR</v>
          </cell>
          <cell r="D219" t="str">
            <v>6.00</v>
          </cell>
          <cell r="E219" t="str">
            <v>4,870.25</v>
          </cell>
          <cell r="F219" t="str">
            <v>29,221.50</v>
          </cell>
          <cell r="G219" t="str">
            <v>0.00</v>
          </cell>
          <cell r="H219" t="str">
            <v>0.00</v>
          </cell>
        </row>
        <row r="220">
          <cell r="A220" t="str">
            <v xml:space="preserve">EL.PT. D.01. E.  </v>
          </cell>
          <cell r="B220" t="str">
            <v>Oil treatment for Power Transformer Rating over 3150 up to 6300 kVA</v>
          </cell>
          <cell r="C220" t="str">
            <v>NR</v>
          </cell>
          <cell r="D220" t="str">
            <v>4.20</v>
          </cell>
          <cell r="E220" t="str">
            <v>12,397.00</v>
          </cell>
          <cell r="F220" t="str">
            <v>52,067.40</v>
          </cell>
          <cell r="G220" t="str">
            <v>0.00</v>
          </cell>
          <cell r="H220" t="str">
            <v>0.00</v>
          </cell>
        </row>
        <row r="221">
          <cell r="A221" t="str">
            <v xml:space="preserve">EL.PT. D.01. I.  </v>
          </cell>
          <cell r="B221" t="str">
            <v>Oil treatment for Power Transformer Rating over 50000 up to 80000 kVA</v>
          </cell>
          <cell r="C221" t="str">
            <v>NR</v>
          </cell>
          <cell r="D221" t="str">
            <v>1.20</v>
          </cell>
          <cell r="E221" t="str">
            <v>29,000.00</v>
          </cell>
          <cell r="F221" t="str">
            <v>34,800.00</v>
          </cell>
          <cell r="G221" t="str">
            <v>0.00</v>
          </cell>
          <cell r="H221" t="str">
            <v>0.00</v>
          </cell>
        </row>
        <row r="222">
          <cell r="A222" t="str">
            <v>SUB TOTAL</v>
          </cell>
          <cell r="B222" t="str">
            <v xml:space="preserve">EL.PT. D.  .  .  </v>
          </cell>
          <cell r="F222" t="str">
            <v>170,152.54</v>
          </cell>
          <cell r="H222" t="str">
            <v>0.00</v>
          </cell>
        </row>
        <row r="223">
          <cell r="A223" t="str">
            <v>SUB TOTAL</v>
          </cell>
          <cell r="B223" t="str">
            <v xml:space="preserve">EL.PT.  .  .  .  </v>
          </cell>
          <cell r="F223" t="str">
            <v>170,152.54</v>
          </cell>
          <cell r="H223" t="str">
            <v>0.00</v>
          </cell>
        </row>
        <row r="224">
          <cell r="A224" t="str">
            <v xml:space="preserve">EL.TB.  .  .  .  </v>
          </cell>
          <cell r="B224" t="str">
            <v>CONDUITS</v>
          </cell>
        </row>
        <row r="225">
          <cell r="A225" t="str">
            <v xml:space="preserve">EL.TB. A.  .  .  </v>
          </cell>
          <cell r="B225" t="str">
            <v>MACHINING AND INSTALLATION OF CONDUITS</v>
          </cell>
        </row>
        <row r="226">
          <cell r="A226" t="str">
            <v xml:space="preserve">EL.TB. A.01.  .  </v>
          </cell>
          <cell r="B226" t="str">
            <v>STEEL CONDUIT DIRECT BURIED OR BURIED   IN CONCRETE DUCT BANK</v>
          </cell>
        </row>
        <row r="227">
          <cell r="A227" t="str">
            <v xml:space="preserve">EL.TB. A.01. A.  </v>
          </cell>
          <cell r="B227" t="str">
            <v>Steel conduit, buried or in concrete    duct bank or in groove, with inside     diameter up to 1"</v>
          </cell>
          <cell r="C227" t="str">
            <v>M</v>
          </cell>
          <cell r="D227" t="str">
            <v>2,310.00</v>
          </cell>
          <cell r="E227" t="str">
            <v>3.09</v>
          </cell>
          <cell r="F227" t="str">
            <v>7,137.90</v>
          </cell>
          <cell r="G227" t="str">
            <v>0.50</v>
          </cell>
          <cell r="H227" t="str">
            <v>1,155.00</v>
          </cell>
        </row>
        <row r="228">
          <cell r="A228" t="str">
            <v xml:space="preserve">EL.TB. A.01. B.  </v>
          </cell>
          <cell r="B228" t="str">
            <v>Steel conduit, buried or in concrete    duct bank or in groove, with inside     diameter over 1" up to 2"</v>
          </cell>
          <cell r="C228" t="str">
            <v>M</v>
          </cell>
          <cell r="D228" t="str">
            <v>21,774.00</v>
          </cell>
          <cell r="E228" t="str">
            <v>4.33</v>
          </cell>
          <cell r="F228" t="str">
            <v>94,281.42</v>
          </cell>
          <cell r="G228" t="str">
            <v>0.70</v>
          </cell>
          <cell r="H228" t="str">
            <v>15,241.80</v>
          </cell>
        </row>
        <row r="229">
          <cell r="A229" t="str">
            <v xml:space="preserve">EL.TB. A.01. C.  </v>
          </cell>
          <cell r="B229" t="str">
            <v>Steel conduit, buried or in concrete    duct bank or in groove, with inside     diameter over 2" up to 3"</v>
          </cell>
          <cell r="C229" t="str">
            <v>M</v>
          </cell>
          <cell r="D229" t="str">
            <v>4,554.00</v>
          </cell>
          <cell r="E229" t="str">
            <v>4.95</v>
          </cell>
          <cell r="F229" t="str">
            <v>22,542.30</v>
          </cell>
          <cell r="G229" t="str">
            <v>0.80</v>
          </cell>
          <cell r="H229" t="str">
            <v>3,643.20</v>
          </cell>
        </row>
        <row r="230">
          <cell r="A230" t="str">
            <v xml:space="preserve">EL.TB. A.01. D.  </v>
          </cell>
          <cell r="B230" t="str">
            <v>Steel conduit, buried or in concrete    duct bank or in groove, with inside     diameter over 3" up to 6"</v>
          </cell>
          <cell r="C230" t="str">
            <v>M</v>
          </cell>
          <cell r="D230" t="str">
            <v>174.00</v>
          </cell>
          <cell r="E230" t="str">
            <v>6.19</v>
          </cell>
          <cell r="F230" t="str">
            <v>1,077.06</v>
          </cell>
          <cell r="G230" t="str">
            <v>1.00</v>
          </cell>
          <cell r="H230" t="str">
            <v>174.00</v>
          </cell>
        </row>
        <row r="231">
          <cell r="A231" t="str">
            <v xml:space="preserve">EL.TB. A.02.  .  </v>
          </cell>
          <cell r="B231" t="str">
            <v>STEEL CONDUIT WITH EXPOSED FASTENING    TO STRUCTURE</v>
          </cell>
        </row>
        <row r="232">
          <cell r="A232" t="str">
            <v xml:space="preserve">EL.TB. A.02. B.  </v>
          </cell>
          <cell r="B232" t="str">
            <v>Steel conduit, with exposed fastening   to a structure, with inside diameter    over 3/4" up to 1"</v>
          </cell>
          <cell r="C232" t="str">
            <v>M</v>
          </cell>
          <cell r="D232" t="str">
            <v>558.00</v>
          </cell>
          <cell r="E232" t="str">
            <v>7.52</v>
          </cell>
          <cell r="F232" t="str">
            <v>4,196.16</v>
          </cell>
          <cell r="G232" t="str">
            <v>1.00</v>
          </cell>
          <cell r="H232" t="str">
            <v>558.00</v>
          </cell>
        </row>
        <row r="233">
          <cell r="A233" t="str">
            <v xml:space="preserve">EL.TB. A.02. C.  </v>
          </cell>
          <cell r="B233" t="str">
            <v>Steel conduit, with exposed fastening   to a structure, with inside diameter    over 1" up to 2"</v>
          </cell>
          <cell r="C233" t="str">
            <v>M</v>
          </cell>
          <cell r="D233" t="str">
            <v>1,038.00</v>
          </cell>
          <cell r="E233" t="str">
            <v>10.53</v>
          </cell>
          <cell r="F233" t="str">
            <v>10,930.14</v>
          </cell>
          <cell r="G233" t="str">
            <v>1.40</v>
          </cell>
          <cell r="H233" t="str">
            <v>1,453.20</v>
          </cell>
        </row>
        <row r="234">
          <cell r="A234" t="str">
            <v xml:space="preserve">EL.TB. A.02. D.  </v>
          </cell>
          <cell r="B234" t="str">
            <v>Steel conduit, with exposed fastening   to a structure, with inside diameter    over 2" up to 3"</v>
          </cell>
          <cell r="C234" t="str">
            <v>M</v>
          </cell>
          <cell r="D234" t="str">
            <v>366.00</v>
          </cell>
          <cell r="E234" t="str">
            <v>18.81</v>
          </cell>
          <cell r="F234" t="str">
            <v>6,884.46</v>
          </cell>
          <cell r="G234" t="str">
            <v>2.50</v>
          </cell>
          <cell r="H234" t="str">
            <v>915.00</v>
          </cell>
        </row>
        <row r="235">
          <cell r="A235" t="str">
            <v xml:space="preserve">EL.TB. A.02. E.  </v>
          </cell>
          <cell r="B235" t="str">
            <v>Steel conduit, with exposed fastening   to a structure, with inside diameter    over 3" up to 6"</v>
          </cell>
          <cell r="C235" t="str">
            <v>M</v>
          </cell>
          <cell r="D235" t="str">
            <v>96.00</v>
          </cell>
          <cell r="E235" t="str">
            <v>30.10</v>
          </cell>
          <cell r="F235" t="str">
            <v>2,889.60</v>
          </cell>
          <cell r="G235" t="str">
            <v>4.00</v>
          </cell>
          <cell r="H235" t="str">
            <v>384.00</v>
          </cell>
        </row>
        <row r="236">
          <cell r="A236" t="str">
            <v>SUB TOTAL</v>
          </cell>
          <cell r="B236" t="str">
            <v xml:space="preserve">EL.TB. A.  .  .  </v>
          </cell>
          <cell r="F236" t="str">
            <v>149,939.04</v>
          </cell>
          <cell r="H236" t="str">
            <v>23,524.20</v>
          </cell>
        </row>
        <row r="237">
          <cell r="A237" t="str">
            <v>SUB TOTAL</v>
          </cell>
          <cell r="B237" t="str">
            <v xml:space="preserve">EL.TB.  .  .  .  </v>
          </cell>
          <cell r="F237" t="str">
            <v>149,939.04</v>
          </cell>
          <cell r="H237" t="str">
            <v>23,524.20</v>
          </cell>
        </row>
        <row r="238">
          <cell r="A238" t="str">
            <v xml:space="preserve">EL.TE.  .  .  .  </v>
          </cell>
          <cell r="B238" t="str">
            <v>EARTHING PLANTS</v>
          </cell>
        </row>
        <row r="239">
          <cell r="A239" t="str">
            <v xml:space="preserve">EL.TE. A.  .  .  </v>
          </cell>
          <cell r="B239" t="str">
            <v>INSTALLATION OF EARTH AND PROTECTION    CONDUCTORS</v>
          </cell>
        </row>
        <row r="240">
          <cell r="A240" t="str">
            <v xml:space="preserve">EL.TE. A.01.  .  </v>
          </cell>
          <cell r="B240" t="str">
            <v>BURIED AND IN TRENCH DUCT INSTALLA-     TION OF EARTH AND PROTECTIVE CONDUCTORS</v>
          </cell>
        </row>
        <row r="241">
          <cell r="A241" t="str">
            <v xml:space="preserve">EL.TE. A.01. A.  </v>
          </cell>
          <cell r="B241" t="str">
            <v>Buried or in trench duct installation   of earth conductor with section from    10 up to 16 mm2</v>
          </cell>
          <cell r="C241" t="str">
            <v>M</v>
          </cell>
          <cell r="D241" t="str">
            <v>7,074.00</v>
          </cell>
          <cell r="E241" t="str">
            <v>0.63</v>
          </cell>
          <cell r="F241" t="str">
            <v>4,456.62</v>
          </cell>
          <cell r="G241" t="str">
            <v>0.10</v>
          </cell>
          <cell r="H241" t="str">
            <v>707.40</v>
          </cell>
        </row>
        <row r="242">
          <cell r="A242" t="str">
            <v xml:space="preserve">EL.TE. A.01. B.  </v>
          </cell>
          <cell r="B242" t="str">
            <v>Buried or in trench duct installation   of earth conductor with section from    25 to 35 mm2</v>
          </cell>
          <cell r="C242" t="str">
            <v>M</v>
          </cell>
          <cell r="D242" t="str">
            <v>3,822.00</v>
          </cell>
          <cell r="E242" t="str">
            <v>0.95</v>
          </cell>
          <cell r="F242" t="str">
            <v>3,630.90</v>
          </cell>
          <cell r="G242" t="str">
            <v>0.15</v>
          </cell>
          <cell r="H242" t="str">
            <v>573.30</v>
          </cell>
        </row>
        <row r="243">
          <cell r="A243" t="str">
            <v xml:space="preserve">EL.TE. A.01. C.  </v>
          </cell>
          <cell r="B243" t="str">
            <v>Buried and in trench duct installation  of earth conductor with section from    50 to 70 mm2</v>
          </cell>
          <cell r="C243" t="str">
            <v>M</v>
          </cell>
          <cell r="D243" t="str">
            <v>85,152.00</v>
          </cell>
          <cell r="E243" t="str">
            <v>1.27</v>
          </cell>
          <cell r="F243" t="str">
            <v>108,143.04</v>
          </cell>
          <cell r="G243" t="str">
            <v>0.20</v>
          </cell>
          <cell r="H243" t="str">
            <v>17,030.40</v>
          </cell>
        </row>
        <row r="244">
          <cell r="A244" t="str">
            <v xml:space="preserve">EL.TE. A.01. D.  </v>
          </cell>
          <cell r="B244" t="str">
            <v>Buried and in trench duct installation  of earth conductor with section from    95 to 120 mm2</v>
          </cell>
          <cell r="C244" t="str">
            <v>M</v>
          </cell>
          <cell r="D244" t="str">
            <v>19,734.00</v>
          </cell>
          <cell r="E244" t="str">
            <v>1.90</v>
          </cell>
          <cell r="F244" t="str">
            <v>37,494.60</v>
          </cell>
          <cell r="G244" t="str">
            <v>0.30</v>
          </cell>
          <cell r="H244" t="str">
            <v>5,920.20</v>
          </cell>
        </row>
        <row r="245">
          <cell r="A245" t="str">
            <v xml:space="preserve">EL.TE. A.02.  .  </v>
          </cell>
          <cell r="B245" t="str">
            <v>INSTALLATION IN CABLE TRAY OR CONDUIT   OF EARTH OR PROTECTIVE CONDUCTOR</v>
          </cell>
        </row>
        <row r="246">
          <cell r="A246" t="str">
            <v xml:space="preserve">EL.TE. A.02. B.  </v>
          </cell>
          <cell r="B246" t="str">
            <v>Installation in cable tray or conduit   of earth conductor with cross section   from 10 to 16 mm2</v>
          </cell>
          <cell r="C246" t="str">
            <v>M</v>
          </cell>
          <cell r="D246" t="str">
            <v>16,506.00</v>
          </cell>
          <cell r="E246" t="str">
            <v>1.01</v>
          </cell>
          <cell r="F246" t="str">
            <v>16,671.06</v>
          </cell>
          <cell r="G246" t="str">
            <v>0.16</v>
          </cell>
          <cell r="H246" t="str">
            <v>2,640.96</v>
          </cell>
        </row>
        <row r="247">
          <cell r="A247" t="str">
            <v xml:space="preserve">EL.TE. A.02. C.  </v>
          </cell>
          <cell r="B247" t="str">
            <v>Installation in cable tray or conduit   of earth conductor with cross section   from 25 to 35 mm2</v>
          </cell>
          <cell r="C247" t="str">
            <v>M</v>
          </cell>
          <cell r="D247" t="str">
            <v>1,638.00</v>
          </cell>
          <cell r="E247" t="str">
            <v>1.20</v>
          </cell>
          <cell r="F247" t="str">
            <v>1,965.60</v>
          </cell>
          <cell r="G247" t="str">
            <v>0.19</v>
          </cell>
          <cell r="H247" t="str">
            <v>311.22</v>
          </cell>
        </row>
        <row r="248">
          <cell r="A248" t="str">
            <v xml:space="preserve">EL.TE. A.02. D.  </v>
          </cell>
          <cell r="B248" t="str">
            <v>Installation in cable tray or conduit   of earth conductor with cross section   from 50 to 70 mm2</v>
          </cell>
          <cell r="C248" t="str">
            <v>M</v>
          </cell>
          <cell r="D248" t="str">
            <v>21,288.00</v>
          </cell>
          <cell r="E248" t="str">
            <v>1.77</v>
          </cell>
          <cell r="F248" t="str">
            <v>37,679.76</v>
          </cell>
          <cell r="G248" t="str">
            <v>0.28</v>
          </cell>
          <cell r="H248" t="str">
            <v>5,960.64</v>
          </cell>
        </row>
        <row r="249">
          <cell r="A249" t="str">
            <v xml:space="preserve">EL.TE. A.02. E.  </v>
          </cell>
          <cell r="B249" t="str">
            <v>Installation in cable tray or conduit   of earth conductor with cross section   from 95 to 120 mm2</v>
          </cell>
          <cell r="C249" t="str">
            <v>M</v>
          </cell>
          <cell r="D249" t="str">
            <v>1,926.00</v>
          </cell>
          <cell r="E249" t="str">
            <v>3.67</v>
          </cell>
          <cell r="F249" t="str">
            <v>7,068.42</v>
          </cell>
          <cell r="G249" t="str">
            <v>0.58</v>
          </cell>
          <cell r="H249" t="str">
            <v>1,117.08</v>
          </cell>
        </row>
        <row r="250">
          <cell r="A250" t="str">
            <v>SUB TOTAL</v>
          </cell>
          <cell r="B250" t="str">
            <v xml:space="preserve">EL.TE. A.  .  .  </v>
          </cell>
          <cell r="F250" t="str">
            <v>217,110.00</v>
          </cell>
          <cell r="H250" t="str">
            <v>34,261.20</v>
          </cell>
        </row>
        <row r="251">
          <cell r="A251" t="str">
            <v xml:space="preserve">EL.TE. C.  .  .  </v>
          </cell>
          <cell r="B251" t="str">
            <v>INSTALLATION OF TERMINATIONS AND        CONNECTIONS OF EARTH CONDUCTORS</v>
          </cell>
        </row>
        <row r="252">
          <cell r="A252" t="str">
            <v xml:space="preserve">EL.TE. C.01.  .  </v>
          </cell>
          <cell r="B252" t="str">
            <v>INSTALLATION OF TERMINATIONS AND        CONNECTIONS OF EARTH CONDUCTORS</v>
          </cell>
        </row>
        <row r="253">
          <cell r="A253" t="str">
            <v xml:space="preserve">EL.TE. C.01. B.  </v>
          </cell>
          <cell r="B253" t="str">
            <v>Installation of terminations on earth   conductors with cross section from 10   to 16 mm2</v>
          </cell>
          <cell r="C253" t="str">
            <v>NR</v>
          </cell>
          <cell r="D253" t="str">
            <v>3,108.00</v>
          </cell>
          <cell r="E253" t="str">
            <v>1.58</v>
          </cell>
          <cell r="F253" t="str">
            <v>4,910.64</v>
          </cell>
          <cell r="G253" t="str">
            <v>0.25</v>
          </cell>
          <cell r="H253" t="str">
            <v>777.00</v>
          </cell>
        </row>
        <row r="254">
          <cell r="A254" t="str">
            <v xml:space="preserve">EL.TE. C.01. C.  </v>
          </cell>
          <cell r="B254" t="str">
            <v>Installation of terminations on earth   conductors with cross section from 25   to 35 mm2</v>
          </cell>
          <cell r="C254" t="str">
            <v>NR</v>
          </cell>
          <cell r="D254" t="str">
            <v>7,920.00</v>
          </cell>
          <cell r="E254" t="str">
            <v>3.16</v>
          </cell>
          <cell r="F254" t="str">
            <v>25,027.20</v>
          </cell>
          <cell r="G254" t="str">
            <v>0.50</v>
          </cell>
          <cell r="H254" t="str">
            <v>3,960.00</v>
          </cell>
        </row>
        <row r="255">
          <cell r="A255" t="str">
            <v xml:space="preserve">EL.TE. C.01. D.  </v>
          </cell>
          <cell r="B255" t="str">
            <v>Installation of terminations on earth   conductors with cross section from 50   to 70 mm2</v>
          </cell>
          <cell r="C255" t="str">
            <v>NR</v>
          </cell>
          <cell r="D255" t="str">
            <v>660.00</v>
          </cell>
          <cell r="E255" t="str">
            <v>4.75</v>
          </cell>
          <cell r="F255" t="str">
            <v>3,135.00</v>
          </cell>
          <cell r="G255" t="str">
            <v>0.75</v>
          </cell>
          <cell r="H255" t="str">
            <v>495.00</v>
          </cell>
        </row>
        <row r="256">
          <cell r="A256" t="str">
            <v xml:space="preserve">EL.TE. C.01. E.  </v>
          </cell>
          <cell r="B256" t="str">
            <v>Installation of terminations on earth   conductors with cross section from  95  to 120 mm2</v>
          </cell>
          <cell r="C256" t="str">
            <v>NR</v>
          </cell>
          <cell r="D256" t="str">
            <v>840.00</v>
          </cell>
          <cell r="E256" t="str">
            <v>6.33</v>
          </cell>
          <cell r="F256" t="str">
            <v>5,317.20</v>
          </cell>
          <cell r="G256" t="str">
            <v>1.00</v>
          </cell>
          <cell r="H256" t="str">
            <v>840.00</v>
          </cell>
        </row>
        <row r="257">
          <cell r="A257" t="str">
            <v>SUB TOTAL</v>
          </cell>
          <cell r="B257" t="str">
            <v xml:space="preserve">EL.TE. C.  .  .  </v>
          </cell>
          <cell r="F257" t="str">
            <v>38,390.04</v>
          </cell>
          <cell r="H257" t="str">
            <v>6,072.00</v>
          </cell>
        </row>
        <row r="258">
          <cell r="A258" t="str">
            <v xml:space="preserve">EL.TE. E.  .  .  </v>
          </cell>
          <cell r="B258" t="str">
            <v>INSTALLATION OF JUNCTIONS ON EARTH      CONDUCTORS</v>
          </cell>
        </row>
        <row r="259">
          <cell r="A259" t="str">
            <v xml:space="preserve">EL.TE. E.01.  .  </v>
          </cell>
          <cell r="B259" t="str">
            <v>INSTALLATION OF JUNCTIONS ON EARTH      CONDUCTORS</v>
          </cell>
        </row>
        <row r="260">
          <cell r="A260" t="str">
            <v xml:space="preserve">EL.TE. E.01. B.  </v>
          </cell>
          <cell r="B260" t="str">
            <v>Installation of junctions on earth      conductors with section from 10 to      16 mm2</v>
          </cell>
          <cell r="C260" t="str">
            <v>NR</v>
          </cell>
          <cell r="D260" t="str">
            <v>31.20</v>
          </cell>
          <cell r="E260" t="str">
            <v>1.58</v>
          </cell>
          <cell r="F260" t="str">
            <v>49.30</v>
          </cell>
          <cell r="G260" t="str">
            <v>0.25</v>
          </cell>
          <cell r="H260" t="str">
            <v>7.80</v>
          </cell>
        </row>
        <row r="261">
          <cell r="A261" t="str">
            <v xml:space="preserve">EL.TE. E.01. C.  </v>
          </cell>
          <cell r="B261" t="str">
            <v>Installation of junctions on earth      conductors with section from 25 to      35 mm2</v>
          </cell>
          <cell r="C261" t="str">
            <v>NR</v>
          </cell>
          <cell r="D261" t="str">
            <v>35.40</v>
          </cell>
          <cell r="E261" t="str">
            <v>3.16</v>
          </cell>
          <cell r="F261" t="str">
            <v>111.86</v>
          </cell>
          <cell r="G261" t="str">
            <v>0.50</v>
          </cell>
          <cell r="H261" t="str">
            <v>17.70</v>
          </cell>
        </row>
        <row r="262">
          <cell r="A262" t="str">
            <v xml:space="preserve">EL.TE. E.01. D.  </v>
          </cell>
          <cell r="B262" t="str">
            <v>Installation of junctions on earth      conductors with section from 50 to      75 mm2</v>
          </cell>
          <cell r="C262" t="str">
            <v>NR</v>
          </cell>
          <cell r="D262" t="str">
            <v>111.60</v>
          </cell>
          <cell r="E262" t="str">
            <v>4.75</v>
          </cell>
          <cell r="F262" t="str">
            <v>530.10</v>
          </cell>
          <cell r="G262" t="str">
            <v>0.75</v>
          </cell>
          <cell r="H262" t="str">
            <v>83.70</v>
          </cell>
        </row>
        <row r="263">
          <cell r="A263" t="str">
            <v xml:space="preserve">EL.TE. E.01. E.  </v>
          </cell>
          <cell r="B263" t="str">
            <v>Installation of junctions on earth      conductors with section from 95 to      120 mm2</v>
          </cell>
          <cell r="C263" t="str">
            <v>NR</v>
          </cell>
          <cell r="D263" t="str">
            <v>283.80</v>
          </cell>
          <cell r="E263" t="str">
            <v>6.33</v>
          </cell>
          <cell r="F263" t="str">
            <v>1,796.45</v>
          </cell>
          <cell r="G263" t="str">
            <v>1.00</v>
          </cell>
          <cell r="H263" t="str">
            <v>283.80</v>
          </cell>
        </row>
        <row r="264">
          <cell r="A264" t="str">
            <v xml:space="preserve">EL.TE. E.02.  .  </v>
          </cell>
          <cell r="B264" t="str">
            <v>INSTALLATION OF JUNCTIONS,CADWELD TYPE, ON EARTH CONDUCTORS</v>
          </cell>
        </row>
        <row r="265">
          <cell r="A265" t="str">
            <v xml:space="preserve">EL.TE. E.02. C.  </v>
          </cell>
          <cell r="B265" t="str">
            <v>Installation of junctions,Cadweld type, on earth conductors with section from   25 to 35 mm2</v>
          </cell>
          <cell r="C265" t="str">
            <v>NR</v>
          </cell>
          <cell r="D265" t="str">
            <v>82.20</v>
          </cell>
          <cell r="E265" t="str">
            <v>6.33</v>
          </cell>
          <cell r="F265" t="str">
            <v>520.33</v>
          </cell>
          <cell r="G265" t="str">
            <v>1.00</v>
          </cell>
          <cell r="H265" t="str">
            <v>82.20</v>
          </cell>
        </row>
        <row r="266">
          <cell r="A266" t="str">
            <v xml:space="preserve">EL.TE. E.02. D.  </v>
          </cell>
          <cell r="B266" t="str">
            <v>Installation of junctions,Cadweld type, on earth conductors with section from   50 to 70 mm2</v>
          </cell>
          <cell r="C266" t="str">
            <v>NR</v>
          </cell>
          <cell r="D266" t="str">
            <v>201.00</v>
          </cell>
          <cell r="E266" t="str">
            <v>9.49</v>
          </cell>
          <cell r="F266" t="str">
            <v>1,907.49</v>
          </cell>
          <cell r="G266" t="str">
            <v>1.50</v>
          </cell>
          <cell r="H266" t="str">
            <v>301.50</v>
          </cell>
        </row>
        <row r="267">
          <cell r="A267" t="str">
            <v xml:space="preserve">EL.TE. E.02. E.  </v>
          </cell>
          <cell r="B267" t="str">
            <v>Installation of junctions,Cadweld type, on earth conductors with section from   90 to 120 mm2</v>
          </cell>
          <cell r="C267" t="str">
            <v>NR</v>
          </cell>
          <cell r="D267" t="str">
            <v>808.80</v>
          </cell>
          <cell r="E267" t="str">
            <v>12.66</v>
          </cell>
          <cell r="F267" t="str">
            <v>10,239.41</v>
          </cell>
          <cell r="G267" t="str">
            <v>2.00</v>
          </cell>
          <cell r="H267" t="str">
            <v>1,617.60</v>
          </cell>
        </row>
        <row r="268">
          <cell r="A268" t="str">
            <v>SUB TOTAL</v>
          </cell>
          <cell r="B268" t="str">
            <v xml:space="preserve">EL.TE. E.  .  .  </v>
          </cell>
          <cell r="F268" t="str">
            <v>15,154.94</v>
          </cell>
          <cell r="H268" t="str">
            <v>2,394.30</v>
          </cell>
        </row>
        <row r="269">
          <cell r="A269" t="str">
            <v xml:space="preserve">EL.TE. G.  .  .  </v>
          </cell>
          <cell r="B269" t="str">
            <v>INSTALLATION OF TERMINALS AND           MARSHALLING POINTS</v>
          </cell>
        </row>
        <row r="270">
          <cell r="A270" t="str">
            <v xml:space="preserve">EL.TE. G.01.  .  </v>
          </cell>
          <cell r="B270" t="str">
            <v>INSTALLATION OF TERMINALS AND           MARSHALLING POINTS</v>
          </cell>
        </row>
        <row r="271">
          <cell r="A271" t="str">
            <v xml:space="preserve">EL.TE. G.01. A.  </v>
          </cell>
          <cell r="B271" t="str">
            <v>Installation of earthing termination    (lug,bolt,boss) of stainless steel      thickness up to 4 mm., hole diameter    up to 13 mm.; without material supply</v>
          </cell>
          <cell r="C271" t="str">
            <v>NR</v>
          </cell>
          <cell r="D271" t="str">
            <v>780.00</v>
          </cell>
          <cell r="E271" t="str">
            <v>1.58</v>
          </cell>
          <cell r="F271" t="str">
            <v>1,232.40</v>
          </cell>
          <cell r="G271" t="str">
            <v>0.25</v>
          </cell>
          <cell r="H271" t="str">
            <v>195.00</v>
          </cell>
        </row>
        <row r="272">
          <cell r="A272" t="str">
            <v xml:space="preserve">EL.TE. G.01. B.  </v>
          </cell>
          <cell r="B272" t="str">
            <v>Installation of marshalling point       (link)for branches up to 10 holes,      without material supply, exposed        fixing on masonry work</v>
          </cell>
          <cell r="C272" t="str">
            <v>NR</v>
          </cell>
          <cell r="D272" t="str">
            <v>78.00</v>
          </cell>
          <cell r="E272" t="str">
            <v>44.30</v>
          </cell>
          <cell r="F272" t="str">
            <v>3,455.40</v>
          </cell>
          <cell r="G272" t="str">
            <v>7.00</v>
          </cell>
          <cell r="H272" t="str">
            <v>546.00</v>
          </cell>
        </row>
        <row r="273">
          <cell r="A273" t="str">
            <v xml:space="preserve">EL.TE. G.01. C.  </v>
          </cell>
          <cell r="B273" t="str">
            <v>Installation of marshalling point       (link) for branches up to 10 holes,     without material supply, exposed        fixing on metallic structure</v>
          </cell>
          <cell r="C273" t="str">
            <v>NR</v>
          </cell>
          <cell r="D273" t="str">
            <v>360.00</v>
          </cell>
          <cell r="E273" t="str">
            <v>55.38</v>
          </cell>
          <cell r="F273" t="str">
            <v>19,936.80</v>
          </cell>
          <cell r="G273" t="str">
            <v>8.75</v>
          </cell>
          <cell r="H273" t="str">
            <v>3,150.00</v>
          </cell>
        </row>
        <row r="274">
          <cell r="A274" t="str">
            <v>SUB TOTAL</v>
          </cell>
          <cell r="B274" t="str">
            <v xml:space="preserve">EL.TE. G.  .  .  </v>
          </cell>
          <cell r="F274" t="str">
            <v>24,624.60</v>
          </cell>
          <cell r="H274" t="str">
            <v>3,891.00</v>
          </cell>
        </row>
        <row r="275">
          <cell r="A275" t="str">
            <v xml:space="preserve">EL.TE. H.  .  .  </v>
          </cell>
          <cell r="B275" t="str">
            <v>INSTALLATION OF PITS FOR EARTH RODS</v>
          </cell>
        </row>
        <row r="276">
          <cell r="A276" t="str">
            <v xml:space="preserve">EL.TE. H.01.  .  </v>
          </cell>
          <cell r="B276" t="str">
            <v>INSTALLATION OF PITS AND HOLE DRILLING FOR EARTH RODS</v>
          </cell>
        </row>
        <row r="277">
          <cell r="A277" t="str">
            <v xml:space="preserve">EL.TE. H.01. A.  </v>
          </cell>
          <cell r="B277" t="str">
            <v>Installation of prefabricated pits of any material, including cover installation</v>
          </cell>
          <cell r="C277" t="str">
            <v>NR</v>
          </cell>
          <cell r="D277" t="str">
            <v>88.80</v>
          </cell>
          <cell r="E277" t="str">
            <v>55.38</v>
          </cell>
          <cell r="F277" t="str">
            <v>4,917.74</v>
          </cell>
          <cell r="G277" t="str">
            <v>8.75</v>
          </cell>
          <cell r="H277" t="str">
            <v>777.00</v>
          </cell>
        </row>
        <row r="278">
          <cell r="A278" t="str">
            <v xml:space="preserve">EL.TE. H.01. B.  </v>
          </cell>
          <cell r="B278" t="str">
            <v>Hole drilling for installation of       rod elements, depth up to 3 m,          hole diameter up to 150 mm</v>
          </cell>
          <cell r="C278" t="str">
            <v>NR</v>
          </cell>
          <cell r="D278" t="str">
            <v>25.80</v>
          </cell>
          <cell r="E278" t="str">
            <v>73.86</v>
          </cell>
          <cell r="F278" t="str">
            <v>1,905.59</v>
          </cell>
          <cell r="G278" t="str">
            <v>11.67</v>
          </cell>
          <cell r="H278" t="str">
            <v>301.09</v>
          </cell>
        </row>
        <row r="279">
          <cell r="A279" t="str">
            <v>SUB TOTAL</v>
          </cell>
          <cell r="B279" t="str">
            <v xml:space="preserve">EL.TE. H.  .  .  </v>
          </cell>
          <cell r="F279" t="str">
            <v>6,823.33</v>
          </cell>
          <cell r="H279" t="str">
            <v>1,078.09</v>
          </cell>
        </row>
        <row r="280">
          <cell r="A280" t="str">
            <v xml:space="preserve">EL.TE. I.  .  .  </v>
          </cell>
          <cell r="B280" t="str">
            <v>INSTALLATION OF EARTH RODS IN GROUND    WITH PILE DRIVER</v>
          </cell>
        </row>
        <row r="281">
          <cell r="A281" t="str">
            <v xml:space="preserve">EL.TE. I.01.  .  </v>
          </cell>
          <cell r="B281" t="str">
            <v>INSTALLATION OF EARTH RODS IN GROUND    WITH PILE DRIVER</v>
          </cell>
        </row>
        <row r="282">
          <cell r="A282" t="str">
            <v xml:space="preserve">EL.TE. I.01. A.  </v>
          </cell>
          <cell r="B282" t="str">
            <v>Earth rod long up to 3 m</v>
          </cell>
          <cell r="C282" t="str">
            <v>NR</v>
          </cell>
          <cell r="D282" t="str">
            <v>290.40</v>
          </cell>
          <cell r="E282" t="str">
            <v>44.30</v>
          </cell>
          <cell r="F282" t="str">
            <v>12,864.72</v>
          </cell>
          <cell r="G282" t="str">
            <v>7.00</v>
          </cell>
          <cell r="H282" t="str">
            <v>2,032.80</v>
          </cell>
        </row>
        <row r="283">
          <cell r="A283" t="str">
            <v>SUB TOTAL</v>
          </cell>
          <cell r="B283" t="str">
            <v xml:space="preserve">EL.TE. I.  .  .  </v>
          </cell>
          <cell r="F283" t="str">
            <v>12,864.72</v>
          </cell>
          <cell r="H283" t="str">
            <v>2,032.80</v>
          </cell>
        </row>
        <row r="284">
          <cell r="A284" t="str">
            <v>SUB TOTAL</v>
          </cell>
          <cell r="B284" t="str">
            <v xml:space="preserve">EL.TE.  .  .  .  </v>
          </cell>
          <cell r="F284" t="str">
            <v>314,967.63</v>
          </cell>
          <cell r="H284" t="str">
            <v>49,729.39</v>
          </cell>
        </row>
        <row r="285">
          <cell r="A285" t="str">
            <v xml:space="preserve">EL.TR.  .  .  .  </v>
          </cell>
          <cell r="B285" t="str">
            <v xml:space="preserve">INSTALLATION OF POWER TRANSFORMERS
</v>
          </cell>
        </row>
        <row r="286">
          <cell r="A286" t="str">
            <v xml:space="preserve">EL.TR. A.  .  .  </v>
          </cell>
          <cell r="B286" t="str">
            <v xml:space="preserve">INSTALLATION OF PREASSEMBLED POWER TRANSFORMERS
</v>
          </cell>
        </row>
        <row r="287">
          <cell r="A287" t="str">
            <v xml:space="preserve">EL.TR. A.01.  .  </v>
          </cell>
          <cell r="B287" t="str">
            <v xml:space="preserve">INSTALLATION OF OIL PREASSEMBLED POWER TRANSFORMERS
</v>
          </cell>
        </row>
        <row r="288">
          <cell r="A288" t="str">
            <v xml:space="preserve">EL.TR. A.01. A.  </v>
          </cell>
          <cell r="B288" t="str">
            <v xml:space="preserve">Oil Immersed Power Transformer Rating up to 315 kVA
</v>
          </cell>
          <cell r="C288" t="str">
            <v>NR</v>
          </cell>
          <cell r="D288" t="str">
            <v>2.40</v>
          </cell>
          <cell r="E288" t="str">
            <v>964.05</v>
          </cell>
          <cell r="F288" t="str">
            <v>2,313.72</v>
          </cell>
          <cell r="G288" t="str">
            <v>135.00</v>
          </cell>
          <cell r="H288" t="str">
            <v>324.00</v>
          </cell>
        </row>
        <row r="289">
          <cell r="A289" t="str">
            <v xml:space="preserve">EL.TR. A.01. B.  </v>
          </cell>
          <cell r="B289" t="str">
            <v xml:space="preserve">Oil Immersed Power Transformer Rating over 315 up to 800 kVA
</v>
          </cell>
          <cell r="C289" t="str">
            <v>NR</v>
          </cell>
          <cell r="D289" t="str">
            <v>0.60</v>
          </cell>
          <cell r="E289" t="str">
            <v>2,527.63</v>
          </cell>
          <cell r="F289" t="str">
            <v>1,516.58</v>
          </cell>
          <cell r="G289" t="str">
            <v>330.00</v>
          </cell>
          <cell r="H289" t="str">
            <v>198.00</v>
          </cell>
        </row>
        <row r="290">
          <cell r="A290" t="str">
            <v xml:space="preserve">EL.TR. A.01. C.  </v>
          </cell>
          <cell r="B290" t="str">
            <v xml:space="preserve">Oil Immersed Power Transformer Rating over 800 up to 1600 kVA
</v>
          </cell>
          <cell r="C290" t="str">
            <v>NR</v>
          </cell>
          <cell r="D290" t="str">
            <v>13.20</v>
          </cell>
          <cell r="E290" t="str">
            <v>3,679.25</v>
          </cell>
          <cell r="F290" t="str">
            <v>48,566.10</v>
          </cell>
          <cell r="G290" t="str">
            <v>379.50</v>
          </cell>
          <cell r="H290" t="str">
            <v>5,009.40</v>
          </cell>
        </row>
        <row r="291">
          <cell r="A291" t="str">
            <v xml:space="preserve">EL.TR. A.01. D.  </v>
          </cell>
          <cell r="B291" t="str">
            <v xml:space="preserve">Oil Immersed Power Transformer Rating over 1600 up to 3150kVA
</v>
          </cell>
          <cell r="C291" t="str">
            <v>NR</v>
          </cell>
          <cell r="D291" t="str">
            <v>6.00</v>
          </cell>
          <cell r="E291" t="str">
            <v>5,436.22</v>
          </cell>
          <cell r="F291" t="str">
            <v>32,617.32</v>
          </cell>
          <cell r="G291" t="str">
            <v>595.00</v>
          </cell>
          <cell r="H291" t="str">
            <v>3,570.00</v>
          </cell>
        </row>
        <row r="292">
          <cell r="A292" t="str">
            <v xml:space="preserve">EL.TR. A.01. E.  </v>
          </cell>
          <cell r="B292" t="str">
            <v xml:space="preserve">Oil Immersed Power Transformer Rating over 3150 up to 6300 kVA
</v>
          </cell>
          <cell r="C292" t="str">
            <v>NR</v>
          </cell>
          <cell r="D292" t="str">
            <v>4.20</v>
          </cell>
          <cell r="E292" t="str">
            <v>6,105.51</v>
          </cell>
          <cell r="F292" t="str">
            <v>25,643.14</v>
          </cell>
          <cell r="G292" t="str">
            <v>600.00</v>
          </cell>
          <cell r="H292" t="str">
            <v>2,520.00</v>
          </cell>
        </row>
        <row r="293">
          <cell r="A293" t="str">
            <v xml:space="preserve">EL.TR. A.02.  .  </v>
          </cell>
          <cell r="B293" t="str">
            <v xml:space="preserve">INSTALLATION OF  DRY TYPE POWER TRANSFORMERS
</v>
          </cell>
        </row>
        <row r="294">
          <cell r="A294" t="str">
            <v xml:space="preserve">EL.TR. A.02. A.  </v>
          </cell>
          <cell r="B294" t="str">
            <v xml:space="preserve">Dry type Power Transformer Rating up to 315 kVA
</v>
          </cell>
          <cell r="C294" t="str">
            <v>NR</v>
          </cell>
          <cell r="D294" t="str">
            <v>9.60</v>
          </cell>
          <cell r="E294" t="str">
            <v>856.93</v>
          </cell>
          <cell r="F294" t="str">
            <v>8,226.53</v>
          </cell>
          <cell r="G294" t="str">
            <v>120.00</v>
          </cell>
          <cell r="H294" t="str">
            <v>1,152.00</v>
          </cell>
        </row>
        <row r="295">
          <cell r="A295" t="str">
            <v>SUB TOTAL</v>
          </cell>
          <cell r="B295" t="str">
            <v xml:space="preserve">EL.TR. A.  .  .  </v>
          </cell>
          <cell r="F295" t="str">
            <v>118,883.39</v>
          </cell>
          <cell r="H295" t="str">
            <v>12,773.40</v>
          </cell>
        </row>
        <row r="296">
          <cell r="A296" t="str">
            <v xml:space="preserve">EL.TR. B.  .  .  </v>
          </cell>
          <cell r="B296" t="str">
            <v xml:space="preserve">INSTALLATION OF POWER TRANSFORMERS TO BE ASSEMBLED 
</v>
          </cell>
        </row>
        <row r="297">
          <cell r="A297" t="str">
            <v xml:space="preserve">EL.TR. B.01.  .  </v>
          </cell>
          <cell r="B297" t="str">
            <v xml:space="preserve">INSTALLATION OF POWER TRANSFORMERS TO BE ASSEMBLED 
</v>
          </cell>
        </row>
        <row r="298">
          <cell r="A298" t="str">
            <v xml:space="preserve">EL.TR. B.01. F.  </v>
          </cell>
          <cell r="B298" t="str">
            <v xml:space="preserve">Power Transformer Rating  over 50000 up to 60000 kVA
</v>
          </cell>
          <cell r="C298" t="str">
            <v>NR</v>
          </cell>
          <cell r="D298" t="str">
            <v>1.20</v>
          </cell>
          <cell r="E298" t="str">
            <v>15,769.49</v>
          </cell>
          <cell r="F298" t="str">
            <v>18,923.39</v>
          </cell>
          <cell r="G298" t="str">
            <v>1,025.00</v>
          </cell>
          <cell r="H298" t="str">
            <v>1,230.00</v>
          </cell>
        </row>
        <row r="299">
          <cell r="A299" t="str">
            <v>SUB TOTAL</v>
          </cell>
          <cell r="B299" t="str">
            <v xml:space="preserve">EL.TR. B.  .  .  </v>
          </cell>
          <cell r="F299" t="str">
            <v>18,923.39</v>
          </cell>
          <cell r="H299" t="str">
            <v>1,230.00</v>
          </cell>
        </row>
        <row r="300">
          <cell r="A300" t="str">
            <v>SUB TOTAL</v>
          </cell>
          <cell r="B300" t="str">
            <v xml:space="preserve">EL.TR.  .  .  .  </v>
          </cell>
          <cell r="F300" t="str">
            <v>137,806.78</v>
          </cell>
          <cell r="H300" t="str">
            <v>14,003.40</v>
          </cell>
        </row>
        <row r="301">
          <cell r="A301" t="str">
            <v xml:space="preserve">EL.VE.  .  .  .  </v>
          </cell>
          <cell r="B301" t="str">
            <v>INSTALLATION OF SWITCHBOARDS AND        TERMINAL BLOCKS</v>
          </cell>
        </row>
        <row r="302">
          <cell r="A302" t="str">
            <v xml:space="preserve">EL.VE. A.  .  .  </v>
          </cell>
          <cell r="B302" t="str">
            <v>INSTALLATION OF SWITCHBOARDS</v>
          </cell>
        </row>
        <row r="303">
          <cell r="A303" t="str">
            <v xml:space="preserve">EL.VE. A.01.  .  </v>
          </cell>
          <cell r="B303" t="str">
            <v>INSTALLATION ON SITE OF POWER AND       CONTROL ELECTRICAL SWITCHBOARDS</v>
          </cell>
        </row>
        <row r="304">
          <cell r="A304" t="str">
            <v xml:space="preserve">EL.VE. A.01. B.  </v>
          </cell>
          <cell r="B304" t="str">
            <v>Installation on site of switchboards on their support, weight up to 600 Kg</v>
          </cell>
          <cell r="C304" t="str">
            <v>KG</v>
          </cell>
          <cell r="D304" t="str">
            <v>26,487.00</v>
          </cell>
          <cell r="E304" t="str">
            <v>5.27</v>
          </cell>
          <cell r="F304" t="str">
            <v>139,586.49</v>
          </cell>
          <cell r="G304" t="str">
            <v>0.00</v>
          </cell>
          <cell r="H304" t="str">
            <v>0.00</v>
          </cell>
        </row>
        <row r="305">
          <cell r="A305" t="str">
            <v xml:space="preserve">EL.VE. A.02.  .  </v>
          </cell>
          <cell r="B305" t="str">
            <v>INSTALLATION OF ELECTRICAL SWITCHBOARDS INSIDE ROOMS</v>
          </cell>
        </row>
        <row r="306">
          <cell r="A306" t="str">
            <v xml:space="preserve">EL.VE. A.02. A.  </v>
          </cell>
          <cell r="B306" t="str">
            <v>Installation of L.V. switchboards       assembled or to be assembled inside     rooms, unit weight up to 500 kg</v>
          </cell>
          <cell r="C306" t="str">
            <v>KG</v>
          </cell>
          <cell r="D306" t="str">
            <v>2,700.00</v>
          </cell>
          <cell r="E306" t="str">
            <v>2.72</v>
          </cell>
          <cell r="F306" t="str">
            <v>7,344.00</v>
          </cell>
          <cell r="G306" t="str">
            <v>0.20</v>
          </cell>
          <cell r="H306" t="str">
            <v>540.00</v>
          </cell>
        </row>
        <row r="307">
          <cell r="A307" t="str">
            <v xml:space="preserve">EL.VE. A.02. B.  </v>
          </cell>
          <cell r="B307" t="str">
            <v>Installation of L.V.switchboards        assembled or to be assembled inside     rooms, unit weight up to 900 kg</v>
          </cell>
          <cell r="C307" t="str">
            <v>KG</v>
          </cell>
          <cell r="D307" t="str">
            <v>68,526.00</v>
          </cell>
          <cell r="E307" t="str">
            <v>2.03</v>
          </cell>
          <cell r="F307" t="str">
            <v>139,107.78</v>
          </cell>
          <cell r="G307" t="str">
            <v>0.15</v>
          </cell>
          <cell r="H307" t="str">
            <v>10,278.90</v>
          </cell>
        </row>
        <row r="308">
          <cell r="A308" t="str">
            <v xml:space="preserve">EL.VE. A.02. C.  </v>
          </cell>
          <cell r="B308" t="str">
            <v>Installation of L.V. switchboards       assembled or to be assembled inside     rooms, unit weight up to 2000 kg</v>
          </cell>
          <cell r="C308" t="str">
            <v>KG</v>
          </cell>
          <cell r="D308" t="str">
            <v>144,234.00</v>
          </cell>
          <cell r="E308" t="str">
            <v>1.37</v>
          </cell>
          <cell r="F308" t="str">
            <v>197,600.58</v>
          </cell>
          <cell r="G308" t="str">
            <v>0.10</v>
          </cell>
          <cell r="H308" t="str">
            <v>14,495.52</v>
          </cell>
        </row>
        <row r="309">
          <cell r="A309" t="str">
            <v xml:space="preserve">EL.VE. A.02. D.  </v>
          </cell>
          <cell r="B309" t="str">
            <v>Installation of D.C. switchboards       assembled or to be assembled inside     rooms, unit weight up to  600 kg</v>
          </cell>
          <cell r="C309" t="str">
            <v>KG</v>
          </cell>
          <cell r="D309" t="str">
            <v>78,000.00</v>
          </cell>
          <cell r="E309" t="str">
            <v>1.92</v>
          </cell>
          <cell r="F309" t="str">
            <v>149,760.00</v>
          </cell>
          <cell r="G309" t="str">
            <v>0.15</v>
          </cell>
          <cell r="H309" t="str">
            <v>11,700.00</v>
          </cell>
        </row>
        <row r="310">
          <cell r="A310" t="str">
            <v xml:space="preserve">EL.VE. A.02. E.  </v>
          </cell>
          <cell r="B310" t="str">
            <v>Installation of M.V. switchboards assembled or to be assembled inside rooms, unit weight up to 600 kg</v>
          </cell>
          <cell r="C310" t="str">
            <v>KG</v>
          </cell>
          <cell r="D310" t="str">
            <v>900.00</v>
          </cell>
          <cell r="E310" t="str">
            <v>7.52</v>
          </cell>
          <cell r="F310" t="str">
            <v>6,768.00</v>
          </cell>
          <cell r="G310" t="str">
            <v>0.20</v>
          </cell>
          <cell r="H310" t="str">
            <v>180.00</v>
          </cell>
        </row>
        <row r="311">
          <cell r="A311" t="str">
            <v xml:space="preserve">EL.VE. A.02. F.  </v>
          </cell>
          <cell r="B311" t="str">
            <v>Installation of M.V. switchboards assembled or to be assembled inside rooms, unit weight up to  2000 kg</v>
          </cell>
          <cell r="C311" t="str">
            <v>KG</v>
          </cell>
          <cell r="D311" t="str">
            <v>228,900.00</v>
          </cell>
          <cell r="E311" t="str">
            <v>1.39</v>
          </cell>
          <cell r="F311" t="str">
            <v>318,171.00</v>
          </cell>
          <cell r="G311" t="str">
            <v>0.10</v>
          </cell>
          <cell r="H311" t="str">
            <v>23,004.45</v>
          </cell>
        </row>
        <row r="312">
          <cell r="A312" t="str">
            <v xml:space="preserve">EL.VE. A.03.  .  </v>
          </cell>
          <cell r="B312" t="str">
            <v>ASSEMBLY OF PARTS OF SWITCHBOARD</v>
          </cell>
        </row>
        <row r="313">
          <cell r="A313" t="str">
            <v xml:space="preserve">EL.VE. A.03. A.  </v>
          </cell>
          <cell r="B313" t="str">
            <v>Assembly of parts of L.V. switchboard   with busbars up to 2500 A</v>
          </cell>
          <cell r="C313" t="str">
            <v>NR</v>
          </cell>
          <cell r="D313" t="str">
            <v>38.40</v>
          </cell>
          <cell r="E313" t="str">
            <v>267.55</v>
          </cell>
          <cell r="F313" t="str">
            <v>10,273.92</v>
          </cell>
          <cell r="G313" t="str">
            <v>35.00</v>
          </cell>
          <cell r="H313" t="str">
            <v>1,344.00</v>
          </cell>
        </row>
        <row r="314">
          <cell r="A314" t="str">
            <v xml:space="preserve">EL.VE. A.03. B.  </v>
          </cell>
          <cell r="B314" t="str">
            <v>Assembly of parts of L.V. switchboards  with busbars over 2500 A up to 4000 A</v>
          </cell>
          <cell r="C314" t="str">
            <v>NR</v>
          </cell>
          <cell r="D314" t="str">
            <v>45.00</v>
          </cell>
          <cell r="E314" t="str">
            <v>382.21</v>
          </cell>
          <cell r="F314" t="str">
            <v>17,199.45</v>
          </cell>
          <cell r="G314" t="str">
            <v>50.00</v>
          </cell>
          <cell r="H314" t="str">
            <v>2,250.00</v>
          </cell>
        </row>
        <row r="315">
          <cell r="A315" t="str">
            <v xml:space="preserve">EL.VE. A.03. D.  </v>
          </cell>
          <cell r="B315" t="str">
            <v>Assembly of parts of M.V. switchboard   with busbars over 2500 A up to 4000 A</v>
          </cell>
          <cell r="C315" t="str">
            <v>NR</v>
          </cell>
          <cell r="D315" t="str">
            <v>131.40</v>
          </cell>
          <cell r="E315" t="str">
            <v>758.17</v>
          </cell>
          <cell r="F315" t="str">
            <v>99,623.54</v>
          </cell>
          <cell r="G315" t="str">
            <v>100.00</v>
          </cell>
          <cell r="H315" t="str">
            <v>13,140.00</v>
          </cell>
        </row>
        <row r="316">
          <cell r="A316" t="str">
            <v>SUB TOTAL</v>
          </cell>
          <cell r="B316" t="str">
            <v xml:space="preserve">EL.VE. A.  .  .  </v>
          </cell>
          <cell r="F316" t="str">
            <v>1,085,434.76</v>
          </cell>
          <cell r="H316" t="str">
            <v>76,932.87</v>
          </cell>
        </row>
        <row r="317">
          <cell r="A317" t="str">
            <v>SUB TOTAL</v>
          </cell>
          <cell r="B317" t="str">
            <v xml:space="preserve">EL.VE.  .  .  .  </v>
          </cell>
          <cell r="F317" t="str">
            <v>1,085,434.76</v>
          </cell>
          <cell r="H317" t="str">
            <v>76,932.87</v>
          </cell>
        </row>
        <row r="318">
          <cell r="A318" t="str">
            <v xml:space="preserve">EL.VR.  .  .  .  </v>
          </cell>
          <cell r="B318" t="str">
            <v>MISCELLANEOUS ACTIVITIES</v>
          </cell>
        </row>
        <row r="319">
          <cell r="A319" t="str">
            <v xml:space="preserve">EL.VR. A.  .  .  </v>
          </cell>
          <cell r="B319" t="str">
            <v>INSTALLATION OF STATIONARY BATTERIES</v>
          </cell>
        </row>
        <row r="320">
          <cell r="A320" t="str">
            <v xml:space="preserve">EL.VR. A.01.  .  </v>
          </cell>
          <cell r="B320" t="str">
            <v>INSTALLATION OF CELLS OF STATIONARY     BATTERIES OF ANY TYPE</v>
          </cell>
        </row>
        <row r="321">
          <cell r="A321" t="str">
            <v xml:space="preserve">EL.VR. A.01. A.  </v>
          </cell>
          <cell r="B321" t="str">
            <v>Installation of cells and blocks,       discharged or empty of stationary       batteries up to rated 300 Ah</v>
          </cell>
          <cell r="C321" t="str">
            <v>NR</v>
          </cell>
          <cell r="D321" t="str">
            <v>512.40</v>
          </cell>
          <cell r="E321" t="str">
            <v>244.34</v>
          </cell>
          <cell r="F321" t="str">
            <v>125,199.82</v>
          </cell>
          <cell r="G321" t="str">
            <v>35.00</v>
          </cell>
          <cell r="H321" t="str">
            <v>17,934.00</v>
          </cell>
        </row>
        <row r="322">
          <cell r="A322" t="str">
            <v>SUB TOTAL</v>
          </cell>
          <cell r="B322" t="str">
            <v xml:space="preserve">EL.VR. A.  .  .  </v>
          </cell>
          <cell r="F322" t="str">
            <v>125,199.82</v>
          </cell>
          <cell r="H322" t="str">
            <v>17,934.00</v>
          </cell>
        </row>
        <row r="323">
          <cell r="A323" t="str">
            <v xml:space="preserve">EL.VR. B.  .  .  </v>
          </cell>
          <cell r="B323" t="str">
            <v>TRANSPORTS</v>
          </cell>
        </row>
        <row r="324">
          <cell r="A324" t="str">
            <v xml:space="preserve">EL.VR. B.01.  .  </v>
          </cell>
          <cell r="B324" t="str">
            <v>TRANSPORTS</v>
          </cell>
        </row>
        <row r="325">
          <cell r="A325" t="str">
            <v xml:space="preserve">EL.VR. B.01. B.  </v>
          </cell>
          <cell r="B325" t="str">
            <v>Transport of transformers,switchboards exceeding 200 kg and/or miscellaneous   electrical apparatuses</v>
          </cell>
          <cell r="C325" t="str">
            <v>KG</v>
          </cell>
          <cell r="D325" t="str">
            <v>634,476.00</v>
          </cell>
          <cell r="E325" t="str">
            <v>0.33</v>
          </cell>
          <cell r="F325" t="str">
            <v>209,377.08</v>
          </cell>
          <cell r="G325" t="str">
            <v>0.01</v>
          </cell>
          <cell r="H325" t="str">
            <v>4,578.23</v>
          </cell>
        </row>
        <row r="326">
          <cell r="A326" t="str">
            <v>SUB TOTAL</v>
          </cell>
          <cell r="B326" t="str">
            <v xml:space="preserve">EL.VR. B.  .  .  </v>
          </cell>
          <cell r="F326" t="str">
            <v>209,377.08</v>
          </cell>
          <cell r="H326" t="str">
            <v>4,578.23</v>
          </cell>
        </row>
        <row r="327">
          <cell r="A327" t="str">
            <v>SUB TOTAL</v>
          </cell>
          <cell r="B327" t="str">
            <v xml:space="preserve">EL.VR.  .  .  .  </v>
          </cell>
          <cell r="F327" t="str">
            <v>334,576.90</v>
          </cell>
          <cell r="H327" t="str">
            <v>22,512.23</v>
          </cell>
        </row>
        <row r="328">
          <cell r="A328" t="str">
            <v>SUB TOTAL</v>
          </cell>
          <cell r="B328" t="str">
            <v xml:space="preserve">EL.  .  .  .  .  </v>
          </cell>
          <cell r="F328" t="str">
            <v>4,828,851.97</v>
          </cell>
          <cell r="H328" t="str">
            <v>500,851.86</v>
          </cell>
        </row>
        <row r="329">
          <cell r="A329" t="str">
            <v xml:space="preserve">SF.  .  .  .  .  </v>
          </cell>
          <cell r="B329" t="str">
            <v>MEASURING AND CONTROL INSTRUMENTS AND ACCESSORIES</v>
          </cell>
        </row>
        <row r="330">
          <cell r="A330" t="str">
            <v xml:space="preserve">SF.01.  .  .  .  </v>
          </cell>
          <cell r="B330" t="str">
            <v>MEASURING AND CONTROL INSTRUMENTS AND ACCESSORIES</v>
          </cell>
        </row>
        <row r="331">
          <cell r="A331" t="str">
            <v xml:space="preserve">SF.01.AN.  .  .  </v>
          </cell>
          <cell r="B331" t="str">
            <v>Pressure instruments</v>
          </cell>
        </row>
        <row r="332">
          <cell r="A332" t="str">
            <v xml:space="preserve">SF.01.AN.04.  .  </v>
          </cell>
          <cell r="B332" t="str">
            <v>Separation pot for pressure instrument</v>
          </cell>
          <cell r="C332" t="str">
            <v>NR</v>
          </cell>
          <cell r="D332" t="str">
            <v>12.00</v>
          </cell>
          <cell r="E332" t="str">
            <v>160.34</v>
          </cell>
          <cell r="F332" t="str">
            <v>1,924.08</v>
          </cell>
          <cell r="G332" t="str">
            <v>20.00</v>
          </cell>
          <cell r="H332" t="str">
            <v>240.00</v>
          </cell>
        </row>
        <row r="333">
          <cell r="A333" t="str">
            <v xml:space="preserve">SF.01.AN.05.  .  </v>
          </cell>
          <cell r="B333" t="str">
            <v>Purge unit for pressure instrument</v>
          </cell>
          <cell r="C333" t="str">
            <v>NR</v>
          </cell>
          <cell r="D333" t="str">
            <v>25.80</v>
          </cell>
          <cell r="E333" t="str">
            <v>160.34</v>
          </cell>
          <cell r="F333" t="str">
            <v>4,136.77</v>
          </cell>
          <cell r="G333" t="str">
            <v>20.00</v>
          </cell>
          <cell r="H333" t="str">
            <v>516.00</v>
          </cell>
        </row>
        <row r="334">
          <cell r="A334" t="str">
            <v>SUB TOTAL</v>
          </cell>
          <cell r="B334" t="str">
            <v xml:space="preserve">SF.01.AN.  .  .  </v>
          </cell>
          <cell r="F334" t="str">
            <v>6,060.85</v>
          </cell>
          <cell r="H334" t="str">
            <v>756.00</v>
          </cell>
        </row>
        <row r="335">
          <cell r="A335" t="str">
            <v xml:space="preserve">SF.01.BN.  .  .  </v>
          </cell>
          <cell r="B335" t="str">
            <v>Differential pressure instrument</v>
          </cell>
        </row>
        <row r="336">
          <cell r="A336" t="str">
            <v xml:space="preserve">SF.01.BN.03.  .  </v>
          </cell>
          <cell r="B336" t="str">
            <v>Separation pot for differential pressure instrument</v>
          </cell>
          <cell r="C336" t="str">
            <v>NR</v>
          </cell>
          <cell r="D336" t="str">
            <v>8.40</v>
          </cell>
          <cell r="E336" t="str">
            <v>160.34</v>
          </cell>
          <cell r="F336" t="str">
            <v>1,346.86</v>
          </cell>
          <cell r="G336" t="str">
            <v>20.00</v>
          </cell>
          <cell r="H336" t="str">
            <v>168.00</v>
          </cell>
        </row>
        <row r="337">
          <cell r="A337" t="str">
            <v xml:space="preserve">SF.01.BN.04.  .  </v>
          </cell>
          <cell r="B337" t="str">
            <v>Purge unit for differential pressure instrument</v>
          </cell>
          <cell r="C337" t="str">
            <v>NR</v>
          </cell>
          <cell r="D337" t="str">
            <v>30.00</v>
          </cell>
          <cell r="E337" t="str">
            <v>160.34</v>
          </cell>
          <cell r="F337" t="str">
            <v>4,810.20</v>
          </cell>
          <cell r="G337" t="str">
            <v>20.00</v>
          </cell>
          <cell r="H337" t="str">
            <v>600.00</v>
          </cell>
        </row>
        <row r="338">
          <cell r="A338" t="str">
            <v>SUB TOTAL</v>
          </cell>
          <cell r="B338" t="str">
            <v xml:space="preserve">SF.01.BN.  .  .  </v>
          </cell>
          <cell r="F338" t="str">
            <v>6,157.06</v>
          </cell>
          <cell r="H338" t="str">
            <v>768.00</v>
          </cell>
        </row>
        <row r="339">
          <cell r="A339" t="str">
            <v xml:space="preserve">SF.01. C.  .  .  </v>
          </cell>
          <cell r="B339" t="str">
            <v>LEVEL INSTRUMENTS</v>
          </cell>
        </row>
        <row r="340">
          <cell r="A340" t="str">
            <v xml:space="preserve">SF.01. C.01.  .  </v>
          </cell>
          <cell r="B340" t="str">
            <v>Vibration, Capacitance, Conductivity , Probe Level Instrument</v>
          </cell>
          <cell r="C340" t="str">
            <v>NR</v>
          </cell>
          <cell r="D340" t="str">
            <v>9.00</v>
          </cell>
          <cell r="E340" t="str">
            <v>200.43</v>
          </cell>
          <cell r="F340" t="str">
            <v>1,803.87</v>
          </cell>
          <cell r="G340" t="str">
            <v>25.00</v>
          </cell>
          <cell r="H340" t="str">
            <v>225.00</v>
          </cell>
        </row>
        <row r="341">
          <cell r="A341" t="str">
            <v xml:space="preserve">SF.01. C.02.  .  </v>
          </cell>
          <cell r="B341" t="str">
            <v>Ultrasonic, Radar, Microwave Level Transmitter</v>
          </cell>
          <cell r="C341" t="str">
            <v>NR</v>
          </cell>
          <cell r="D341" t="str">
            <v>12.00</v>
          </cell>
          <cell r="E341" t="str">
            <v>240.52</v>
          </cell>
          <cell r="F341" t="str">
            <v>2,886.24</v>
          </cell>
          <cell r="G341" t="str">
            <v>30.00</v>
          </cell>
          <cell r="H341" t="str">
            <v>360.00</v>
          </cell>
        </row>
        <row r="342">
          <cell r="A342" t="str">
            <v xml:space="preserve">SF.01. C.03.  .  </v>
          </cell>
          <cell r="B342" t="str">
            <v>Level Switch</v>
          </cell>
          <cell r="C342" t="str">
            <v>NR</v>
          </cell>
          <cell r="D342" t="str">
            <v>79.80</v>
          </cell>
          <cell r="E342" t="str">
            <v>200.43</v>
          </cell>
          <cell r="F342" t="str">
            <v>15,994.31</v>
          </cell>
          <cell r="G342" t="str">
            <v>25.00</v>
          </cell>
          <cell r="H342" t="str">
            <v>1,995.00</v>
          </cell>
        </row>
        <row r="343">
          <cell r="A343" t="str">
            <v xml:space="preserve">SF.01. C.04.  .  </v>
          </cell>
          <cell r="B343" t="str">
            <v>Magnetic or reinforced glass level indicator</v>
          </cell>
          <cell r="C343" t="str">
            <v>NR</v>
          </cell>
          <cell r="D343" t="str">
            <v>153.60</v>
          </cell>
          <cell r="E343" t="str">
            <v>200.43</v>
          </cell>
          <cell r="F343" t="str">
            <v>30,786.05</v>
          </cell>
          <cell r="G343" t="str">
            <v>25.00</v>
          </cell>
          <cell r="H343" t="str">
            <v>3,840.00</v>
          </cell>
        </row>
        <row r="344">
          <cell r="A344" t="str">
            <v xml:space="preserve">SF.01. C.05.  .  </v>
          </cell>
          <cell r="B344" t="str">
            <v>Displacement type level transmitter or controller</v>
          </cell>
          <cell r="C344" t="str">
            <v>NR</v>
          </cell>
          <cell r="D344" t="str">
            <v>28.80</v>
          </cell>
          <cell r="E344" t="str">
            <v>240.52</v>
          </cell>
          <cell r="F344" t="str">
            <v>6,926.98</v>
          </cell>
          <cell r="G344" t="str">
            <v>30.00</v>
          </cell>
          <cell r="H344" t="str">
            <v>864.00</v>
          </cell>
        </row>
        <row r="345">
          <cell r="A345" t="str">
            <v xml:space="preserve">SF.01. C.06.  .  </v>
          </cell>
          <cell r="B345" t="str">
            <v>Nuclear Level Transmitter</v>
          </cell>
          <cell r="C345" t="str">
            <v>NR</v>
          </cell>
          <cell r="D345" t="str">
            <v>1.20</v>
          </cell>
          <cell r="E345" t="str">
            <v>240.52</v>
          </cell>
          <cell r="F345" t="str">
            <v>288.62</v>
          </cell>
          <cell r="G345" t="str">
            <v>30.00</v>
          </cell>
          <cell r="H345" t="str">
            <v>36.00</v>
          </cell>
        </row>
        <row r="346">
          <cell r="A346" t="str">
            <v xml:space="preserve">SF.01. C.09.  .  </v>
          </cell>
          <cell r="B346" t="str">
            <v>Indicator or transmitter level scale, tape or magnetic type for storage tank</v>
          </cell>
          <cell r="C346" t="str">
            <v>NR</v>
          </cell>
          <cell r="D346" t="str">
            <v>4.80</v>
          </cell>
          <cell r="E346" t="str">
            <v>240.52</v>
          </cell>
          <cell r="F346" t="str">
            <v>1,154.50</v>
          </cell>
          <cell r="G346" t="str">
            <v>30.00</v>
          </cell>
          <cell r="H346" t="str">
            <v>144.00</v>
          </cell>
        </row>
        <row r="347">
          <cell r="A347" t="str">
            <v>SUB TOTAL</v>
          </cell>
          <cell r="B347" t="str">
            <v xml:space="preserve">SF.01. C.  .  .  </v>
          </cell>
          <cell r="F347" t="str">
            <v>59,840.57</v>
          </cell>
          <cell r="H347" t="str">
            <v>7,464.00</v>
          </cell>
        </row>
        <row r="348">
          <cell r="A348" t="str">
            <v xml:space="preserve">SF.01. D.  .  .  </v>
          </cell>
          <cell r="B348" t="str">
            <v>TEMPRATURE INSTRUMENTS</v>
          </cell>
        </row>
        <row r="349">
          <cell r="A349" t="str">
            <v xml:space="preserve">SF.01. D.01.  .  </v>
          </cell>
          <cell r="B349" t="str">
            <v>THERMOWELL COMPLETE WITH THERMOCOUPLES OR THERMORESISTANCES (LENGTH OF THE IMMERSED PART UP TO 1000 MM)</v>
          </cell>
        </row>
        <row r="350">
          <cell r="A350" t="str">
            <v xml:space="preserve">SF.01. D.01. A.  </v>
          </cell>
          <cell r="B350" t="str">
            <v>Install. directly welded,flanged or equipment threaded to the pipe connection of process</v>
          </cell>
          <cell r="C350" t="str">
            <v>NR</v>
          </cell>
          <cell r="D350" t="str">
            <v>441.60</v>
          </cell>
          <cell r="E350" t="str">
            <v>160.34</v>
          </cell>
          <cell r="F350" t="str">
            <v>70,806.14</v>
          </cell>
          <cell r="G350" t="str">
            <v>20.00</v>
          </cell>
          <cell r="H350" t="str">
            <v>8,832.00</v>
          </cell>
        </row>
        <row r="351">
          <cell r="A351" t="str">
            <v xml:space="preserve">SF.01. D.02.  .  </v>
          </cell>
          <cell r="B351" t="str">
            <v>THERMOSTAT WITH BULB AND CAPILLARY</v>
          </cell>
        </row>
        <row r="352">
          <cell r="A352" t="str">
            <v xml:space="preserve">SF.01. D.02. B.  </v>
          </cell>
          <cell r="B352" t="str">
            <v>Install. with fixing on any type of metal, brick or concrete structure or process pipework</v>
          </cell>
          <cell r="C352" t="str">
            <v>NR</v>
          </cell>
          <cell r="D352" t="str">
            <v>8.40</v>
          </cell>
          <cell r="E352" t="str">
            <v>160.34</v>
          </cell>
          <cell r="F352" t="str">
            <v>1,346.86</v>
          </cell>
          <cell r="G352" t="str">
            <v>20.00</v>
          </cell>
          <cell r="H352" t="str">
            <v>168.00</v>
          </cell>
        </row>
        <row r="353">
          <cell r="A353" t="str">
            <v xml:space="preserve">SF.01. D.05.  .  </v>
          </cell>
          <cell r="B353" t="str">
            <v>TRANMITTER MV/MA ; OHM / MA ;V/MA ; MV/PSIG</v>
          </cell>
        </row>
        <row r="354">
          <cell r="A354" t="str">
            <v xml:space="preserve">SF.01. D.05. B.  </v>
          </cell>
          <cell r="B354" t="str">
            <v>Install. with fixing on any type of metal, brick or concrete structure or process pipework</v>
          </cell>
          <cell r="C354" t="str">
            <v>NR</v>
          </cell>
          <cell r="D354" t="str">
            <v>441.60</v>
          </cell>
          <cell r="E354" t="str">
            <v>240.52</v>
          </cell>
          <cell r="F354" t="str">
            <v>106,213.63</v>
          </cell>
          <cell r="G354" t="str">
            <v>30.00</v>
          </cell>
          <cell r="H354" t="str">
            <v>13,248.00</v>
          </cell>
        </row>
        <row r="355">
          <cell r="A355" t="str">
            <v xml:space="preserve">SF.01. D.06.  .  </v>
          </cell>
          <cell r="B355" t="str">
            <v>SKIN-POINT ELEMENTS</v>
          </cell>
        </row>
        <row r="356">
          <cell r="A356" t="str">
            <v xml:space="preserve">SF.01. D.06. A.  </v>
          </cell>
          <cell r="B356" t="str">
            <v>Install. directly welded,flanged or equipment threaded to the pipe connection of process</v>
          </cell>
          <cell r="C356" t="str">
            <v>NR</v>
          </cell>
          <cell r="D356" t="str">
            <v>24.00</v>
          </cell>
          <cell r="E356" t="str">
            <v>400.86</v>
          </cell>
          <cell r="F356" t="str">
            <v>9,620.64</v>
          </cell>
          <cell r="G356" t="str">
            <v>50.00</v>
          </cell>
          <cell r="H356" t="str">
            <v>1,200.00</v>
          </cell>
        </row>
        <row r="357">
          <cell r="A357" t="str">
            <v>SUB TOTAL</v>
          </cell>
          <cell r="B357" t="str">
            <v xml:space="preserve">SF.01. D.  .  .  </v>
          </cell>
          <cell r="F357" t="str">
            <v>187,987.27</v>
          </cell>
          <cell r="H357" t="str">
            <v>23,448.00</v>
          </cell>
        </row>
        <row r="358">
          <cell r="A358" t="str">
            <v xml:space="preserve">SF.01. E.  .  .  </v>
          </cell>
          <cell r="B358" t="str">
            <v>FITTINGS</v>
          </cell>
        </row>
        <row r="359">
          <cell r="A359" t="str">
            <v xml:space="preserve">SF.01. E.01.  .  </v>
          </cell>
          <cell r="B359" t="str">
            <v>PSIG/mA transmitter or mA/PSIG electropneumatic transducer</v>
          </cell>
          <cell r="C359" t="str">
            <v>NR</v>
          </cell>
          <cell r="D359" t="str">
            <v>24.00</v>
          </cell>
          <cell r="E359" t="str">
            <v>240.52</v>
          </cell>
          <cell r="F359" t="str">
            <v>5,772.48</v>
          </cell>
          <cell r="G359" t="str">
            <v>30.00</v>
          </cell>
          <cell r="H359" t="str">
            <v>720.00</v>
          </cell>
        </row>
        <row r="360">
          <cell r="A360" t="str">
            <v xml:space="preserve">SF.01. E.03.  .  </v>
          </cell>
          <cell r="B360" t="str">
            <v>Electric indicator (repeater) max DIA or HEIGHT 8"</v>
          </cell>
          <cell r="C360" t="str">
            <v>NR</v>
          </cell>
          <cell r="D360" t="str">
            <v>51.00</v>
          </cell>
          <cell r="E360" t="str">
            <v>160.34</v>
          </cell>
          <cell r="F360" t="str">
            <v>8,177.34</v>
          </cell>
          <cell r="G360" t="str">
            <v>20.00</v>
          </cell>
          <cell r="H360" t="str">
            <v>1,020.00</v>
          </cell>
        </row>
        <row r="361">
          <cell r="A361" t="str">
            <v xml:space="preserve">SF.01. E.04.  .  </v>
          </cell>
          <cell r="B361" t="str">
            <v>2 or 3 way electromagnetic valves, with or without manual reset</v>
          </cell>
          <cell r="C361" t="str">
            <v>NR</v>
          </cell>
          <cell r="D361" t="str">
            <v>187.20</v>
          </cell>
          <cell r="E361" t="str">
            <v>120.26</v>
          </cell>
          <cell r="F361" t="str">
            <v>22,512.67</v>
          </cell>
          <cell r="G361" t="str">
            <v>15.00</v>
          </cell>
          <cell r="H361" t="str">
            <v>2,808.00</v>
          </cell>
        </row>
        <row r="362">
          <cell r="A362" t="str">
            <v xml:space="preserve">SF.01. E.06.  .  </v>
          </cell>
          <cell r="B362" t="str">
            <v>Limit switch mechanical or proximity type</v>
          </cell>
          <cell r="C362" t="str">
            <v>NR</v>
          </cell>
          <cell r="D362" t="str">
            <v>234.00</v>
          </cell>
          <cell r="E362" t="str">
            <v>160.34</v>
          </cell>
          <cell r="F362" t="str">
            <v>37,519.56</v>
          </cell>
          <cell r="G362" t="str">
            <v>20.00</v>
          </cell>
          <cell r="H362" t="str">
            <v>4,680.00</v>
          </cell>
        </row>
        <row r="363">
          <cell r="A363" t="str">
            <v>SUB TOTAL</v>
          </cell>
          <cell r="B363" t="str">
            <v xml:space="preserve">SF.01. E.  .  .  </v>
          </cell>
          <cell r="F363" t="str">
            <v>73,982.05</v>
          </cell>
          <cell r="H363" t="str">
            <v>9,228.00</v>
          </cell>
        </row>
        <row r="364">
          <cell r="A364" t="str">
            <v xml:space="preserve">SF.01. F.  .  .  </v>
          </cell>
          <cell r="B364" t="str">
            <v>Fire/Gas detection System in Building</v>
          </cell>
        </row>
        <row r="365">
          <cell r="A365" t="str">
            <v xml:space="preserve">SF.01. F.01.  .  </v>
          </cell>
          <cell r="B365" t="str">
            <v>Photoelectric and/or Ionization chamber</v>
          </cell>
          <cell r="C365" t="str">
            <v>NR</v>
          </cell>
          <cell r="D365" t="str">
            <v>1,200.00</v>
          </cell>
          <cell r="E365" t="str">
            <v>45.14</v>
          </cell>
          <cell r="F365" t="str">
            <v>54,168.00</v>
          </cell>
          <cell r="G365" t="str">
            <v>5.63</v>
          </cell>
          <cell r="H365" t="str">
            <v>6,756.00</v>
          </cell>
        </row>
        <row r="366">
          <cell r="A366" t="str">
            <v xml:space="preserve">SF.01. F.03.  .  </v>
          </cell>
          <cell r="B366" t="str">
            <v>Beam type</v>
          </cell>
          <cell r="C366" t="str">
            <v>NR</v>
          </cell>
          <cell r="D366" t="str">
            <v>111.00</v>
          </cell>
          <cell r="E366" t="str">
            <v>8.02</v>
          </cell>
          <cell r="F366" t="str">
            <v>890.22</v>
          </cell>
          <cell r="G366" t="str">
            <v>1.00</v>
          </cell>
          <cell r="H366" t="str">
            <v>111.00</v>
          </cell>
        </row>
        <row r="367">
          <cell r="A367" t="str">
            <v xml:space="preserve">SF.01. F.04.  .  </v>
          </cell>
          <cell r="B367" t="str">
            <v>Spot-type heat detector</v>
          </cell>
          <cell r="C367" t="str">
            <v>NR</v>
          </cell>
          <cell r="D367" t="str">
            <v>10.80</v>
          </cell>
          <cell r="E367" t="str">
            <v>72.15</v>
          </cell>
          <cell r="F367" t="str">
            <v>779.22</v>
          </cell>
          <cell r="G367" t="str">
            <v>9.00</v>
          </cell>
          <cell r="H367" t="str">
            <v>97.20</v>
          </cell>
        </row>
        <row r="368">
          <cell r="A368" t="str">
            <v xml:space="preserve">SF.01. F.05.  .  </v>
          </cell>
          <cell r="B368" t="str">
            <v>Gas detector in HVAC conducts</v>
          </cell>
          <cell r="C368" t="str">
            <v>NR</v>
          </cell>
          <cell r="D368" t="str">
            <v>45.00</v>
          </cell>
          <cell r="E368" t="str">
            <v>90.19</v>
          </cell>
          <cell r="F368" t="str">
            <v>4,058.55</v>
          </cell>
          <cell r="G368" t="str">
            <v>11.25</v>
          </cell>
          <cell r="H368" t="str">
            <v>506.25</v>
          </cell>
        </row>
        <row r="369">
          <cell r="A369" t="str">
            <v xml:space="preserve">SF.01. F.07.  .  </v>
          </cell>
          <cell r="B369" t="str">
            <v>Manual device</v>
          </cell>
          <cell r="C369" t="str">
            <v>NR</v>
          </cell>
          <cell r="D369" t="str">
            <v>219.00</v>
          </cell>
          <cell r="E369" t="str">
            <v>360.77</v>
          </cell>
          <cell r="F369" t="str">
            <v>79,008.63</v>
          </cell>
          <cell r="G369" t="str">
            <v>45.00</v>
          </cell>
          <cell r="H369" t="str">
            <v>9,855.00</v>
          </cell>
        </row>
        <row r="370">
          <cell r="A370" t="str">
            <v xml:space="preserve">SF.01. F.08.  .  </v>
          </cell>
          <cell r="B370" t="str">
            <v>Audible alarm device</v>
          </cell>
          <cell r="C370" t="str">
            <v>NR</v>
          </cell>
          <cell r="D370" t="str">
            <v>267.00</v>
          </cell>
          <cell r="E370" t="str">
            <v>45.14</v>
          </cell>
          <cell r="F370" t="str">
            <v>12,052.38</v>
          </cell>
          <cell r="G370" t="str">
            <v>5.63</v>
          </cell>
          <cell r="H370" t="str">
            <v>1,503.21</v>
          </cell>
        </row>
        <row r="371">
          <cell r="A371" t="str">
            <v xml:space="preserve">SF.01. F.09.  .  </v>
          </cell>
          <cell r="B371" t="str">
            <v>Visible alarm station (flashing light)</v>
          </cell>
          <cell r="C371" t="str">
            <v>NR</v>
          </cell>
          <cell r="D371" t="str">
            <v>279.00</v>
          </cell>
          <cell r="E371" t="str">
            <v>60.13</v>
          </cell>
          <cell r="F371" t="str">
            <v>16,776.27</v>
          </cell>
          <cell r="G371" t="str">
            <v>7.50</v>
          </cell>
          <cell r="H371" t="str">
            <v>2,092.50</v>
          </cell>
        </row>
        <row r="372">
          <cell r="A372" t="str">
            <v>SUB TOTAL</v>
          </cell>
          <cell r="B372" t="str">
            <v xml:space="preserve">SF.01. F.  .  .  </v>
          </cell>
          <cell r="F372" t="str">
            <v>167,733.27</v>
          </cell>
          <cell r="H372" t="str">
            <v>20,921.16</v>
          </cell>
        </row>
        <row r="373">
          <cell r="A373" t="str">
            <v xml:space="preserve">SF.01. G.  .  .  </v>
          </cell>
          <cell r="B373" t="str">
            <v>Fire/Gas detectoin in process areas</v>
          </cell>
        </row>
        <row r="374">
          <cell r="A374" t="str">
            <v xml:space="preserve">SF.01. G.01.  .  </v>
          </cell>
          <cell r="B374" t="str">
            <v>Toxic/Flammable gas detector</v>
          </cell>
          <cell r="C374" t="str">
            <v>NR</v>
          </cell>
          <cell r="D374" t="str">
            <v>138.00</v>
          </cell>
          <cell r="E374" t="str">
            <v>72.15</v>
          </cell>
          <cell r="F374" t="str">
            <v>9,956.70</v>
          </cell>
          <cell r="G374" t="str">
            <v>9.00</v>
          </cell>
          <cell r="H374" t="str">
            <v>1,242.00</v>
          </cell>
        </row>
        <row r="375">
          <cell r="A375" t="str">
            <v xml:space="preserve">SF.01. G.02.  .  </v>
          </cell>
          <cell r="B375" t="str">
            <v>Open path IR gas detector</v>
          </cell>
          <cell r="C375" t="str">
            <v>NR</v>
          </cell>
          <cell r="D375" t="str">
            <v>39.00</v>
          </cell>
          <cell r="E375" t="str">
            <v>72.15</v>
          </cell>
          <cell r="F375" t="str">
            <v>2,813.85</v>
          </cell>
          <cell r="G375" t="str">
            <v>9.00</v>
          </cell>
          <cell r="H375" t="str">
            <v>351.00</v>
          </cell>
        </row>
        <row r="376">
          <cell r="A376" t="str">
            <v xml:space="preserve">SF.01. G.04.  .  </v>
          </cell>
          <cell r="B376" t="str">
            <v>Heat/flame detector</v>
          </cell>
          <cell r="C376" t="str">
            <v>NR</v>
          </cell>
          <cell r="D376" t="str">
            <v>2.40</v>
          </cell>
          <cell r="E376" t="str">
            <v>36.08</v>
          </cell>
          <cell r="F376" t="str">
            <v>86.59</v>
          </cell>
          <cell r="G376" t="str">
            <v>4.50</v>
          </cell>
          <cell r="H376" t="str">
            <v>10.80</v>
          </cell>
        </row>
        <row r="377">
          <cell r="A377" t="str">
            <v xml:space="preserve">SF.01. G.05.  .  </v>
          </cell>
          <cell r="B377" t="str">
            <v>Manual device of any type</v>
          </cell>
          <cell r="C377" t="str">
            <v>NR</v>
          </cell>
          <cell r="D377" t="str">
            <v>90.00</v>
          </cell>
          <cell r="E377" t="str">
            <v>360.77</v>
          </cell>
          <cell r="F377" t="str">
            <v>32,469.30</v>
          </cell>
          <cell r="G377" t="str">
            <v>45.00</v>
          </cell>
          <cell r="H377" t="str">
            <v>4,050.00</v>
          </cell>
        </row>
        <row r="378">
          <cell r="A378" t="str">
            <v xml:space="preserve">SF.01. G.06.  .  </v>
          </cell>
          <cell r="B378" t="str">
            <v>Audible alarm</v>
          </cell>
          <cell r="C378" t="str">
            <v>NR</v>
          </cell>
          <cell r="D378" t="str">
            <v>141.00</v>
          </cell>
          <cell r="E378" t="str">
            <v>60.13</v>
          </cell>
          <cell r="F378" t="str">
            <v>8,478.33</v>
          </cell>
          <cell r="G378" t="str">
            <v>7.50</v>
          </cell>
          <cell r="H378" t="str">
            <v>1,057.50</v>
          </cell>
        </row>
        <row r="379">
          <cell r="A379" t="str">
            <v xml:space="preserve">SF.01. G.09.  .  </v>
          </cell>
          <cell r="B379" t="str">
            <v>Visual alarm (any type)</v>
          </cell>
          <cell r="C379" t="str">
            <v>NR</v>
          </cell>
          <cell r="D379" t="str">
            <v>144.00</v>
          </cell>
          <cell r="E379" t="str">
            <v>45.14</v>
          </cell>
          <cell r="F379" t="str">
            <v>6,500.16</v>
          </cell>
          <cell r="G379" t="str">
            <v>5.63</v>
          </cell>
          <cell r="H379" t="str">
            <v>810.72</v>
          </cell>
        </row>
        <row r="380">
          <cell r="A380" t="str">
            <v xml:space="preserve">SF.01. G.10. B.  </v>
          </cell>
          <cell r="B380" t="str">
            <v>Linear heat wire</v>
          </cell>
          <cell r="C380" t="str">
            <v>NR</v>
          </cell>
          <cell r="D380" t="str">
            <v>12.00</v>
          </cell>
          <cell r="E380" t="str">
            <v>160.34</v>
          </cell>
          <cell r="F380" t="str">
            <v>1,924.08</v>
          </cell>
          <cell r="G380" t="str">
            <v>20.00</v>
          </cell>
          <cell r="H380" t="str">
            <v>240.00</v>
          </cell>
        </row>
        <row r="381">
          <cell r="A381" t="str">
            <v>SUB TOTAL</v>
          </cell>
          <cell r="B381" t="str">
            <v xml:space="preserve">SF.01. G.  .  .  </v>
          </cell>
          <cell r="F381" t="str">
            <v>62,229.01</v>
          </cell>
          <cell r="H381" t="str">
            <v>7,762.02</v>
          </cell>
        </row>
        <row r="382">
          <cell r="A382" t="str">
            <v>SUB TOTAL</v>
          </cell>
          <cell r="B382" t="str">
            <v xml:space="preserve">SF.01.  .  .  .  </v>
          </cell>
          <cell r="F382" t="str">
            <v>563,990.08</v>
          </cell>
          <cell r="H382" t="str">
            <v>70,347.18</v>
          </cell>
        </row>
        <row r="383">
          <cell r="A383" t="str">
            <v xml:space="preserve">SF.02.  .  .  .  </v>
          </cell>
          <cell r="B383" t="str">
            <v>PNEUMATIC FEED NETWORK FOR INSTRUMENTATIONS USING AIR DISTRIBUTION POTS</v>
          </cell>
        </row>
        <row r="384">
          <cell r="A384" t="str">
            <v xml:space="preserve">SF.02. A.  .  .  </v>
          </cell>
          <cell r="B384" t="str">
            <v>INSTALL. AS PER ART SF 2 OF STEEL PIPE (WITH OR WITHOUT GALVANIZING), DISTRIBUTION POTS, VALVES AND DRAWN TUBES TO USERS , INCLUDING CONNECTIONS FOR THE PNEUMATIC SUPPLY TO INSTRUMENTS</v>
          </cell>
        </row>
        <row r="385">
          <cell r="A385" t="str">
            <v xml:space="preserve">SF.02. A.01.  .  </v>
          </cell>
          <cell r="B385" t="str">
            <v>DISTRIBUTION POT WITH 5 BRANCHES</v>
          </cell>
        </row>
        <row r="386">
          <cell r="A386" t="str">
            <v xml:space="preserve">SF.02. A.01. B.  </v>
          </cell>
          <cell r="B386" t="str">
            <v>Avg. distance between needle valve (on the distribution pot) and user over 25 m and upto 40 m</v>
          </cell>
          <cell r="C386" t="str">
            <v>NR</v>
          </cell>
          <cell r="D386" t="str">
            <v>37.20</v>
          </cell>
          <cell r="E386" t="str">
            <v>601.29</v>
          </cell>
          <cell r="F386" t="str">
            <v>22,367.99</v>
          </cell>
          <cell r="G386" t="str">
            <v>75.00</v>
          </cell>
          <cell r="H386" t="str">
            <v>2,790.00</v>
          </cell>
        </row>
        <row r="387">
          <cell r="A387" t="str">
            <v xml:space="preserve">SF.02. A.02.  .  </v>
          </cell>
          <cell r="B387" t="str">
            <v>DISTRIBUTION POT WITH 10 BRANCHES</v>
          </cell>
        </row>
        <row r="388">
          <cell r="A388" t="str">
            <v xml:space="preserve">SF.02. A.02. B.  </v>
          </cell>
          <cell r="B388" t="str">
            <v>Avg. distance between needle valve (on the distribution pot) and user over 25 m and upto 40 m</v>
          </cell>
          <cell r="C388" t="str">
            <v>NR</v>
          </cell>
          <cell r="D388" t="str">
            <v>67.80</v>
          </cell>
          <cell r="E388" t="str">
            <v>801.72</v>
          </cell>
          <cell r="F388" t="str">
            <v>54,356.62</v>
          </cell>
          <cell r="G388" t="str">
            <v>100.00</v>
          </cell>
          <cell r="H388" t="str">
            <v>6,780.00</v>
          </cell>
        </row>
        <row r="389">
          <cell r="A389" t="str">
            <v>SUB TOTAL</v>
          </cell>
          <cell r="B389" t="str">
            <v xml:space="preserve">SF.02. A.  .  .  </v>
          </cell>
          <cell r="F389" t="str">
            <v>76,724.61</v>
          </cell>
          <cell r="H389" t="str">
            <v>9,570.00</v>
          </cell>
        </row>
        <row r="390">
          <cell r="A390" t="str">
            <v>SUB TOTAL</v>
          </cell>
          <cell r="B390" t="str">
            <v xml:space="preserve">SF.02.  .  .  .  </v>
          </cell>
          <cell r="F390" t="str">
            <v>76,724.61</v>
          </cell>
          <cell r="H390" t="str">
            <v>9,570.00</v>
          </cell>
        </row>
        <row r="391">
          <cell r="A391" t="str">
            <v xml:space="preserve">SF.03.  .  .  .  </v>
          </cell>
          <cell r="B391" t="str">
            <v>PNEUMATIC SUPPLY FOR INSTRUMENT SYSTEMS USING STEEL PIPE</v>
          </cell>
        </row>
        <row r="392">
          <cell r="A392" t="str">
            <v xml:space="preserve">SF.03. A.  .  .  </v>
          </cell>
          <cell r="B392" t="str">
            <v>INSTALL. AS PER ART SF 3 OF STEEL PIPE (WITH OR WITHOUT GALVANIZING ), FITTINGS OR ISOLATING VALVES,INCLUDING CONNECTIONS FOR THE PNEUMATIC SUPPLY TO INSTRUMENTS</v>
          </cell>
        </row>
        <row r="393">
          <cell r="A393" t="str">
            <v xml:space="preserve">SF.03. A.01.  .  </v>
          </cell>
          <cell r="B393" t="str">
            <v>INSTRUMENT, EQUIPMENT OR OTHER WHICH REQUIRES A PNEUMATIC SUPPLY</v>
          </cell>
        </row>
        <row r="394">
          <cell r="A394" t="str">
            <v xml:space="preserve">SF.03. A.01. B.  </v>
          </cell>
          <cell r="B394" t="str">
            <v>Average distance between valve on the main header and user to be supplied over 15 m</v>
          </cell>
          <cell r="C394" t="str">
            <v>NR</v>
          </cell>
          <cell r="D394" t="str">
            <v>31.80</v>
          </cell>
          <cell r="E394" t="str">
            <v>601.29</v>
          </cell>
          <cell r="F394" t="str">
            <v>19,121.02</v>
          </cell>
          <cell r="G394" t="str">
            <v>75.00</v>
          </cell>
          <cell r="H394" t="str">
            <v>2,385.00</v>
          </cell>
        </row>
        <row r="395">
          <cell r="A395" t="str">
            <v>SUB TOTAL</v>
          </cell>
          <cell r="B395" t="str">
            <v xml:space="preserve">SF.03. A.  .  .  </v>
          </cell>
          <cell r="F395" t="str">
            <v>19,121.02</v>
          </cell>
          <cell r="H395" t="str">
            <v>2,385.00</v>
          </cell>
        </row>
        <row r="396">
          <cell r="A396" t="str">
            <v>SUB TOTAL</v>
          </cell>
          <cell r="B396" t="str">
            <v xml:space="preserve">SF.03.  .  .  .  </v>
          </cell>
          <cell r="F396" t="str">
            <v>19,121.02</v>
          </cell>
          <cell r="H396" t="str">
            <v>2,385.00</v>
          </cell>
        </row>
        <row r="397">
          <cell r="A397" t="str">
            <v xml:space="preserve">SF.04.  .  .  .  </v>
          </cell>
          <cell r="B397" t="str">
            <v>JUNCTION BOXES AND CONNECTING CABLES OR TUBES FOR INSTRUMENT ASSEMBLIES</v>
          </cell>
        </row>
        <row r="398">
          <cell r="A398" t="str">
            <v xml:space="preserve">SF.04. A.  .  .  </v>
          </cell>
          <cell r="B398" t="str">
            <v>INSTALL. AS PER ART SF 4 OF JUNCTION BOXES WATERPROOF, FLAME-PROOF OR EXPLOSION PROOF TYPE CABLES OT TUBES FROM JUNCTION BOXES TO USERS.CONNECTIONS OF ABOVE CABLES OR TUBES TO TERMINAL BOARDS OF JUNCTION BOXES</v>
          </cell>
        </row>
        <row r="399">
          <cell r="A399" t="str">
            <v xml:space="preserve">SF.04. A.02.  .  </v>
          </cell>
          <cell r="B399" t="str">
            <v>TYPE COPPER OR COMPENSATED CABLES INSULATED IN PVC WITH OR WITHOUT SCREENING AND ARMOUR - JUNCTION BOX TYPE OVER 6 PAIRS (OR 12 CONDUCTORS) AND UPTO 12 PAIRS (24 CONDUCTORS)</v>
          </cell>
        </row>
        <row r="400">
          <cell r="A400" t="str">
            <v xml:space="preserve">SF.04. A.02. B.  </v>
          </cell>
          <cell r="B400" t="str">
            <v>Avg. distance between junction box and user over 30 and upto 50 m</v>
          </cell>
          <cell r="C400" t="str">
            <v>NR</v>
          </cell>
          <cell r="D400" t="str">
            <v>162.00</v>
          </cell>
          <cell r="E400" t="str">
            <v>360.77</v>
          </cell>
          <cell r="F400" t="str">
            <v>58,444.74</v>
          </cell>
          <cell r="G400" t="str">
            <v>45.00</v>
          </cell>
          <cell r="H400" t="str">
            <v>7,290.00</v>
          </cell>
        </row>
        <row r="401">
          <cell r="A401" t="str">
            <v xml:space="preserve">SF.04. A.03.  .  </v>
          </cell>
          <cell r="B401" t="str">
            <v>TYPE COPPER OR COMPENSATED CABLES INSULATED IN PVC WITH OR WITHOUT SCREENING AND ARMOUR - JUNCTION BOX TYPE OVER 12 PAIRS (OR 24 CONDUCTORS) AND UPTO 24 PAIRS (48 CONDUCTORS)</v>
          </cell>
        </row>
        <row r="402">
          <cell r="A402" t="str">
            <v xml:space="preserve">SF.04. A.03. B.  </v>
          </cell>
          <cell r="B402" t="str">
            <v>Avg. distance between junction box and user over 30 and upto 50 m</v>
          </cell>
          <cell r="C402" t="str">
            <v>NR</v>
          </cell>
          <cell r="D402" t="str">
            <v>235.20</v>
          </cell>
          <cell r="E402" t="str">
            <v>481.03</v>
          </cell>
          <cell r="F402" t="str">
            <v>113,138.26</v>
          </cell>
          <cell r="G402" t="str">
            <v>60.00</v>
          </cell>
          <cell r="H402" t="str">
            <v>14,112.00</v>
          </cell>
        </row>
        <row r="403">
          <cell r="A403" t="str">
            <v xml:space="preserve">SF.04. A.05.  .  </v>
          </cell>
          <cell r="B403" t="str">
            <v>TYPE CABLES FOR THERMORESISTANCE WITH OR WITHOUT SCREENING AND ARMOUR - JUNCTION BOX TYPE UPTO 6 TRIPLES</v>
          </cell>
        </row>
        <row r="404">
          <cell r="A404" t="str">
            <v xml:space="preserve">SF.04. A.05. B.  </v>
          </cell>
          <cell r="B404" t="str">
            <v>Avg. distance between junction box and user over 30 and upto 50 m</v>
          </cell>
          <cell r="C404" t="str">
            <v>NR</v>
          </cell>
          <cell r="D404" t="str">
            <v>27.00</v>
          </cell>
          <cell r="E404" t="str">
            <v>360.77</v>
          </cell>
          <cell r="F404" t="str">
            <v>9,740.79</v>
          </cell>
          <cell r="G404" t="str">
            <v>45.00</v>
          </cell>
          <cell r="H404" t="str">
            <v>1,215.00</v>
          </cell>
        </row>
        <row r="405">
          <cell r="A405" t="str">
            <v xml:space="preserve">SF.04. A.07.  .  </v>
          </cell>
          <cell r="B405" t="str">
            <v>TYPE CABLES FOR THERMORESISTANCE WITH OR WITHOUT SCREENING AND ARMOUR - JUNCTION BOX TYPE OVER 12 TRIPLES AND UPTO 24 TRIPLES</v>
          </cell>
        </row>
        <row r="406">
          <cell r="A406" t="str">
            <v xml:space="preserve">SF.04. A.07. B.  </v>
          </cell>
          <cell r="B406" t="str">
            <v>Avg. distance between junction box and user over 30 and upto 50 m</v>
          </cell>
          <cell r="C406" t="str">
            <v>NR</v>
          </cell>
          <cell r="D406" t="str">
            <v>5.40</v>
          </cell>
          <cell r="E406" t="str">
            <v>240.52</v>
          </cell>
          <cell r="F406" t="str">
            <v>1,298.81</v>
          </cell>
          <cell r="G406" t="str">
            <v>30.00</v>
          </cell>
          <cell r="H406" t="str">
            <v>162.00</v>
          </cell>
        </row>
        <row r="407">
          <cell r="A407" t="str">
            <v>SUB TOTAL</v>
          </cell>
          <cell r="B407" t="str">
            <v xml:space="preserve">SF.04. A.  .  .  </v>
          </cell>
          <cell r="F407" t="str">
            <v>182,622.60</v>
          </cell>
          <cell r="H407" t="str">
            <v>22,779.00</v>
          </cell>
        </row>
        <row r="408">
          <cell r="A408" t="str">
            <v>SUB TOTAL</v>
          </cell>
          <cell r="B408" t="str">
            <v xml:space="preserve">SF.04.  .  .  .  </v>
          </cell>
          <cell r="F408" t="str">
            <v>182,622.60</v>
          </cell>
          <cell r="H408" t="str">
            <v>22,779.00</v>
          </cell>
        </row>
        <row r="409">
          <cell r="A409" t="str">
            <v xml:space="preserve">SF.05.  .  .  .  </v>
          </cell>
          <cell r="B409" t="str">
            <v>CONDUIT SYSTEM FOR THE PROTECTION OF CABLES OF INSTRUMENTATION</v>
          </cell>
        </row>
        <row r="410">
          <cell r="A410" t="str">
            <v xml:space="preserve">SF.05. A.  .  .  </v>
          </cell>
          <cell r="B410" t="str">
            <v>INSTALL. AS PER ART. SF 5 OF CONDUIT SYSTEM INCLUDING BOXES, SEAL JOINTS AND FLEXIBLE TUBES</v>
          </cell>
        </row>
        <row r="411">
          <cell r="A411" t="str">
            <v xml:space="preserve">SF.05. A.03.  .  </v>
          </cell>
          <cell r="B411" t="str">
            <v>Conduit diam. 1 " - Install. fixing in the open on any type  of structure and pipework,underground or buried in concrete</v>
          </cell>
          <cell r="C411" t="str">
            <v>M</v>
          </cell>
          <cell r="D411" t="str">
            <v>3,600.00</v>
          </cell>
          <cell r="E411" t="str">
            <v>9.03</v>
          </cell>
          <cell r="F411" t="str">
            <v>32,508.00</v>
          </cell>
          <cell r="G411" t="str">
            <v>1.20</v>
          </cell>
          <cell r="H411" t="str">
            <v>4,320.00</v>
          </cell>
        </row>
        <row r="412">
          <cell r="A412" t="str">
            <v xml:space="preserve">SF.05. A.08.  .  </v>
          </cell>
          <cell r="B412" t="str">
            <v>Conduit diam. 3 " - Install. fixing in the open on any type  of structure and pipework,underground or buried in concrete</v>
          </cell>
          <cell r="C412" t="str">
            <v>M</v>
          </cell>
          <cell r="D412" t="str">
            <v>2,040.00</v>
          </cell>
          <cell r="E412" t="str">
            <v>22.57</v>
          </cell>
          <cell r="F412" t="str">
            <v>46,042.80</v>
          </cell>
          <cell r="G412" t="str">
            <v>3.00</v>
          </cell>
          <cell r="H412" t="str">
            <v>6,120.00</v>
          </cell>
        </row>
        <row r="413">
          <cell r="A413" t="str">
            <v>SUB TOTAL</v>
          </cell>
          <cell r="B413" t="str">
            <v xml:space="preserve">SF.05. A.  .  .  </v>
          </cell>
          <cell r="F413" t="str">
            <v>78,550.80</v>
          </cell>
          <cell r="H413" t="str">
            <v>10,440.00</v>
          </cell>
        </row>
        <row r="414">
          <cell r="A414" t="str">
            <v xml:space="preserve">SF.05. B.  .  .  </v>
          </cell>
          <cell r="B414" t="str">
            <v>INSTALL. AS PER ART. SF 5 OF CONDUIT SYSTEM , FOR ALL JUNCTION BOX USERS , INCLUDING BOXES, SEAL JOINTS AND FLEXIBLE TUBES</v>
          </cell>
        </row>
        <row r="415">
          <cell r="A415" t="str">
            <v xml:space="preserve">SF.05. B.02.  .  </v>
          </cell>
          <cell r="B415" t="str">
            <v>INSTALL. OF CONDUIT SYSTEM - DISTANCE BETWEEN JUNCTION BOX  AND THE USERS OVER 30 UPTO 40 M</v>
          </cell>
        </row>
        <row r="416">
          <cell r="A416" t="str">
            <v xml:space="preserve">SF.05. B.02. B.  </v>
          </cell>
          <cell r="B416" t="str">
            <v>Install. of Elect.,Instr. and Equip.,Thermoresit. etc from 8 to 14</v>
          </cell>
          <cell r="C416" t="str">
            <v>NR</v>
          </cell>
          <cell r="D416" t="str">
            <v>36.00</v>
          </cell>
          <cell r="E416" t="str">
            <v>320.69</v>
          </cell>
          <cell r="F416" t="str">
            <v>11,544.84</v>
          </cell>
          <cell r="G416" t="str">
            <v>40.00</v>
          </cell>
          <cell r="H416" t="str">
            <v>1,440.00</v>
          </cell>
        </row>
        <row r="417">
          <cell r="A417" t="str">
            <v>SUB TOTAL</v>
          </cell>
          <cell r="B417" t="str">
            <v xml:space="preserve">SF.05. B.  .  .  </v>
          </cell>
          <cell r="F417" t="str">
            <v>11,544.84</v>
          </cell>
          <cell r="H417" t="str">
            <v>1,440.00</v>
          </cell>
        </row>
        <row r="418">
          <cell r="A418" t="str">
            <v>SUB TOTAL</v>
          </cell>
          <cell r="B418" t="str">
            <v xml:space="preserve">SF.05.  .  .  .  </v>
          </cell>
          <cell r="F418" t="str">
            <v>90,095.64</v>
          </cell>
          <cell r="H418" t="str">
            <v>11,880.00</v>
          </cell>
        </row>
        <row r="419">
          <cell r="A419" t="str">
            <v xml:space="preserve">SF.06.  .  .  .  </v>
          </cell>
          <cell r="B419" t="str">
            <v>PIPEWORK AND PROTECTION BOXES FOR THE HEATING OF INSTRUMENTS AND CORRESPONDING PRIMARY ASSEMBLY</v>
          </cell>
        </row>
        <row r="420">
          <cell r="A420" t="str">
            <v xml:space="preserve">SF.06. A.  .  .  </v>
          </cell>
          <cell r="B420" t="str">
            <v>INSTALL. AS PER ART. SF 6 OF TUBING FOR HEATING INSTRUMENTS AND OF RELEVANT PRIMARY ASSEMBLY INCLUDING CONNECTIONS</v>
          </cell>
        </row>
        <row r="421">
          <cell r="A421" t="str">
            <v xml:space="preserve">SF.06. A.07.  .  </v>
          </cell>
          <cell r="B421" t="str">
            <v>INSTRUM. TO BE HEATED - LEVEL SWITCH</v>
          </cell>
        </row>
        <row r="422">
          <cell r="A422" t="str">
            <v xml:space="preserve">SF.06. A.07. B.  </v>
          </cell>
          <cell r="B422" t="str">
            <v>Diam. of heating tube 8 mm (5/16")</v>
          </cell>
          <cell r="C422" t="str">
            <v>NR</v>
          </cell>
          <cell r="D422" t="str">
            <v>48.00</v>
          </cell>
          <cell r="E422" t="str">
            <v>178.53</v>
          </cell>
          <cell r="F422" t="str">
            <v>8,569.44</v>
          </cell>
          <cell r="G422" t="str">
            <v>25.00</v>
          </cell>
          <cell r="H422" t="str">
            <v>1,200.00</v>
          </cell>
        </row>
        <row r="423">
          <cell r="A423" t="str">
            <v>SUB TOTAL</v>
          </cell>
          <cell r="B423" t="str">
            <v xml:space="preserve">SF.06. A.  .  .  </v>
          </cell>
          <cell r="F423" t="str">
            <v>8,569.44</v>
          </cell>
          <cell r="H423" t="str">
            <v>1,200.00</v>
          </cell>
        </row>
        <row r="424">
          <cell r="A424" t="str">
            <v>SUB TOTAL</v>
          </cell>
          <cell r="B424" t="str">
            <v xml:space="preserve">SF.06.  .  .  .  </v>
          </cell>
          <cell r="F424" t="str">
            <v>8,569.44</v>
          </cell>
          <cell r="H424" t="str">
            <v>1,200.00</v>
          </cell>
        </row>
        <row r="425">
          <cell r="A425" t="str">
            <v>SUB TOTAL</v>
          </cell>
          <cell r="B425" t="str">
            <v xml:space="preserve">SF.  .  .  .  .  </v>
          </cell>
          <cell r="F425" t="str">
            <v>941,123.39</v>
          </cell>
          <cell r="H425" t="str">
            <v>118,161.18</v>
          </cell>
        </row>
        <row r="426">
          <cell r="A426" t="str">
            <v xml:space="preserve">SF.01.AN.01. A.  </v>
          </cell>
          <cell r="B426" t="str">
            <v>Pressure gauge (upto 1m)</v>
          </cell>
          <cell r="C426" t="str">
            <v>NR</v>
          </cell>
          <cell r="D426" t="str">
            <v>447.60</v>
          </cell>
          <cell r="E426" t="str">
            <v>200.43</v>
          </cell>
          <cell r="F426" t="str">
            <v>89,712.47</v>
          </cell>
          <cell r="G426" t="str">
            <v>25.00</v>
          </cell>
          <cell r="H426" t="str">
            <v>11,190.00</v>
          </cell>
        </row>
        <row r="427">
          <cell r="A427" t="str">
            <v xml:space="preserve">SF.01.AN.02. B.  </v>
          </cell>
          <cell r="B427" t="str">
            <v>Pressure switch (compression fitting type connection)</v>
          </cell>
          <cell r="C427" t="str">
            <v>NR</v>
          </cell>
          <cell r="D427" t="str">
            <v>7.20</v>
          </cell>
          <cell r="E427" t="str">
            <v>200.43</v>
          </cell>
          <cell r="F427" t="str">
            <v>1,443.10</v>
          </cell>
          <cell r="G427" t="str">
            <v>25.00</v>
          </cell>
          <cell r="H427" t="str">
            <v>180.00</v>
          </cell>
        </row>
        <row r="428">
          <cell r="A428" t="str">
            <v xml:space="preserve">SF.01.AN.03. C.  </v>
          </cell>
          <cell r="B428" t="str">
            <v>Pressure transmitter (compression fittings type connection)</v>
          </cell>
          <cell r="C428" t="str">
            <v>NR</v>
          </cell>
          <cell r="D428" t="str">
            <v>203.64</v>
          </cell>
          <cell r="E428" t="str">
            <v>240.52</v>
          </cell>
          <cell r="F428" t="str">
            <v>48,979.49</v>
          </cell>
          <cell r="G428" t="str">
            <v>30.00</v>
          </cell>
          <cell r="H428" t="str">
            <v>6,109.20</v>
          </cell>
        </row>
        <row r="429">
          <cell r="A429" t="str">
            <v xml:space="preserve">SF.01.BN.01. B.  </v>
          </cell>
          <cell r="B429" t="str">
            <v>Differential pressure transmitter (compression fitting type connection)</v>
          </cell>
          <cell r="C429" t="str">
            <v>NR</v>
          </cell>
          <cell r="D429" t="str">
            <v>296.52</v>
          </cell>
          <cell r="E429" t="str">
            <v>200.43</v>
          </cell>
          <cell r="F429" t="str">
            <v>59,431.50</v>
          </cell>
          <cell r="G429" t="str">
            <v>25.00</v>
          </cell>
          <cell r="H429" t="str">
            <v>7,413.00</v>
          </cell>
        </row>
        <row r="430">
          <cell r="A430" t="str">
            <v>SUB TOTAL</v>
          </cell>
          <cell r="B430" t="str">
            <v xml:space="preserve">SF.01.AN.01. A.  </v>
          </cell>
          <cell r="F430" t="str">
            <v>199,566.56</v>
          </cell>
          <cell r="H430" t="str">
            <v>24,892.20</v>
          </cell>
        </row>
        <row r="431">
          <cell r="A431" t="str">
            <v xml:space="preserve">SM.20. C.02. A.  </v>
          </cell>
          <cell r="B431" t="str">
            <v>Str. to be install. : trays constr. of steel section,includ. the supply, constr. and install. of brackets</v>
          </cell>
          <cell r="C431" t="str">
            <v>KG</v>
          </cell>
          <cell r="D431" t="str">
            <v>30,600.00</v>
          </cell>
          <cell r="E431" t="str">
            <v>4.70</v>
          </cell>
          <cell r="F431" t="str">
            <v>143,820.00</v>
          </cell>
          <cell r="G431" t="str">
            <v>0.00</v>
          </cell>
          <cell r="H431" t="str">
            <v>0.00</v>
          </cell>
        </row>
        <row r="432">
          <cell r="A432" t="str">
            <v xml:space="preserve">SM.20.GN.05. E.  </v>
          </cell>
          <cell r="B432" t="str">
            <v>Cable tray covers</v>
          </cell>
          <cell r="C432" t="str">
            <v>M</v>
          </cell>
          <cell r="D432" t="str">
            <v>51,194.40</v>
          </cell>
          <cell r="E432" t="str">
            <v>3.82</v>
          </cell>
          <cell r="F432" t="str">
            <v>195,562.61</v>
          </cell>
          <cell r="G432" t="str">
            <v>0.50</v>
          </cell>
          <cell r="H432" t="str">
            <v>25,597.20</v>
          </cell>
        </row>
        <row r="433">
          <cell r="A433" t="str">
            <v xml:space="preserve">SM.20.GN.06. D.  </v>
          </cell>
          <cell r="B433" t="str">
            <v>Main prefabricated cable trays erection 300/600 mm (excluding main support)</v>
          </cell>
          <cell r="C433" t="str">
            <v>M</v>
          </cell>
          <cell r="D433" t="str">
            <v>17,331.60</v>
          </cell>
          <cell r="E433" t="str">
            <v>30.58</v>
          </cell>
          <cell r="F433" t="str">
            <v>530,000.33</v>
          </cell>
          <cell r="G433" t="str">
            <v>4.00</v>
          </cell>
          <cell r="H433" t="str">
            <v>69,326.40</v>
          </cell>
        </row>
        <row r="434">
          <cell r="A434" t="str">
            <v xml:space="preserve">SM.20.GN.06. E.  </v>
          </cell>
          <cell r="B434" t="str">
            <v>Main prefabricated cable trays 500 mm (excluding main support )</v>
          </cell>
          <cell r="C434" t="str">
            <v>M</v>
          </cell>
          <cell r="D434" t="str">
            <v>22,320.00</v>
          </cell>
          <cell r="E434" t="str">
            <v>34.41</v>
          </cell>
          <cell r="F434" t="str">
            <v>768,031.20</v>
          </cell>
          <cell r="G434" t="str">
            <v>4.50</v>
          </cell>
          <cell r="H434" t="str">
            <v>100,440.00</v>
          </cell>
        </row>
        <row r="435">
          <cell r="A435" t="str">
            <v xml:space="preserve">SM.20.GN.07. B.  </v>
          </cell>
          <cell r="B435" t="str">
            <v>Secondary prefab cable trays erection (incl. supply &amp; instal of support)</v>
          </cell>
          <cell r="C435" t="str">
            <v>M</v>
          </cell>
          <cell r="D435" t="str">
            <v>56,334.00</v>
          </cell>
          <cell r="E435" t="str">
            <v>27.48</v>
          </cell>
          <cell r="F435" t="str">
            <v>1,548,058.32</v>
          </cell>
          <cell r="G435" t="str">
            <v>2.86</v>
          </cell>
          <cell r="H435" t="str">
            <v>160,946.24</v>
          </cell>
        </row>
        <row r="436">
          <cell r="A436" t="str">
            <v xml:space="preserve">SM.20.HN.01. A.  </v>
          </cell>
          <cell r="B436" t="str">
            <v>Supply,manufacture &amp; installation of item constructed in steel section(upto10kg)</v>
          </cell>
          <cell r="C436" t="str">
            <v>KG</v>
          </cell>
          <cell r="D436" t="str">
            <v>26,400.00</v>
          </cell>
          <cell r="E436" t="str">
            <v>4.70</v>
          </cell>
          <cell r="F436" t="str">
            <v>124,080.00</v>
          </cell>
          <cell r="G436" t="str">
            <v>0.00</v>
          </cell>
          <cell r="H436" t="str">
            <v>0.00</v>
          </cell>
        </row>
        <row r="437">
          <cell r="A437" t="str">
            <v xml:space="preserve">SM.20.HN.02. A.  </v>
          </cell>
          <cell r="B437" t="str">
            <v>Supply, manufacture and installation of item constructed in steel section (over 10 up to 50 kg)</v>
          </cell>
          <cell r="C437" t="str">
            <v>KG</v>
          </cell>
          <cell r="D437" t="str">
            <v>37,200.00</v>
          </cell>
          <cell r="E437" t="str">
            <v>4.70</v>
          </cell>
          <cell r="F437" t="str">
            <v>174,840.00</v>
          </cell>
          <cell r="G437" t="str">
            <v>0.00</v>
          </cell>
          <cell r="H437" t="str">
            <v>0.00</v>
          </cell>
        </row>
        <row r="438">
          <cell r="A438" t="str">
            <v xml:space="preserve">SM.23.AN.01. A.  </v>
          </cell>
          <cell r="B438" t="str">
            <v>Calibration of pressure safety valves (up to 1,5"x2,5") &amp; self acting valves (up to 2")</v>
          </cell>
          <cell r="C438" t="str">
            <v>NR</v>
          </cell>
          <cell r="D438" t="str">
            <v>125.10</v>
          </cell>
          <cell r="E438" t="str">
            <v>60.00</v>
          </cell>
          <cell r="F438" t="str">
            <v>7,506.00</v>
          </cell>
          <cell r="G438" t="str">
            <v>0.00</v>
          </cell>
          <cell r="H438" t="str">
            <v>0.00</v>
          </cell>
        </row>
        <row r="439">
          <cell r="A439" t="str">
            <v xml:space="preserve">SM.23.AN.02. A.  </v>
          </cell>
          <cell r="B439" t="str">
            <v>Calibration of pressure safety valves (up to 4"x 6")&amp; self acting valves (up to 6")</v>
          </cell>
          <cell r="C439" t="str">
            <v>NR</v>
          </cell>
          <cell r="D439" t="str">
            <v>140.88</v>
          </cell>
          <cell r="E439" t="str">
            <v>70.00</v>
          </cell>
          <cell r="F439" t="str">
            <v>9,861.60</v>
          </cell>
          <cell r="G439" t="str">
            <v>0.00</v>
          </cell>
          <cell r="H439" t="str">
            <v>0.00</v>
          </cell>
        </row>
        <row r="440">
          <cell r="A440" t="str">
            <v xml:space="preserve">SM.23.AN.04. A.  </v>
          </cell>
          <cell r="B440" t="str">
            <v>Calibration of pressure safety valve and self acting valve from 3" up to 6"</v>
          </cell>
          <cell r="C440" t="str">
            <v>NR</v>
          </cell>
          <cell r="D440" t="str">
            <v>26.55</v>
          </cell>
          <cell r="E440" t="str">
            <v>80.00</v>
          </cell>
          <cell r="F440" t="str">
            <v>2,124.00</v>
          </cell>
          <cell r="G440" t="str">
            <v>0.00</v>
          </cell>
          <cell r="H440" t="str">
            <v>0.00</v>
          </cell>
        </row>
        <row r="441">
          <cell r="A441" t="str">
            <v>SUB TOTAL</v>
          </cell>
          <cell r="B441" t="str">
            <v xml:space="preserve">SM.20. C.02. A.  </v>
          </cell>
          <cell r="F441" t="str">
            <v>3,503,884.06</v>
          </cell>
          <cell r="H441" t="str">
            <v>356,309.84</v>
          </cell>
        </row>
        <row r="442">
          <cell r="A442" t="str">
            <v xml:space="preserve">TL.CT. B.01.C.  </v>
          </cell>
          <cell r="B442" t="str">
            <v>Buried installation, or in trench duct, of armoured telephone cable, number of  pairs greater than 30 up to 50</v>
          </cell>
          <cell r="C442" t="str">
            <v>M</v>
          </cell>
          <cell r="D442" t="str">
            <v>960.00</v>
          </cell>
          <cell r="E442" t="str">
            <v>1.76</v>
          </cell>
          <cell r="F442" t="str">
            <v>1,689.60</v>
          </cell>
          <cell r="G442" t="str">
            <v>0.26</v>
          </cell>
          <cell r="H442" t="str">
            <v>249.60</v>
          </cell>
        </row>
        <row r="443">
          <cell r="A443" t="str">
            <v xml:space="preserve">TL.CT. B.01.E.  </v>
          </cell>
          <cell r="B443" t="str">
            <v>Buried installation, or in trench duct, of armoured telephone cable, number of  pairs greater than 50 up to 100</v>
          </cell>
          <cell r="C443" t="str">
            <v>M</v>
          </cell>
          <cell r="D443" t="str">
            <v>360.00</v>
          </cell>
          <cell r="E443" t="str">
            <v>2.03</v>
          </cell>
          <cell r="F443" t="str">
            <v>730.80</v>
          </cell>
          <cell r="G443" t="str">
            <v>0.30</v>
          </cell>
          <cell r="H443" t="str">
            <v>108.00</v>
          </cell>
        </row>
        <row r="444">
          <cell r="A444" t="str">
            <v>SUB TOTAL</v>
          </cell>
          <cell r="B444" t="str">
            <v xml:space="preserve">TL.CT. B.01.C.  </v>
          </cell>
          <cell r="F444" t="str">
            <v>2,420.40</v>
          </cell>
          <cell r="H444" t="str">
            <v>357.60</v>
          </cell>
        </row>
        <row r="445">
          <cell r="A445" t="str">
            <v>SUB TOTAL</v>
          </cell>
          <cell r="B445" t="str">
            <v xml:space="preserve">SF.01.AN.01. A.  </v>
          </cell>
          <cell r="F445" t="str">
            <v>3,705,871.02</v>
          </cell>
          <cell r="H445" t="str">
            <v>381,559.64</v>
          </cell>
        </row>
        <row r="446">
          <cell r="A446" t="str">
            <v>SUB TOTAL</v>
          </cell>
          <cell r="B446" t="str">
            <v xml:space="preserve">SF.01.AN.01. A.  </v>
          </cell>
          <cell r="F446" t="str">
            <v>3,705,871.02</v>
          </cell>
          <cell r="H446" t="str">
            <v>381,559.64</v>
          </cell>
        </row>
        <row r="447">
          <cell r="A447" t="str">
            <v xml:space="preserve">SM.  .  .  .  .  </v>
          </cell>
          <cell r="B447" t="str">
            <v>MEASURING AND CONTROL INSTRUMENTS AND ACCESSORIES</v>
          </cell>
        </row>
        <row r="448">
          <cell r="A448" t="str">
            <v xml:space="preserve">SM.01.  .  .  .  </v>
          </cell>
          <cell r="B448" t="str">
            <v>MEASURING AND CONTROL INSTRUMENTS AND ACCESSORIES</v>
          </cell>
        </row>
        <row r="449">
          <cell r="A449" t="str">
            <v xml:space="preserve">SM.01. B.  .  .  </v>
          </cell>
          <cell r="B449" t="str">
            <v>INSTALLATION AS PER ART. SM 1 OF DIFFERENTIAL PRESSURE INSTRUM. FIXED IN THE OPEN, IN CUBICLES OR IN BOXES EXCLUDING ALL TYPES OF CONNECTIONS AND JOINT TO THE INSTRUMENTS</v>
          </cell>
        </row>
        <row r="450">
          <cell r="A450" t="str">
            <v xml:space="preserve">SM.01. B.05.  .  </v>
          </cell>
          <cell r="B450" t="str">
            <v>FLOW AND DP METERS - PITOT TUBE</v>
          </cell>
        </row>
        <row r="451">
          <cell r="A451" t="str">
            <v xml:space="preserve">SM.01. B.05. A.  </v>
          </cell>
          <cell r="B451" t="str">
            <v>Flow and Dp meters - Pitot tube - Assembly type - With fixing on pole or existing supports,or included directly,inserted in the process line</v>
          </cell>
          <cell r="C451" t="str">
            <v>NR</v>
          </cell>
          <cell r="D451" t="str">
            <v>16.80</v>
          </cell>
          <cell r="E451" t="str">
            <v>280.60</v>
          </cell>
          <cell r="F451" t="str">
            <v>4,714.08</v>
          </cell>
          <cell r="G451" t="str">
            <v>35.00</v>
          </cell>
          <cell r="H451" t="str">
            <v>588.00</v>
          </cell>
        </row>
        <row r="452">
          <cell r="A452" t="str">
            <v xml:space="preserve">SM.01. B.06.  .  </v>
          </cell>
          <cell r="B452" t="str">
            <v>FLOW AND DP METERS - FLOW DETECTOR</v>
          </cell>
        </row>
        <row r="453">
          <cell r="A453" t="str">
            <v xml:space="preserve">SM.01. B.06. A.  </v>
          </cell>
          <cell r="B453" t="str">
            <v>Flow and Dp meters - Flow indicator - Assembly type - With fixing on pole or existing supports,or included directly,inserted in the process line</v>
          </cell>
          <cell r="C453" t="str">
            <v>NR</v>
          </cell>
          <cell r="D453" t="str">
            <v>37.20</v>
          </cell>
          <cell r="E453" t="str">
            <v>280.60</v>
          </cell>
          <cell r="F453" t="str">
            <v>10,438.32</v>
          </cell>
          <cell r="G453" t="str">
            <v>35.00</v>
          </cell>
          <cell r="H453" t="str">
            <v>1,302.00</v>
          </cell>
        </row>
        <row r="454">
          <cell r="A454" t="str">
            <v xml:space="preserve">SM.01. B.07.  .  </v>
          </cell>
          <cell r="B454" t="str">
            <v>FLOW INSTRUMENTS</v>
          </cell>
        </row>
        <row r="455">
          <cell r="A455" t="str">
            <v xml:space="preserve">SM.01. B.07. B.  </v>
          </cell>
          <cell r="B455" t="str">
            <v>In line or insertion type flow instrument (mass, vortex, PD meter, ultrasonic, magnetic, turbine etc.)</v>
          </cell>
          <cell r="C455" t="str">
            <v>NR</v>
          </cell>
          <cell r="D455" t="str">
            <v>50.40</v>
          </cell>
          <cell r="E455" t="str">
            <v>280.60</v>
          </cell>
          <cell r="F455" t="str">
            <v>14,142.24</v>
          </cell>
          <cell r="G455" t="str">
            <v>35.00</v>
          </cell>
          <cell r="H455" t="str">
            <v>1,764.00</v>
          </cell>
        </row>
        <row r="456">
          <cell r="A456" t="str">
            <v>SUB TOTAL</v>
          </cell>
          <cell r="B456" t="str">
            <v xml:space="preserve">SM.01. B.  .  .  </v>
          </cell>
          <cell r="F456" t="str">
            <v>29,294.64</v>
          </cell>
          <cell r="H456" t="str">
            <v>3,654.00</v>
          </cell>
        </row>
        <row r="457">
          <cell r="A457" t="str">
            <v xml:space="preserve">SM.01. D.  .  .  </v>
          </cell>
          <cell r="B457" t="str">
            <v>INSTALLATION AS PER ARTICLE SM 1 OF TEMPRATURE INSTRUMENTS FIXED IN OPEN, IN CUBICLES OR IN BOXES, EXCLUDING ALL TYPES OF CONNECTION AND JOINT TO THE INSTRUMENT</v>
          </cell>
        </row>
        <row r="458">
          <cell r="A458" t="str">
            <v xml:space="preserve">SM.01. D.01.  .  </v>
          </cell>
          <cell r="B458" t="str">
            <v>TEMP. INSTR. - THERMOWELL WITH OR WITHOUT THERMO-ELECTRIC ELEMENTS (LENGTH OF INSERTED PART UPTO 1000MM)</v>
          </cell>
        </row>
        <row r="459">
          <cell r="A459" t="str">
            <v xml:space="preserve">SM.01. D.01. A.  </v>
          </cell>
          <cell r="B459" t="str">
            <v>Temp. instr. - Thermowell with or without thermo-electric elements (length of inserted part upto 1000mm) - Directly welded,flanged or screwed to the connection of pipe or of process equipment</v>
          </cell>
          <cell r="C459" t="str">
            <v>NR</v>
          </cell>
          <cell r="D459" t="str">
            <v>48.00</v>
          </cell>
          <cell r="E459" t="str">
            <v>160.34</v>
          </cell>
          <cell r="F459" t="str">
            <v>7,696.32</v>
          </cell>
          <cell r="G459" t="str">
            <v>20.00</v>
          </cell>
          <cell r="H459" t="str">
            <v>960.00</v>
          </cell>
        </row>
        <row r="460">
          <cell r="A460" t="str">
            <v xml:space="preserve">SM.01. D.02.  .  </v>
          </cell>
          <cell r="B460" t="str">
            <v>TEMP. INSTR. - LOCAL INDICATOR THERMO-ELECTRIC ELEMENT</v>
          </cell>
        </row>
        <row r="461">
          <cell r="A461" t="str">
            <v xml:space="preserve">SM.01. D.02. A.  </v>
          </cell>
          <cell r="B461" t="str">
            <v>Temp. instr. - Local indicator thermo-electric element - Directly welded,flanged or screwed to the connection of pipe or of process equipment</v>
          </cell>
          <cell r="C461" t="str">
            <v>NR</v>
          </cell>
          <cell r="D461" t="str">
            <v>133.80</v>
          </cell>
          <cell r="E461" t="str">
            <v>200.43</v>
          </cell>
          <cell r="F461" t="str">
            <v>26,817.53</v>
          </cell>
          <cell r="G461" t="str">
            <v>25.00</v>
          </cell>
          <cell r="H461" t="str">
            <v>3,345.00</v>
          </cell>
        </row>
        <row r="462">
          <cell r="A462" t="str">
            <v>SUB TOTAL</v>
          </cell>
          <cell r="B462" t="str">
            <v xml:space="preserve">SM.01. D.  .  .  </v>
          </cell>
          <cell r="F462" t="str">
            <v>34,513.85</v>
          </cell>
          <cell r="H462" t="str">
            <v>4,305.00</v>
          </cell>
        </row>
        <row r="463">
          <cell r="A463" t="str">
            <v xml:space="preserve">SM.01. E.  .  .  </v>
          </cell>
          <cell r="B463" t="str">
            <v>INSTALLATION AS PER ART. SM 1 OF ACCESSORIES FIXED IN THE OPEN, IN CUBICLES OR IN BOXES, EXCLUDING ALL TYPES OF CONNECTION AND JOINT TO THE INSTRUMENTS</v>
          </cell>
        </row>
        <row r="464">
          <cell r="A464" t="str">
            <v xml:space="preserve">SM.01. E.16.  .  </v>
          </cell>
          <cell r="B464" t="str">
            <v>Weight Systems</v>
          </cell>
          <cell r="C464" t="str">
            <v>NR</v>
          </cell>
          <cell r="D464" t="str">
            <v>3.60</v>
          </cell>
          <cell r="E464" t="str">
            <v>200.43</v>
          </cell>
          <cell r="F464" t="str">
            <v>721.55</v>
          </cell>
          <cell r="G464" t="str">
            <v>25.00</v>
          </cell>
          <cell r="H464" t="str">
            <v>90.00</v>
          </cell>
        </row>
        <row r="465">
          <cell r="A465" t="str">
            <v>SUB TOTAL</v>
          </cell>
          <cell r="B465" t="str">
            <v xml:space="preserve">SM.01. E.  .  .  </v>
          </cell>
          <cell r="F465" t="str">
            <v>721.55</v>
          </cell>
          <cell r="H465" t="str">
            <v>90.00</v>
          </cell>
        </row>
        <row r="466">
          <cell r="A466" t="str">
            <v xml:space="preserve">SM.01. F.  .  .  </v>
          </cell>
          <cell r="B466" t="str">
            <v>INSTALLATION AS PER ART. SM 1 OF ANALYSERS FIXED IN THE OPEN, IN CUBICLES OR IN BOXES, EXCLUDING ALL TYPE OF CONNECTIONS AND JOINTS TO INSTRUMENTS</v>
          </cell>
        </row>
        <row r="467">
          <cell r="A467" t="str">
            <v xml:space="preserve">SM.01. F.03.  .  </v>
          </cell>
          <cell r="B467" t="str">
            <v>ANALYSERS OF ANY TYPE - WEIGHING OVER 10 AND UPTO 20 KG</v>
          </cell>
        </row>
        <row r="468">
          <cell r="A468" t="str">
            <v xml:space="preserve">SM.01. F.03. C.  </v>
          </cell>
          <cell r="B468" t="str">
            <v>Analysers of any type - weighing over 10 and upto 20 kg - Fixing on any type of metallic, brick or concrete structure</v>
          </cell>
          <cell r="C468" t="str">
            <v>NR</v>
          </cell>
          <cell r="D468" t="str">
            <v>31.20</v>
          </cell>
          <cell r="E468" t="str">
            <v>360.77</v>
          </cell>
          <cell r="F468" t="str">
            <v>11,256.02</v>
          </cell>
          <cell r="G468" t="str">
            <v>45.00</v>
          </cell>
          <cell r="H468" t="str">
            <v>1,404.00</v>
          </cell>
        </row>
        <row r="469">
          <cell r="A469" t="str">
            <v xml:space="preserve">SM.01. F.06.  .  </v>
          </cell>
          <cell r="B469" t="str">
            <v>ANALYSERS OF ANY TYPE - WEIGHING OVER 40 AND UPTO 50 KG</v>
          </cell>
        </row>
        <row r="470">
          <cell r="A470" t="str">
            <v xml:space="preserve">SM.01. F.06. C.  </v>
          </cell>
          <cell r="B470" t="str">
            <v>Analysers of any type - weighing over 40 and upto 50 kg - Fixing on any type of metallic, brick or concrete structure</v>
          </cell>
          <cell r="C470" t="str">
            <v>NR</v>
          </cell>
          <cell r="D470" t="str">
            <v>27.00</v>
          </cell>
          <cell r="E470" t="str">
            <v>601.29</v>
          </cell>
          <cell r="F470" t="str">
            <v>16,234.83</v>
          </cell>
          <cell r="G470" t="str">
            <v>75.00</v>
          </cell>
          <cell r="H470" t="str">
            <v>2,025.00</v>
          </cell>
        </row>
        <row r="471">
          <cell r="A471" t="str">
            <v xml:space="preserve">SM.01. F.08.  .  </v>
          </cell>
          <cell r="B471" t="str">
            <v>ANALYSERS - MEASURING CELLS FOR PH, REDOX, CONDUCTIVITY,ETC INSERTION TPYE</v>
          </cell>
        </row>
        <row r="472">
          <cell r="A472" t="str">
            <v xml:space="preserve">SM.01. F.08. A.  </v>
          </cell>
          <cell r="B472" t="str">
            <v>Analysers - Measuring cells for pH, redox, conductivity,etc insertion tpye - Install. insertion on process pipe work</v>
          </cell>
          <cell r="C472" t="str">
            <v>NR</v>
          </cell>
          <cell r="D472" t="str">
            <v>22.80</v>
          </cell>
          <cell r="E472" t="str">
            <v>481.03</v>
          </cell>
          <cell r="F472" t="str">
            <v>10,967.48</v>
          </cell>
          <cell r="G472" t="str">
            <v>60.00</v>
          </cell>
          <cell r="H472" t="str">
            <v>1,368.00</v>
          </cell>
        </row>
        <row r="473">
          <cell r="A473" t="str">
            <v>SUB TOTAL</v>
          </cell>
          <cell r="B473" t="str">
            <v xml:space="preserve">SM.01. F.  .  .  </v>
          </cell>
          <cell r="F473" t="str">
            <v>38,458.33</v>
          </cell>
          <cell r="H473" t="str">
            <v>4,797.00</v>
          </cell>
        </row>
        <row r="474">
          <cell r="A474" t="str">
            <v>SUB TOTAL</v>
          </cell>
          <cell r="B474" t="str">
            <v xml:space="preserve">SM.01.  .  .  .  </v>
          </cell>
          <cell r="F474" t="str">
            <v>102,988.37</v>
          </cell>
          <cell r="H474" t="str">
            <v>12,846.00</v>
          </cell>
        </row>
        <row r="475">
          <cell r="A475" t="str">
            <v xml:space="preserve">SM.04.  .  .  .  </v>
          </cell>
          <cell r="B475" t="str">
            <v>INSTALL. CUBICLES, FRAME WORKS, PNEUMATIC JUNCTION BOXES ETC.</v>
          </cell>
        </row>
        <row r="476">
          <cell r="A476" t="str">
            <v xml:space="preserve">SM.04. A.  .  .  </v>
          </cell>
          <cell r="B476" t="str">
            <v>INSTALL. AS PER ART. SM 4 OF CUBICLES, FRAMEWORKS AND PNEUMATIC JUNCTION BOXES IN ANY PLACE AND AT ANY LEVEL, EXCLUDING ALL TYPES OF CONNECTION AND JOINT TO THE INSTRUMENTS</v>
          </cell>
        </row>
        <row r="477">
          <cell r="A477" t="str">
            <v xml:space="preserve">SM.04. A.01.  .  </v>
          </cell>
          <cell r="B477" t="str">
            <v>OVERALL WEIGHT OF CUBICLE, BOX OR FRAMEWORKS UPTO 20 KG</v>
          </cell>
        </row>
        <row r="478">
          <cell r="A478" t="str">
            <v xml:space="preserve">SM.04. A.01. B.  </v>
          </cell>
          <cell r="B478" t="str">
            <v>Overall weight of cubicle, box or frameworks upto 20 kg - Install. fixing on any type of metallic, brick or concrete structure</v>
          </cell>
          <cell r="C478" t="str">
            <v>KG</v>
          </cell>
          <cell r="D478" t="str">
            <v>7,977.60</v>
          </cell>
          <cell r="E478" t="str">
            <v>1.17</v>
          </cell>
          <cell r="F478" t="str">
            <v>9,333.79</v>
          </cell>
          <cell r="G478" t="str">
            <v>0.15</v>
          </cell>
          <cell r="H478" t="str">
            <v>1,196.64</v>
          </cell>
        </row>
        <row r="479">
          <cell r="A479" t="str">
            <v xml:space="preserve">SM.04. A.04.  .  </v>
          </cell>
          <cell r="B479" t="str">
            <v>OVERALL WEIGHT OF CUBICLE, BOX OR FRAMEWORKS OVER 100 AND UPTO 300 KG</v>
          </cell>
        </row>
        <row r="480">
          <cell r="A480" t="str">
            <v xml:space="preserve">SM.04. A.04. B.  </v>
          </cell>
          <cell r="B480" t="str">
            <v>Overall weight of cubicle, box or frameworks over 100 and upto 300 kg - Install. fixing on any type of metallic, brick or concrete structure</v>
          </cell>
          <cell r="C480" t="str">
            <v>KG</v>
          </cell>
          <cell r="D480" t="str">
            <v>99,840.00</v>
          </cell>
          <cell r="E480" t="str">
            <v>0.78</v>
          </cell>
          <cell r="F480" t="str">
            <v>77,875.20</v>
          </cell>
          <cell r="G480" t="str">
            <v>0.10</v>
          </cell>
          <cell r="H480" t="str">
            <v>9,984.00</v>
          </cell>
        </row>
        <row r="481">
          <cell r="A481" t="str">
            <v>SUB TOTAL</v>
          </cell>
          <cell r="B481" t="str">
            <v xml:space="preserve">SM.04. A.  .  .  </v>
          </cell>
          <cell r="F481" t="str">
            <v>87,208.99</v>
          </cell>
          <cell r="H481" t="str">
            <v>11,180.64</v>
          </cell>
        </row>
        <row r="482">
          <cell r="A482" t="str">
            <v>SUB TOTAL</v>
          </cell>
          <cell r="B482" t="str">
            <v xml:space="preserve">SM.04.  .  .  .  </v>
          </cell>
          <cell r="F482" t="str">
            <v>87,208.99</v>
          </cell>
          <cell r="H482" t="str">
            <v>11,180.64</v>
          </cell>
        </row>
        <row r="483">
          <cell r="A483" t="str">
            <v xml:space="preserve">SM.07.  .  .  .  </v>
          </cell>
          <cell r="B483" t="str">
            <v>PIPE (CONDUIT, P.V.C ETC.) FOR THE PROTECTION OF CABLES IN INSTRUMENTATION ASSEMBLIES</v>
          </cell>
        </row>
        <row r="484">
          <cell r="A484" t="str">
            <v xml:space="preserve">SM.07. A.  .  .  </v>
          </cell>
          <cell r="B484" t="str">
            <v>INSTALL. AS PER ART. SM 7 OF CONDUIT FOR THE PROTECTION OF CABLES IN INSTRUMENTATION ASSEMBLIES</v>
          </cell>
        </row>
        <row r="485">
          <cell r="A485" t="str">
            <v xml:space="preserve">SM.07. A.02.  .  </v>
          </cell>
          <cell r="B485" t="str">
            <v>NOMINAL DIAM. 3/4 "</v>
          </cell>
        </row>
        <row r="486">
          <cell r="A486" t="str">
            <v xml:space="preserve">SM.07. A.02. A.  </v>
          </cell>
          <cell r="B486" t="str">
            <v>Nominal diam. 3/4 " - Install. type, fixing in the open on any type of structure and process pipe work</v>
          </cell>
          <cell r="C486" t="str">
            <v>M</v>
          </cell>
          <cell r="D486" t="str">
            <v>3,480.00</v>
          </cell>
          <cell r="E486" t="str">
            <v>3.09</v>
          </cell>
          <cell r="F486" t="str">
            <v>10,753.20</v>
          </cell>
          <cell r="G486" t="str">
            <v>0.50</v>
          </cell>
          <cell r="H486" t="str">
            <v>1,740.00</v>
          </cell>
        </row>
        <row r="487">
          <cell r="A487" t="str">
            <v xml:space="preserve">SM.07. A.05.  .  </v>
          </cell>
          <cell r="B487" t="str">
            <v>NOMINAL DIAM. 1.5 "</v>
          </cell>
        </row>
        <row r="488">
          <cell r="A488" t="str">
            <v xml:space="preserve">SM.07. A.05. A.  </v>
          </cell>
          <cell r="B488" t="str">
            <v>Nominal diam. 1.5 " - Install. type, fixing in the open on any type of structure and process pipe work</v>
          </cell>
          <cell r="C488" t="str">
            <v>M</v>
          </cell>
          <cell r="D488" t="str">
            <v>3,480.00</v>
          </cell>
          <cell r="E488" t="str">
            <v>4.95</v>
          </cell>
          <cell r="F488" t="str">
            <v>17,226.00</v>
          </cell>
          <cell r="G488" t="str">
            <v>0.80</v>
          </cell>
          <cell r="H488" t="str">
            <v>2,784.00</v>
          </cell>
        </row>
        <row r="489">
          <cell r="A489" t="str">
            <v xml:space="preserve">SM.07. A.09.  .  </v>
          </cell>
          <cell r="B489" t="str">
            <v>NOMINAL DIAM.   4 "</v>
          </cell>
        </row>
        <row r="490">
          <cell r="A490" t="str">
            <v xml:space="preserve">SM.07. A.09. B.  </v>
          </cell>
          <cell r="B490" t="str">
            <v>Nominal diam.   4 " - Install. type, underground or buried in concrete</v>
          </cell>
          <cell r="C490" t="str">
            <v>M</v>
          </cell>
          <cell r="D490" t="str">
            <v>3,480.00</v>
          </cell>
          <cell r="E490" t="str">
            <v>7.43</v>
          </cell>
          <cell r="F490" t="str">
            <v>25,856.40</v>
          </cell>
          <cell r="G490" t="str">
            <v>1.20</v>
          </cell>
          <cell r="H490" t="str">
            <v>4,176.00</v>
          </cell>
        </row>
        <row r="491">
          <cell r="A491" t="str">
            <v>SUB TOTAL</v>
          </cell>
          <cell r="B491" t="str">
            <v xml:space="preserve">SM.07. A.  .  .  </v>
          </cell>
          <cell r="F491" t="str">
            <v>53,835.60</v>
          </cell>
          <cell r="H491" t="str">
            <v>8,700.00</v>
          </cell>
        </row>
        <row r="492">
          <cell r="A492" t="str">
            <v>SUB TOTAL</v>
          </cell>
          <cell r="B492" t="str">
            <v xml:space="preserve">SM.07.  .  .  .  </v>
          </cell>
          <cell r="F492" t="str">
            <v>53,835.60</v>
          </cell>
          <cell r="H492" t="str">
            <v>8,700.00</v>
          </cell>
        </row>
        <row r="493">
          <cell r="A493" t="str">
            <v xml:space="preserve">SM.09.  .  .  .  </v>
          </cell>
          <cell r="B493" t="str">
            <v>INSTALL. AND ASSEMBLY OF INSTR. PANELS EXCLUDING FIXED CONNECTION AND WIRING</v>
          </cell>
        </row>
        <row r="494">
          <cell r="A494" t="str">
            <v xml:space="preserve">SM.09. A.  .  .  </v>
          </cell>
          <cell r="B494" t="str">
            <v>INSTALL. AND ASSEMBLY AS PER ART SM 9 OF INSTR. PANELS EXCLUDING FIXED CONNECTION AND WIRING</v>
          </cell>
        </row>
        <row r="495">
          <cell r="A495" t="str">
            <v xml:space="preserve">SM.09. A.01.  .  </v>
          </cell>
          <cell r="B495" t="str">
            <v>Overall weight of structure upto 300 kg - Install. type , fixing on any type of structure</v>
          </cell>
          <cell r="C495" t="str">
            <v>KG</v>
          </cell>
          <cell r="D495" t="str">
            <v>40,200.00</v>
          </cell>
          <cell r="E495" t="str">
            <v>0.93</v>
          </cell>
          <cell r="F495" t="str">
            <v>37,386.00</v>
          </cell>
          <cell r="G495" t="str">
            <v>0.15</v>
          </cell>
          <cell r="H495" t="str">
            <v>6,030.00</v>
          </cell>
        </row>
        <row r="496">
          <cell r="A496" t="str">
            <v xml:space="preserve">SM.09. A.02.  .  </v>
          </cell>
          <cell r="B496" t="str">
            <v>Overall weight of structure over 300 kg - Install. type , fixing on any type of structure</v>
          </cell>
          <cell r="C496" t="str">
            <v>KG</v>
          </cell>
          <cell r="D496" t="str">
            <v>13,500.00</v>
          </cell>
          <cell r="E496" t="str">
            <v>1.24</v>
          </cell>
          <cell r="F496" t="str">
            <v>16,740.00</v>
          </cell>
          <cell r="G496" t="str">
            <v>0.20</v>
          </cell>
          <cell r="H496" t="str">
            <v>2,700.00</v>
          </cell>
        </row>
        <row r="497">
          <cell r="A497" t="str">
            <v>SUB TOTAL</v>
          </cell>
          <cell r="B497" t="str">
            <v xml:space="preserve">SM.09. A.  .  .  </v>
          </cell>
          <cell r="F497" t="str">
            <v>54,126.00</v>
          </cell>
          <cell r="H497" t="str">
            <v>8,730.00</v>
          </cell>
        </row>
        <row r="498">
          <cell r="A498" t="str">
            <v>SUB TOTAL</v>
          </cell>
          <cell r="B498" t="str">
            <v xml:space="preserve">SM.09.  .  .  .  </v>
          </cell>
          <cell r="F498" t="str">
            <v>54,126.00</v>
          </cell>
          <cell r="H498" t="str">
            <v>8,730.00</v>
          </cell>
        </row>
        <row r="499">
          <cell r="A499" t="str">
            <v xml:space="preserve">SM.10.  .  .  .  </v>
          </cell>
          <cell r="B499" t="str">
            <v>INSTALL. OF ORIFICE PLATE FOR MEASURING OR LIMITING FLOW RATE AND RUPTURE DISC</v>
          </cell>
        </row>
        <row r="500">
          <cell r="A500" t="str">
            <v xml:space="preserve">SM.10. A.  .  .  </v>
          </cell>
          <cell r="B500" t="str">
            <v>INSTALL. AS PER ART. SM 10 OF ORIFICE PLATES FOR MEASURING OR LIMITING FLOW RATE AND RUPTURE DISC</v>
          </cell>
        </row>
        <row r="501">
          <cell r="A501" t="str">
            <v xml:space="preserve">SM.10. A.03.  .  </v>
          </cell>
          <cell r="B501" t="str">
            <v>DIAM. OF DISC FLANGES OVER 8  " AND UPTO 12"</v>
          </cell>
        </row>
        <row r="502">
          <cell r="A502" t="str">
            <v xml:space="preserve">SM.10. A.03. A.  </v>
          </cell>
          <cell r="B502" t="str">
            <v>Diam. of disc flanges over 8  " and upto 12" - Facing type, RF flanges</v>
          </cell>
          <cell r="C502" t="str">
            <v>NR</v>
          </cell>
          <cell r="D502" t="str">
            <v>154.20</v>
          </cell>
          <cell r="E502" t="str">
            <v>214.24</v>
          </cell>
          <cell r="F502" t="str">
            <v>33,035.81</v>
          </cell>
          <cell r="G502" t="str">
            <v>30.00</v>
          </cell>
          <cell r="H502" t="str">
            <v>4,626.00</v>
          </cell>
        </row>
        <row r="503">
          <cell r="A503" t="str">
            <v>SUB TOTAL</v>
          </cell>
          <cell r="B503" t="str">
            <v xml:space="preserve">SM.10. A.  .  .  </v>
          </cell>
          <cell r="F503" t="str">
            <v>33,035.81</v>
          </cell>
          <cell r="H503" t="str">
            <v>4,626.00</v>
          </cell>
        </row>
        <row r="504">
          <cell r="A504" t="str">
            <v>SUB TOTAL</v>
          </cell>
          <cell r="B504" t="str">
            <v xml:space="preserve">SM.10.  .  .  .  </v>
          </cell>
          <cell r="F504" t="str">
            <v>33,035.81</v>
          </cell>
          <cell r="H504" t="str">
            <v>4,626.00</v>
          </cell>
        </row>
        <row r="505">
          <cell r="A505" t="str">
            <v xml:space="preserve">SM.11.  .  .  .  </v>
          </cell>
          <cell r="B505" t="str">
            <v>SUPPLY AND INSTALL. OF PRIMARY PIPE WORK FOR INSTRUMENTATION EQUIPMENT</v>
          </cell>
        </row>
        <row r="506">
          <cell r="A506" t="str">
            <v xml:space="preserve">SM.11. A.  .  .  </v>
          </cell>
          <cell r="B506" t="str">
            <v>SUPPLY AND INSTALL. AS PER ART. SM 11 OF PRIMARY PIPE WORK FOR INSTRUMENTATION EQUIPMENT</v>
          </cell>
        </row>
        <row r="507">
          <cell r="A507" t="str">
            <v xml:space="preserve">SM.11. A.02.  .  </v>
          </cell>
          <cell r="B507" t="str">
            <v>TYPE OF PIPE TO BE INSTALL. , SOLID DRAWN TUBES FOR CONNECTION TO COMPRESSION FITTINGS OR TO SOCKET WELDED COUPLINGS - ND (MM/INCHES) 8 MM / 5/16"</v>
          </cell>
        </row>
        <row r="508">
          <cell r="A508" t="str">
            <v xml:space="preserve">SM.11. A.02. B.  </v>
          </cell>
          <cell r="B508" t="str">
            <v>Type of pipe to be install. , Solid drawn tubes for connection to compression fittings or to socket welded couplings - ND (mm/Inches) 8 mm / 5/16" - Pipe material CS, stainless steel, alloy steel or monel</v>
          </cell>
          <cell r="C508" t="str">
            <v>M</v>
          </cell>
          <cell r="D508" t="str">
            <v>1,830.00</v>
          </cell>
          <cell r="E508" t="str">
            <v>5.36</v>
          </cell>
          <cell r="F508" t="str">
            <v>9,808.80</v>
          </cell>
          <cell r="G508" t="str">
            <v>0.75</v>
          </cell>
          <cell r="H508" t="str">
            <v>1,372.50</v>
          </cell>
        </row>
        <row r="509">
          <cell r="A509" t="str">
            <v>SUB TOTAL</v>
          </cell>
          <cell r="B509" t="str">
            <v xml:space="preserve">SM.11. A.  .  .  </v>
          </cell>
          <cell r="F509" t="str">
            <v>9,808.80</v>
          </cell>
          <cell r="H509" t="str">
            <v>1,372.50</v>
          </cell>
        </row>
        <row r="510">
          <cell r="A510" t="str">
            <v>SUB TOTAL</v>
          </cell>
          <cell r="B510" t="str">
            <v xml:space="preserve">SM.11.  .  .  .  </v>
          </cell>
          <cell r="F510" t="str">
            <v>9,808.80</v>
          </cell>
          <cell r="H510" t="str">
            <v>1,372.50</v>
          </cell>
        </row>
        <row r="511">
          <cell r="A511" t="str">
            <v xml:space="preserve">SM.12.  .  .  .  </v>
          </cell>
          <cell r="B511" t="str">
            <v>INSTALL. OF PNEUMATIC AND HEATING TUBING FOR INSTRUMENT ASSEMBLY EQUIPMENT</v>
          </cell>
        </row>
        <row r="512">
          <cell r="A512" t="str">
            <v xml:space="preserve">SM.12. A.  .  .  </v>
          </cell>
          <cell r="B512" t="str">
            <v>INSTALL. AS PER ART. SM 12 OF PNEUMATIC AND HEATING TUBING FOR INSTRUMENT ASSEMBLY EQUIPMENT</v>
          </cell>
        </row>
        <row r="513">
          <cell r="A513" t="str">
            <v xml:space="preserve">SM.12. A.03.  .  </v>
          </cell>
          <cell r="B513" t="str">
            <v>TYPE OF TUBE TO BE INSTALL.: PULLED THROUGH PIPE; FIXED ON TRAY (HORIZANTAL AND/OR VERTICAL); LAID ON TRAY, IN CHANNEL, IN EXCAV. IN TRENCH OR IN TROUGH : SINGLE TUBE - OUTER DAIM. (MM/INCH.) 10MM / 3/8 "</v>
          </cell>
        </row>
        <row r="514">
          <cell r="A514" t="str">
            <v xml:space="preserve">SM.12. A.03. B.  </v>
          </cell>
          <cell r="B514" t="str">
            <v>Type of tube to be install.: pulled through pipe; fixed on tray (Horizantal and/or vertical); laid on tray, in channel, in excav. in trench or in trough : Single tube - Outer daim. (mm/Inch.) 10mm / 3/8 " - Tube material CS, Stainless steel etc.</v>
          </cell>
          <cell r="C514" t="str">
            <v>M</v>
          </cell>
          <cell r="D514" t="str">
            <v>21.00</v>
          </cell>
          <cell r="E514" t="str">
            <v>14.28</v>
          </cell>
          <cell r="F514" t="str">
            <v>299.88</v>
          </cell>
          <cell r="G514" t="str">
            <v>2.00</v>
          </cell>
          <cell r="H514" t="str">
            <v>42.00</v>
          </cell>
        </row>
        <row r="515">
          <cell r="A515" t="str">
            <v>SUB TOTAL</v>
          </cell>
          <cell r="B515" t="str">
            <v xml:space="preserve">SM.12. A.  .  .  </v>
          </cell>
          <cell r="F515" t="str">
            <v>299.88</v>
          </cell>
          <cell r="H515" t="str">
            <v>42.00</v>
          </cell>
        </row>
        <row r="516">
          <cell r="A516" t="str">
            <v>SUB TOTAL</v>
          </cell>
          <cell r="B516" t="str">
            <v xml:space="preserve">SM.12.  .  .  .  </v>
          </cell>
          <cell r="F516" t="str">
            <v>299.88</v>
          </cell>
          <cell r="H516" t="str">
            <v>42.00</v>
          </cell>
        </row>
        <row r="517">
          <cell r="A517" t="str">
            <v xml:space="preserve">SM.13.  .  .  .  </v>
          </cell>
          <cell r="B517" t="str">
            <v>INSTALL. OF SINGLE CORE OR MULTICORE ELECTRICAL CABLES</v>
          </cell>
        </row>
        <row r="518">
          <cell r="A518" t="str">
            <v xml:space="preserve">SM.13. A.  .  .  </v>
          </cell>
          <cell r="B518" t="str">
            <v>INSTALL. AS PER ART. SM 13 OF SINGLE CORE OR MULTICORE ELECTRICAL CABLES FOR INDICATION, THERMOCOUPLES, VARIOUS SUPPLIES AND EARTHING SYSTEM, EXCLUDING ALL TYPE OF CONNECTIONS</v>
          </cell>
        </row>
        <row r="519">
          <cell r="A519" t="str">
            <v xml:space="preserve">SM.13. A.03.  .  </v>
          </cell>
          <cell r="B519" t="str">
            <v>No. of cond. per cable : 1 - Cable type, Copper cables with PVC insul., with or without screening and / or armour - Core section over 4 mm2 and upto 16 mm2 - Install. type : Cables fixed on tray (Hor./Vert.); CAble pulled in pipe; Cable supported on tray,</v>
          </cell>
          <cell r="C519" t="str">
            <v>M</v>
          </cell>
          <cell r="D519" t="str">
            <v>15,636.00</v>
          </cell>
          <cell r="E519" t="str">
            <v>1.22</v>
          </cell>
          <cell r="F519" t="str">
            <v>19,075.92</v>
          </cell>
          <cell r="G519" t="str">
            <v>0.18</v>
          </cell>
          <cell r="H519" t="str">
            <v>2,814.48</v>
          </cell>
        </row>
        <row r="520">
          <cell r="A520" t="str">
            <v xml:space="preserve">SM.13. A.04.  .  </v>
          </cell>
          <cell r="B520" t="str">
            <v>No. of cond. per cable : 2 - Cable type, PVC insulated copper compensating cables, with or without screening and / or armour - Core section upto 2.5 mm2 - Install. type : Cables fixed on tray (Hor./Vert.); Cable pulled in pipe; Cable supported on tray, in</v>
          </cell>
          <cell r="C520" t="str">
            <v>M</v>
          </cell>
          <cell r="D520" t="str">
            <v>15,540.00</v>
          </cell>
          <cell r="E520" t="str">
            <v>1.35</v>
          </cell>
          <cell r="F520" t="str">
            <v>20,979.00</v>
          </cell>
          <cell r="G520" t="str">
            <v>0.20</v>
          </cell>
          <cell r="H520" t="str">
            <v>3,108.00</v>
          </cell>
        </row>
        <row r="521">
          <cell r="A521" t="str">
            <v xml:space="preserve">SM.13. A.05.  .  </v>
          </cell>
          <cell r="B521" t="str">
            <v>No. of cond. per cable : from 3 to 6 - Cable type, PVC insulated copper compensating cables, with or without screening and / or armour - Core section upto 2.5 mm2 - Install. type : Cables fixed on tray (Hor./Vert.); Cable pulled in pipe; Cable supported o</v>
          </cell>
          <cell r="C521" t="str">
            <v>M</v>
          </cell>
          <cell r="D521" t="str">
            <v>19,620.00</v>
          </cell>
          <cell r="E521" t="str">
            <v>1.56</v>
          </cell>
          <cell r="F521" t="str">
            <v>30,607.20</v>
          </cell>
          <cell r="G521" t="str">
            <v>0.23</v>
          </cell>
          <cell r="H521" t="str">
            <v>4,512.60</v>
          </cell>
        </row>
        <row r="522">
          <cell r="A522" t="str">
            <v xml:space="preserve">SM.13. A.07.  .  </v>
          </cell>
          <cell r="B522" t="str">
            <v>No. of cond. per cable : from 13 to 24 - Cable type, PVC insulated copper compensating cables, with or without screening and / or armour - Core section upto 2.5 mm2 - Install. type : Cables fixed on tray (Hor./Vert.); Cable pulled in pipe; Cable supported</v>
          </cell>
          <cell r="C522" t="str">
            <v>M</v>
          </cell>
          <cell r="D522" t="str">
            <v>209,176.80</v>
          </cell>
          <cell r="E522" t="str">
            <v>1.76</v>
          </cell>
          <cell r="F522" t="str">
            <v>368,151.17</v>
          </cell>
          <cell r="G522" t="str">
            <v>0.26</v>
          </cell>
          <cell r="H522" t="str">
            <v>54,385.97</v>
          </cell>
        </row>
        <row r="523">
          <cell r="A523" t="str">
            <v xml:space="preserve">SM.13. A.08.  .  </v>
          </cell>
          <cell r="B523" t="str">
            <v>No. of cond. per cable : from 25 to 48 - Cable type, PVC insulated copper compensating cables, with or without screening and / or armour - Core section upto 2.5 mm2 - Install. type : Cables fixed on tray (Hor./Vert.); Cable pulled in pipe; Cable supported</v>
          </cell>
          <cell r="C523" t="str">
            <v>M</v>
          </cell>
          <cell r="D523" t="str">
            <v>44,400.00</v>
          </cell>
          <cell r="E523" t="str">
            <v>2.44</v>
          </cell>
          <cell r="F523" t="str">
            <v>108,336.00</v>
          </cell>
          <cell r="G523" t="str">
            <v>0.36</v>
          </cell>
          <cell r="H523" t="str">
            <v>15,984.00</v>
          </cell>
        </row>
        <row r="524">
          <cell r="A524" t="str">
            <v xml:space="preserve">SM.13. A.09.  .  </v>
          </cell>
          <cell r="B524" t="str">
            <v>No. of cond. per cable : over 48 - Cable type, PVC insulated copper compensating cables, with or without screening and / or armour - Core section upto 2.5 mm2 - Install. type : Cables fixed on tray (Hor./Vert.); Cable pulled in pipe; Cable supported on tr</v>
          </cell>
          <cell r="C524" t="str">
            <v>M</v>
          </cell>
          <cell r="D524" t="str">
            <v>3,000.00</v>
          </cell>
          <cell r="E524" t="str">
            <v>3.05</v>
          </cell>
          <cell r="F524" t="str">
            <v>9,150.00</v>
          </cell>
          <cell r="G524" t="str">
            <v>0.45</v>
          </cell>
          <cell r="H524" t="str">
            <v>1,350.00</v>
          </cell>
        </row>
        <row r="525">
          <cell r="A525" t="str">
            <v>SUB TOTAL</v>
          </cell>
          <cell r="B525" t="str">
            <v xml:space="preserve">SM.13. A.  .  .  </v>
          </cell>
          <cell r="F525" t="str">
            <v>556,299.29</v>
          </cell>
          <cell r="H525" t="str">
            <v>82,155.05</v>
          </cell>
        </row>
        <row r="526">
          <cell r="A526" t="str">
            <v>SUB TOTAL</v>
          </cell>
          <cell r="B526" t="str">
            <v xml:space="preserve">SM.13.  .  .  .  </v>
          </cell>
          <cell r="F526" t="str">
            <v>556,299.29</v>
          </cell>
          <cell r="H526" t="str">
            <v>82,155.05</v>
          </cell>
        </row>
        <row r="527">
          <cell r="A527" t="str">
            <v xml:space="preserve">SM.17.  .  .  .  </v>
          </cell>
          <cell r="B527" t="str">
            <v>CONNECTION OF SINGLE CORE AND MULTICORE COPPER OR COMPENSATING</v>
          </cell>
        </row>
        <row r="528">
          <cell r="A528" t="str">
            <v xml:space="preserve">SM.17. A.  .  .  </v>
          </cell>
          <cell r="B528" t="str">
            <v>CONNECTIONS AS PER ART. SM 17 OF SINGLE CORE AND MULTI CORE COPPER OR COMPENSATING ELECTRICAL CABLES, PVC INSULATED, WITH OR WITHOUT SCREENING AND ARMOUR</v>
          </cell>
        </row>
        <row r="529">
          <cell r="A529" t="str">
            <v xml:space="preserve">SM.17. A.01.  .  </v>
          </cell>
          <cell r="B529" t="str">
            <v>CROSS SECTION OF CONDUCTOR UPTO 2.5 MM2</v>
          </cell>
        </row>
        <row r="530">
          <cell r="A530" t="str">
            <v xml:space="preserve">SM.17. A.01. D.  </v>
          </cell>
          <cell r="B530" t="str">
            <v>Cross section of conductor upto 2.5 mm2 - Cable characteristics : Single core and multi core insulated, screened and/or armoured copper or compensating conductors - Conn. type : with lug</v>
          </cell>
          <cell r="C530" t="str">
            <v>NR</v>
          </cell>
          <cell r="D530" t="str">
            <v>27,912.00</v>
          </cell>
          <cell r="E530" t="str">
            <v>1.96</v>
          </cell>
          <cell r="F530" t="str">
            <v>54,707.52</v>
          </cell>
          <cell r="G530" t="str">
            <v>0.30</v>
          </cell>
          <cell r="H530" t="str">
            <v>8,373.60</v>
          </cell>
        </row>
        <row r="531">
          <cell r="A531" t="str">
            <v>SUB TOTAL</v>
          </cell>
          <cell r="B531" t="str">
            <v xml:space="preserve">SM.17. A.  .  .  </v>
          </cell>
          <cell r="F531" t="str">
            <v>54,707.52</v>
          </cell>
          <cell r="H531" t="str">
            <v>8,373.60</v>
          </cell>
        </row>
        <row r="532">
          <cell r="A532" t="str">
            <v>SUB TOTAL</v>
          </cell>
          <cell r="B532" t="str">
            <v xml:space="preserve">SM.17.  .  .  .  </v>
          </cell>
          <cell r="F532" t="str">
            <v>54,707.52</v>
          </cell>
          <cell r="H532" t="str">
            <v>8,373.60</v>
          </cell>
        </row>
        <row r="533">
          <cell r="A533" t="str">
            <v xml:space="preserve">SM.20.  .  .  .  </v>
          </cell>
          <cell r="B533" t="str">
            <v>STEEL COMPONENTS - SUPPLY AND INSTALL. OF STEEL COMPONENTS FOR INSTRUMENT ASSEMBLIES</v>
          </cell>
        </row>
        <row r="534">
          <cell r="A534" t="str">
            <v>SUB TOTAL</v>
          </cell>
          <cell r="B534" t="str">
            <v xml:space="preserve">SM.20.  .  .  .  </v>
          </cell>
          <cell r="F534" t="str">
            <v>0.00</v>
          </cell>
          <cell r="H534" t="str">
            <v>0.00</v>
          </cell>
        </row>
        <row r="535">
          <cell r="A535" t="str">
            <v xml:space="preserve">SM.23.  .  .  .  </v>
          </cell>
          <cell r="B535" t="str">
            <v>CALIBRATION OF SAFETY AND SELF REGULATING VALVES</v>
          </cell>
        </row>
        <row r="536">
          <cell r="A536" t="str">
            <v>SUB TOTAL</v>
          </cell>
          <cell r="B536" t="str">
            <v xml:space="preserve">SM.23.  .  .  .  </v>
          </cell>
          <cell r="F536" t="str">
            <v>0.00</v>
          </cell>
          <cell r="H536" t="str">
            <v>0.00</v>
          </cell>
        </row>
        <row r="537">
          <cell r="A537" t="str">
            <v xml:space="preserve">SM.24.  .  .  .  </v>
          </cell>
          <cell r="B537" t="str">
            <v>CALIBRATION OF POSITIONERS</v>
          </cell>
        </row>
        <row r="538">
          <cell r="A538" t="str">
            <v xml:space="preserve">SM.24. A.  .  .  </v>
          </cell>
          <cell r="B538" t="str">
            <v>CALIBRATION AS PER ART. SM 24 OF POSITIONERS MOUNTED ON REGULATING VALVES OR ON REMOTE CONTROLLED SERVO MOTORS</v>
          </cell>
        </row>
        <row r="539">
          <cell r="A539" t="str">
            <v xml:space="preserve">SM.24. A.02.  .  </v>
          </cell>
          <cell r="B539" t="str">
            <v>Calibration of positioner , Tpye : Electro-pneumatic</v>
          </cell>
          <cell r="C539" t="str">
            <v>NR</v>
          </cell>
          <cell r="D539" t="str">
            <v>316.20</v>
          </cell>
          <cell r="E539" t="str">
            <v>60.00</v>
          </cell>
          <cell r="F539" t="str">
            <v>18,972.00</v>
          </cell>
          <cell r="G539" t="str">
            <v>0.00</v>
          </cell>
          <cell r="H539" t="str">
            <v>0.00</v>
          </cell>
        </row>
        <row r="540">
          <cell r="A540" t="str">
            <v>SUB TOTAL</v>
          </cell>
          <cell r="B540" t="str">
            <v xml:space="preserve">SM.24. A.  .  .  </v>
          </cell>
          <cell r="F540" t="str">
            <v>18,972.00</v>
          </cell>
          <cell r="H540" t="str">
            <v>0.00</v>
          </cell>
        </row>
        <row r="541">
          <cell r="A541" t="str">
            <v>SUB TOTAL</v>
          </cell>
          <cell r="B541" t="str">
            <v xml:space="preserve">SM.24.  .  .  .  </v>
          </cell>
          <cell r="F541" t="str">
            <v>18,972.00</v>
          </cell>
          <cell r="H541" t="str">
            <v>0.00</v>
          </cell>
        </row>
        <row r="542">
          <cell r="A542" t="str">
            <v xml:space="preserve">SM.29.  .  .  .  </v>
          </cell>
          <cell r="B542" t="str">
            <v>Precommissioning</v>
          </cell>
        </row>
        <row r="543">
          <cell r="A543" t="str">
            <v xml:space="preserve">SM.29.01.  .  .  </v>
          </cell>
          <cell r="B543" t="str">
            <v>Functional loop test of safety systems</v>
          </cell>
          <cell r="C543" t="str">
            <v>NR</v>
          </cell>
          <cell r="D543" t="str">
            <v>1,885.58</v>
          </cell>
          <cell r="E543" t="str">
            <v>8.83</v>
          </cell>
          <cell r="F543" t="str">
            <v>16,649.67</v>
          </cell>
          <cell r="G543" t="str">
            <v>1.00</v>
          </cell>
          <cell r="H543" t="str">
            <v>1,885.58</v>
          </cell>
        </row>
        <row r="544">
          <cell r="A544" t="str">
            <v>SUB TOTAL</v>
          </cell>
          <cell r="B544" t="str">
            <v xml:space="preserve">SM.29.01.  .  .  </v>
          </cell>
          <cell r="F544" t="str">
            <v>16,649.67</v>
          </cell>
          <cell r="H544" t="str">
            <v>1,885.58</v>
          </cell>
        </row>
        <row r="545">
          <cell r="A545" t="str">
            <v xml:space="preserve">SM.29.02.  .  .  </v>
          </cell>
          <cell r="B545" t="str">
            <v>Functional test of DCS</v>
          </cell>
          <cell r="C545" t="str">
            <v>NR</v>
          </cell>
          <cell r="D545" t="str">
            <v>2,552.35</v>
          </cell>
          <cell r="E545" t="str">
            <v>11.04</v>
          </cell>
          <cell r="F545" t="str">
            <v>28,177.94</v>
          </cell>
          <cell r="G545" t="str">
            <v>1.25</v>
          </cell>
          <cell r="H545" t="str">
            <v>3,190.44</v>
          </cell>
        </row>
        <row r="546">
          <cell r="A546" t="str">
            <v>SUB TOTAL</v>
          </cell>
          <cell r="B546" t="str">
            <v xml:space="preserve">SM.29.02.  .  .  </v>
          </cell>
          <cell r="F546" t="str">
            <v>28,177.94</v>
          </cell>
          <cell r="H546" t="str">
            <v>3,190.44</v>
          </cell>
        </row>
        <row r="547">
          <cell r="A547" t="str">
            <v xml:space="preserve">SM.29.03.  .  .  </v>
          </cell>
          <cell r="B547" t="str">
            <v>Funtional loop test of other systems</v>
          </cell>
          <cell r="C547" t="str">
            <v>NR</v>
          </cell>
          <cell r="D547" t="str">
            <v>4,920.00</v>
          </cell>
          <cell r="E547" t="str">
            <v>8.83</v>
          </cell>
          <cell r="F547" t="str">
            <v>43,443.60</v>
          </cell>
          <cell r="G547" t="str">
            <v>1.00</v>
          </cell>
          <cell r="H547" t="str">
            <v>4,920.00</v>
          </cell>
        </row>
        <row r="548">
          <cell r="A548" t="str">
            <v>SUB TOTAL</v>
          </cell>
          <cell r="B548" t="str">
            <v xml:space="preserve">SM.29.03.  .  .  </v>
          </cell>
          <cell r="F548" t="str">
            <v>43,443.60</v>
          </cell>
          <cell r="H548" t="str">
            <v>4,920.00</v>
          </cell>
        </row>
        <row r="549">
          <cell r="A549" t="str">
            <v>SUB TOTAL</v>
          </cell>
          <cell r="B549" t="str">
            <v xml:space="preserve">SM.29.  .  .  .  </v>
          </cell>
          <cell r="F549" t="str">
            <v>88,271.21</v>
          </cell>
          <cell r="H549" t="str">
            <v>9,996.02</v>
          </cell>
        </row>
        <row r="550">
          <cell r="A550" t="str">
            <v>SUB TOTAL</v>
          </cell>
          <cell r="B550" t="str">
            <v xml:space="preserve">SM.  .  .  .  .  </v>
          </cell>
          <cell r="F550" t="str">
            <v>1,059,553.47</v>
          </cell>
          <cell r="H550" t="str">
            <v>148,021.81</v>
          </cell>
        </row>
        <row r="551">
          <cell r="A551" t="str">
            <v xml:space="preserve">TL.  .  .  .  .  </v>
          </cell>
          <cell r="B551" t="str">
            <v>INSTALLATIONS FOR TELECOMUNICATION</v>
          </cell>
        </row>
        <row r="552">
          <cell r="A552" t="str">
            <v xml:space="preserve">TL.BK.  .  .  .  </v>
          </cell>
          <cell r="B552" t="str">
            <v>INSTALLATION OF HOUSINGS,FITTINGS AND   ACCESSORIES</v>
          </cell>
        </row>
        <row r="553">
          <cell r="A553" t="str">
            <v xml:space="preserve">TL.BK. C.  .  .  </v>
          </cell>
          <cell r="B553" t="str">
            <v>INSTALLATION OF HOUSINGS</v>
          </cell>
        </row>
        <row r="554">
          <cell r="A554" t="str">
            <v xml:space="preserve">TL.BK. C.01.  .  </v>
          </cell>
          <cell r="B554" t="str">
            <v>INSTALLATION OF HOUSINGS</v>
          </cell>
        </row>
        <row r="555">
          <cell r="A555" t="str">
            <v xml:space="preserve">TL.BK. C.01. B.  </v>
          </cell>
          <cell r="B555" t="str">
            <v>Installation of housings with int. live volume over 3 up to 9 dm3,              Ex-d execution</v>
          </cell>
          <cell r="C555" t="str">
            <v>NR</v>
          </cell>
          <cell r="D555" t="str">
            <v>95.40</v>
          </cell>
          <cell r="E555" t="str">
            <v>100.59</v>
          </cell>
          <cell r="F555" t="str">
            <v>9,596.29</v>
          </cell>
          <cell r="G555" t="str">
            <v>16.25</v>
          </cell>
          <cell r="H555" t="str">
            <v>1,550.25</v>
          </cell>
        </row>
        <row r="556">
          <cell r="A556" t="str">
            <v>SUB TOTAL</v>
          </cell>
          <cell r="B556" t="str">
            <v xml:space="preserve">TL.BK. C.  .  .  </v>
          </cell>
          <cell r="F556" t="str">
            <v>9,596.29</v>
          </cell>
          <cell r="H556" t="str">
            <v>1,550.25</v>
          </cell>
        </row>
        <row r="557">
          <cell r="A557" t="str">
            <v xml:space="preserve">TL.BK. D.  .  .  </v>
          </cell>
          <cell r="B557" t="str">
            <v>INSTALLATION OF FITTINGS AND ACCESSORIES(NOT INCLUDED IN OTHER CHARGES)</v>
          </cell>
        </row>
        <row r="558">
          <cell r="A558" t="str">
            <v xml:space="preserve">TL.BK. D.04.  .  </v>
          </cell>
          <cell r="B558" t="str">
            <v>INSTALLATION OF CABLE GLANDS</v>
          </cell>
        </row>
        <row r="559">
          <cell r="A559" t="str">
            <v xml:space="preserve">TL.BK. D.04. A.  </v>
          </cell>
          <cell r="B559" t="str">
            <v>Cable glands, inlet inside diameter     up to 1" or 35 mm</v>
          </cell>
          <cell r="C559" t="str">
            <v>NR</v>
          </cell>
          <cell r="D559" t="str">
            <v>180.00</v>
          </cell>
          <cell r="E559" t="str">
            <v>4.06</v>
          </cell>
          <cell r="F559" t="str">
            <v>730.80</v>
          </cell>
          <cell r="G559" t="str">
            <v>0.54</v>
          </cell>
          <cell r="H559" t="str">
            <v>97.20</v>
          </cell>
        </row>
        <row r="560">
          <cell r="A560" t="str">
            <v>SUB TOTAL</v>
          </cell>
          <cell r="B560" t="str">
            <v xml:space="preserve">TL.BK. D.  .  .  </v>
          </cell>
          <cell r="F560" t="str">
            <v>730.80</v>
          </cell>
          <cell r="H560" t="str">
            <v>97.20</v>
          </cell>
        </row>
        <row r="561">
          <cell r="A561" t="str">
            <v>SUB TOTAL</v>
          </cell>
          <cell r="B561" t="str">
            <v xml:space="preserve">TL.BK.  .  .  .  </v>
          </cell>
          <cell r="F561" t="str">
            <v>10,327.09</v>
          </cell>
          <cell r="H561" t="str">
            <v>1,647.45</v>
          </cell>
        </row>
        <row r="562">
          <cell r="A562" t="str">
            <v xml:space="preserve">TL.CT.  .  .  .  </v>
          </cell>
          <cell r="B562" t="str">
            <v>INSTALLATION OF TELEPHONE, COAXIAL COMPOSITE CORE AND MULTICORE TYPE CABLES</v>
          </cell>
        </row>
        <row r="563">
          <cell r="A563" t="str">
            <v xml:space="preserve">TL.CT. A.  .  .  </v>
          </cell>
          <cell r="B563" t="str">
            <v>INSTALLATION OF UNARMOURED TELEPHONE CABLES</v>
          </cell>
        </row>
        <row r="564">
          <cell r="A564" t="str">
            <v xml:space="preserve">TL.CT. A.02.  .  </v>
          </cell>
          <cell r="B564" t="str">
            <v>INSTALLATION ON CABLE TRAY OR IN CONDUIT</v>
          </cell>
        </row>
        <row r="565">
          <cell r="A565" t="str">
            <v xml:space="preserve">TL.CT. A.02. B.  </v>
          </cell>
          <cell r="B565" t="str">
            <v>Installation on cable tray or in conduit of unarmoured telephone cable,  number of pairs greater than 2 up to 10</v>
          </cell>
          <cell r="C565" t="str">
            <v>M</v>
          </cell>
          <cell r="D565" t="str">
            <v>7,260.00</v>
          </cell>
          <cell r="E565" t="str">
            <v>1.56</v>
          </cell>
          <cell r="F565" t="str">
            <v>11,325.60</v>
          </cell>
          <cell r="G565" t="str">
            <v>0.23</v>
          </cell>
          <cell r="H565" t="str">
            <v>1,669.80</v>
          </cell>
        </row>
        <row r="566">
          <cell r="A566" t="str">
            <v>SUB TOTAL</v>
          </cell>
          <cell r="B566" t="str">
            <v xml:space="preserve">TL.CT. A.  .  .  </v>
          </cell>
          <cell r="F566" t="str">
            <v>11,325.60</v>
          </cell>
          <cell r="H566" t="str">
            <v>1,669.80</v>
          </cell>
        </row>
        <row r="567">
          <cell r="A567" t="str">
            <v xml:space="preserve">TL.CT. B.  .  .  </v>
          </cell>
          <cell r="B567" t="str">
            <v>INSTALLATION OF ARMOURED TELEPHONE      CABLES</v>
          </cell>
        </row>
        <row r="568">
          <cell r="A568" t="str">
            <v xml:space="preserve">TL.CT. B.02.  .  </v>
          </cell>
          <cell r="B568" t="str">
            <v>INSTALLATION ON CABLE TRAY OR IN CONDUIT</v>
          </cell>
        </row>
        <row r="569">
          <cell r="A569" t="str">
            <v xml:space="preserve">TL.CT. B.02. A.  </v>
          </cell>
          <cell r="B569" t="str">
            <v>Installation on cable tray or in        conduit of armoured telephone cable,    number of pairs up to 2</v>
          </cell>
          <cell r="C569" t="str">
            <v>M</v>
          </cell>
          <cell r="D569" t="str">
            <v>6,300.00</v>
          </cell>
          <cell r="E569" t="str">
            <v>1.35</v>
          </cell>
          <cell r="F569" t="str">
            <v>8,505.00</v>
          </cell>
          <cell r="G569" t="str">
            <v>0.20</v>
          </cell>
          <cell r="H569" t="str">
            <v>1,260.00</v>
          </cell>
        </row>
        <row r="570">
          <cell r="A570" t="str">
            <v>SUB TOTAL</v>
          </cell>
          <cell r="B570" t="str">
            <v xml:space="preserve">TL.CT. B.  .  .  </v>
          </cell>
          <cell r="F570" t="str">
            <v>8,505.00</v>
          </cell>
          <cell r="H570" t="str">
            <v>1,260.00</v>
          </cell>
        </row>
        <row r="571">
          <cell r="A571" t="str">
            <v xml:space="preserve">TL.CT. D.  .  .  </v>
          </cell>
          <cell r="B571" t="str">
            <v>INSTALLATION OF UNARMOURED CABLES, COA- XIAL, COMPOSITE CORE AND MULTICORE TYPE</v>
          </cell>
        </row>
        <row r="572">
          <cell r="A572" t="str">
            <v xml:space="preserve">TL.CT. D.02.  .  </v>
          </cell>
          <cell r="B572" t="str">
            <v>INSTALLATION ON CABLE TRAY OR IN CONDUIT</v>
          </cell>
        </row>
        <row r="573">
          <cell r="A573" t="str">
            <v xml:space="preserve">TL.CT. D.02. G.  </v>
          </cell>
          <cell r="B573" t="str">
            <v>Installation on cable tray or in        conduit of unarmoured cable with 4 to 7 conductors, section up to 2.5 mm2</v>
          </cell>
          <cell r="C573" t="str">
            <v>M</v>
          </cell>
          <cell r="D573" t="str">
            <v>4,200.00</v>
          </cell>
          <cell r="E573" t="str">
            <v>1.69</v>
          </cell>
          <cell r="F573" t="str">
            <v>7,098.00</v>
          </cell>
          <cell r="G573" t="str">
            <v>0.25</v>
          </cell>
          <cell r="H573" t="str">
            <v>1,050.00</v>
          </cell>
        </row>
        <row r="574">
          <cell r="A574" t="str">
            <v xml:space="preserve">TL.CT. D.02. M.  </v>
          </cell>
          <cell r="B574" t="str">
            <v>Installation on cable tay or in conduit of unarmoured optic fibre cables with up to 12 fibres</v>
          </cell>
          <cell r="C574" t="str">
            <v>M</v>
          </cell>
          <cell r="D574" t="str">
            <v>1,200.00</v>
          </cell>
          <cell r="E574" t="str">
            <v>2.18</v>
          </cell>
          <cell r="F574" t="str">
            <v>2,616.00</v>
          </cell>
          <cell r="G574" t="str">
            <v>0.30</v>
          </cell>
          <cell r="H574" t="str">
            <v>360.00</v>
          </cell>
        </row>
        <row r="575">
          <cell r="A575" t="str">
            <v>SUB TOTAL</v>
          </cell>
          <cell r="B575" t="str">
            <v xml:space="preserve">TL.CT. D.  .  .  </v>
          </cell>
          <cell r="F575" t="str">
            <v>9,714.00</v>
          </cell>
          <cell r="H575" t="str">
            <v>1,410.00</v>
          </cell>
        </row>
        <row r="576">
          <cell r="A576" t="str">
            <v xml:space="preserve">TL.CT. E.  .  .  </v>
          </cell>
          <cell r="B576" t="str">
            <v>INSTALLATION OF ARMOURED CABLES,COAXIAL,COMPOSITE CORE AND MULTICORE TYPE</v>
          </cell>
        </row>
        <row r="577">
          <cell r="A577" t="str">
            <v xml:space="preserve">TL.CT. E.01.  .  </v>
          </cell>
          <cell r="B577" t="str">
            <v>BURIED INSTALLATION OR IN TRENCH DUCT</v>
          </cell>
        </row>
        <row r="578">
          <cell r="A578" t="str">
            <v xml:space="preserve">TL.CT. E.01. G.  </v>
          </cell>
          <cell r="B578" t="str">
            <v>Buried installation or in trench duct,  of armoured cable with 4 to 7           conductors, section up to 2.5 mm2</v>
          </cell>
          <cell r="C578" t="str">
            <v>M</v>
          </cell>
          <cell r="D578" t="str">
            <v>10,650.00</v>
          </cell>
          <cell r="E578" t="str">
            <v>0.81</v>
          </cell>
          <cell r="F578" t="str">
            <v>8,626.50</v>
          </cell>
          <cell r="G578" t="str">
            <v>0.12</v>
          </cell>
          <cell r="H578" t="str">
            <v>1,278.00</v>
          </cell>
        </row>
        <row r="579">
          <cell r="A579" t="str">
            <v xml:space="preserve">TL.CT. E.01. M.  </v>
          </cell>
          <cell r="B579" t="str">
            <v>Buried installation, or in trench duct, of armoured optic fibre cables with upto 12 fibres</v>
          </cell>
          <cell r="C579" t="str">
            <v>M</v>
          </cell>
          <cell r="D579" t="str">
            <v>2,400.00</v>
          </cell>
          <cell r="E579" t="str">
            <v>1.17</v>
          </cell>
          <cell r="F579" t="str">
            <v>2,808.00</v>
          </cell>
          <cell r="G579" t="str">
            <v>0.15</v>
          </cell>
          <cell r="H579" t="str">
            <v>360.00</v>
          </cell>
        </row>
        <row r="580">
          <cell r="A580" t="str">
            <v>TL.CT. E.01. M.01</v>
          </cell>
          <cell r="B580" t="str">
            <v>Buried installation, or in trench duct, of armoured optic fibre cables with more than 12 and upto 48 fibres.</v>
          </cell>
          <cell r="C580" t="str">
            <v>M</v>
          </cell>
          <cell r="D580" t="str">
            <v>2,400.00</v>
          </cell>
          <cell r="E580" t="str">
            <v>1.37</v>
          </cell>
          <cell r="F580" t="str">
            <v>3,288.00</v>
          </cell>
          <cell r="G580" t="str">
            <v>0.18</v>
          </cell>
          <cell r="H580" t="str">
            <v>432.00</v>
          </cell>
        </row>
        <row r="581">
          <cell r="A581" t="str">
            <v xml:space="preserve">TL.CT. E.02.  .  </v>
          </cell>
          <cell r="B581" t="str">
            <v>INSTALLATION ON CABLE TRAY OR IN CONDUIT</v>
          </cell>
        </row>
        <row r="582">
          <cell r="A582" t="str">
            <v xml:space="preserve">TL.CT. E.02. G.  </v>
          </cell>
          <cell r="B582" t="str">
            <v>Installation on cable tray or in        conduit of armoured cable with 4 to 7   conductors, section up to 2.5 mm2</v>
          </cell>
          <cell r="C582" t="str">
            <v>M</v>
          </cell>
          <cell r="D582" t="str">
            <v>6,000.00</v>
          </cell>
          <cell r="E582" t="str">
            <v>2.03</v>
          </cell>
          <cell r="F582" t="str">
            <v>12,180.00</v>
          </cell>
          <cell r="G582" t="str">
            <v>0.30</v>
          </cell>
          <cell r="H582" t="str">
            <v>1,800.00</v>
          </cell>
        </row>
        <row r="583">
          <cell r="A583" t="str">
            <v xml:space="preserve">TL.CT. E.02. M.  </v>
          </cell>
          <cell r="B583" t="str">
            <v>Installation on cable tray or in conduit of armoured optic fiber cables with upto 12 fibers.</v>
          </cell>
          <cell r="C583" t="str">
            <v>M</v>
          </cell>
          <cell r="D583" t="str">
            <v>6,990.00</v>
          </cell>
          <cell r="E583" t="str">
            <v>2.47</v>
          </cell>
          <cell r="F583" t="str">
            <v>17,265.30</v>
          </cell>
          <cell r="G583" t="str">
            <v>0.35</v>
          </cell>
          <cell r="H583" t="str">
            <v>2,446.50</v>
          </cell>
        </row>
        <row r="584">
          <cell r="A584" t="str">
            <v>TL.CT. E.02. M.01</v>
          </cell>
          <cell r="B584" t="str">
            <v>Installation on cable tray or in conduit of armoured optic fiber cables with more than 12 and upto 48 fibers</v>
          </cell>
          <cell r="C584" t="str">
            <v>M</v>
          </cell>
          <cell r="D584" t="str">
            <v>8,550.00</v>
          </cell>
          <cell r="E584" t="str">
            <v>3.15</v>
          </cell>
          <cell r="F584" t="str">
            <v>26,932.50</v>
          </cell>
          <cell r="G584" t="str">
            <v>0.45</v>
          </cell>
          <cell r="H584" t="str">
            <v>3,847.50</v>
          </cell>
        </row>
        <row r="585">
          <cell r="A585" t="str">
            <v>SUB TOTAL</v>
          </cell>
          <cell r="B585" t="str">
            <v xml:space="preserve">TL.CT. E.  .  .  </v>
          </cell>
          <cell r="F585" t="str">
            <v>71,100.30</v>
          </cell>
          <cell r="H585" t="str">
            <v>10,164.00</v>
          </cell>
        </row>
        <row r="586">
          <cell r="A586" t="str">
            <v xml:space="preserve">TL.CT. G.  .  .  </v>
          </cell>
          <cell r="B586" t="str">
            <v>TERMINATIONS AND CONNECTIONS OF         TELEPHONE CABLES AND TRANSPOSITIONS</v>
          </cell>
        </row>
        <row r="587">
          <cell r="A587" t="str">
            <v xml:space="preserve">TL.CT. G.01.  .  </v>
          </cell>
          <cell r="B587" t="str">
            <v>TERMINATIONS AND CONNECTIONS OF         UNARMORED TELEPHONE CABLES</v>
          </cell>
        </row>
        <row r="588">
          <cell r="A588" t="str">
            <v xml:space="preserve">TL.CT. G.01. B.  </v>
          </cell>
          <cell r="B588" t="str">
            <v>Unarmoured telephone cable with more    than 2 up to 10 pairs</v>
          </cell>
          <cell r="C588" t="str">
            <v>NR</v>
          </cell>
          <cell r="D588" t="str">
            <v>300.00</v>
          </cell>
          <cell r="E588" t="str">
            <v>6.54</v>
          </cell>
          <cell r="F588" t="str">
            <v>1,962.00</v>
          </cell>
          <cell r="G588" t="str">
            <v>1.00</v>
          </cell>
          <cell r="H588" t="str">
            <v>300.00</v>
          </cell>
        </row>
        <row r="589">
          <cell r="A589" t="str">
            <v xml:space="preserve">TL.CT. G.02.  .  </v>
          </cell>
          <cell r="B589" t="str">
            <v>TERMINATIONS AND CONNECTIONS OF ARMOUREDTELEPHONE CABLES</v>
          </cell>
        </row>
        <row r="590">
          <cell r="A590" t="str">
            <v xml:space="preserve">TL.CT. G.02. A.  </v>
          </cell>
          <cell r="B590" t="str">
            <v>Armoured telephone cable with 2 pairs</v>
          </cell>
          <cell r="C590" t="str">
            <v>NR</v>
          </cell>
          <cell r="D590" t="str">
            <v>48.00</v>
          </cell>
          <cell r="E590" t="str">
            <v>1.63</v>
          </cell>
          <cell r="F590" t="str">
            <v>78.24</v>
          </cell>
          <cell r="G590" t="str">
            <v>0.25</v>
          </cell>
          <cell r="H590" t="str">
            <v>12.00</v>
          </cell>
        </row>
        <row r="591">
          <cell r="A591" t="str">
            <v xml:space="preserve">TL.CT. G.02. D.  </v>
          </cell>
          <cell r="B591" t="str">
            <v>Armoured telephone cable with more than 30 up to 50 pairs</v>
          </cell>
          <cell r="C591" t="str">
            <v>NR</v>
          </cell>
          <cell r="D591" t="str">
            <v>6.00</v>
          </cell>
          <cell r="E591" t="str">
            <v>65.38</v>
          </cell>
          <cell r="F591" t="str">
            <v>392.28</v>
          </cell>
          <cell r="G591" t="str">
            <v>10.00</v>
          </cell>
          <cell r="H591" t="str">
            <v>60.00</v>
          </cell>
        </row>
        <row r="592">
          <cell r="A592" t="str">
            <v xml:space="preserve">TL.CT. G.02. E.  </v>
          </cell>
          <cell r="B592" t="str">
            <v>Armoured telephone cable with more than 50 up to 100 pairs</v>
          </cell>
          <cell r="C592" t="str">
            <v>NR</v>
          </cell>
          <cell r="D592" t="str">
            <v>2.40</v>
          </cell>
          <cell r="E592" t="str">
            <v>130.75</v>
          </cell>
          <cell r="F592" t="str">
            <v>313.80</v>
          </cell>
          <cell r="G592" t="str">
            <v>20.00</v>
          </cell>
          <cell r="H592" t="str">
            <v>48.00</v>
          </cell>
        </row>
        <row r="593">
          <cell r="A593" t="str">
            <v xml:space="preserve">TL.CT. G.04.  .  </v>
          </cell>
          <cell r="B593" t="str">
            <v>TRANSPOSITIONS</v>
          </cell>
        </row>
        <row r="594">
          <cell r="A594" t="str">
            <v xml:space="preserve">TL.CT. G.04. A.  </v>
          </cell>
          <cell r="B594" t="str">
            <v>Transposition on the main distribution  frame or distribution cabinet</v>
          </cell>
          <cell r="C594" t="str">
            <v>NR</v>
          </cell>
          <cell r="D594" t="str">
            <v>300.00</v>
          </cell>
          <cell r="E594" t="str">
            <v>101.91</v>
          </cell>
          <cell r="F594" t="str">
            <v>30,573.00</v>
          </cell>
          <cell r="G594" t="str">
            <v>3.18</v>
          </cell>
          <cell r="H594" t="str">
            <v>953.80</v>
          </cell>
        </row>
        <row r="595">
          <cell r="A595" t="str">
            <v>SUB TOTAL</v>
          </cell>
          <cell r="B595" t="str">
            <v xml:space="preserve">TL.CT. G.  .  .  </v>
          </cell>
          <cell r="F595" t="str">
            <v>33,319.32</v>
          </cell>
          <cell r="H595" t="str">
            <v>1,373.80</v>
          </cell>
        </row>
        <row r="596">
          <cell r="A596" t="str">
            <v xml:space="preserve">TL.CT. H.  .  .  </v>
          </cell>
          <cell r="B596" t="str">
            <v>TERMINATIONS AND CONNECTIONS OF CABLES  COAXIAL,COMPOSITE CORE AND MULTICORE    TYPE</v>
          </cell>
        </row>
        <row r="597">
          <cell r="A597" t="str">
            <v xml:space="preserve">TL.CT. H.03.  .  </v>
          </cell>
          <cell r="B597" t="str">
            <v>TERMINATIONS AND CONNECTIONS OF         MULTICORE UNARMOURED CABLES WITH SECTIONUP TO 2.5 MM2</v>
          </cell>
        </row>
        <row r="598">
          <cell r="A598" t="str">
            <v xml:space="preserve">TL.CT. H.03. C.  </v>
          </cell>
          <cell r="B598" t="str">
            <v>Unarmoured cable with 4 to 7 conductors</v>
          </cell>
          <cell r="C598" t="str">
            <v>NR</v>
          </cell>
          <cell r="D598" t="str">
            <v>60.00</v>
          </cell>
          <cell r="E598" t="str">
            <v>3.27</v>
          </cell>
          <cell r="F598" t="str">
            <v>196.20</v>
          </cell>
          <cell r="G598" t="str">
            <v>0.50</v>
          </cell>
          <cell r="H598" t="str">
            <v>30.00</v>
          </cell>
        </row>
        <row r="599">
          <cell r="A599" t="str">
            <v xml:space="preserve">TL.CT. H.04.  .  </v>
          </cell>
          <cell r="B599" t="str">
            <v>TERMINATIONS AND CONNECTIONS OF         MULTICORE ARMOURED CABLES WITH SECTION  UP TO 2.5 MM2</v>
          </cell>
        </row>
        <row r="600">
          <cell r="A600" t="str">
            <v xml:space="preserve">TL.CT. H.04. B.  </v>
          </cell>
          <cell r="B600" t="str">
            <v>Armoured cable with 4 to 7 conductors</v>
          </cell>
          <cell r="C600" t="str">
            <v>NR</v>
          </cell>
          <cell r="D600" t="str">
            <v>270.00</v>
          </cell>
          <cell r="E600" t="str">
            <v>6.54</v>
          </cell>
          <cell r="F600" t="str">
            <v>1,765.80</v>
          </cell>
          <cell r="G600" t="str">
            <v>1.00</v>
          </cell>
          <cell r="H600" t="str">
            <v>270.00</v>
          </cell>
        </row>
        <row r="601">
          <cell r="A601" t="str">
            <v xml:space="preserve">TL.CT. H.06.  .  </v>
          </cell>
          <cell r="B601" t="str">
            <v>Terminations and connections of optical fibre cables.</v>
          </cell>
        </row>
        <row r="602">
          <cell r="A602" t="str">
            <v xml:space="preserve">TL.CT. H.06. E.  </v>
          </cell>
          <cell r="B602" t="str">
            <v>Armoured optic fibre cables up to 12 fibres</v>
          </cell>
          <cell r="C602" t="str">
            <v>NR</v>
          </cell>
          <cell r="D602" t="str">
            <v>37.20</v>
          </cell>
          <cell r="E602" t="str">
            <v>1,250.68</v>
          </cell>
          <cell r="F602" t="str">
            <v>46,525.30</v>
          </cell>
          <cell r="G602" t="str">
            <v>0.00</v>
          </cell>
          <cell r="H602" t="str">
            <v>0.00</v>
          </cell>
        </row>
        <row r="603">
          <cell r="A603" t="str">
            <v xml:space="preserve">TL.CT. H.06. F.  </v>
          </cell>
          <cell r="B603" t="str">
            <v>Armoured optical fiber cables with more than 12 and less than 48  fibres</v>
          </cell>
          <cell r="C603" t="str">
            <v>NR</v>
          </cell>
          <cell r="D603" t="str">
            <v>36.00</v>
          </cell>
          <cell r="E603" t="str">
            <v>4,669.44</v>
          </cell>
          <cell r="F603" t="str">
            <v>168,099.84</v>
          </cell>
          <cell r="G603" t="str">
            <v>0.00</v>
          </cell>
          <cell r="H603" t="str">
            <v>0.00</v>
          </cell>
        </row>
        <row r="604">
          <cell r="A604" t="str">
            <v>SUB TOTAL</v>
          </cell>
          <cell r="B604" t="str">
            <v xml:space="preserve">TL.CT. H.  .  .  </v>
          </cell>
          <cell r="F604" t="str">
            <v>216,587.14</v>
          </cell>
          <cell r="H604" t="str">
            <v>300.00</v>
          </cell>
        </row>
        <row r="605">
          <cell r="A605" t="str">
            <v xml:space="preserve">TL.CT. I.  .  .  </v>
          </cell>
          <cell r="B605" t="str">
            <v>JOINTS ON TELEPHONE CABLES</v>
          </cell>
        </row>
        <row r="606">
          <cell r="A606" t="str">
            <v xml:space="preserve">TL.CT. I.02.  .  </v>
          </cell>
          <cell r="B606" t="str">
            <v>JOINTS ON ARMOURED TELEPHONE CABLES</v>
          </cell>
        </row>
        <row r="607">
          <cell r="A607" t="str">
            <v xml:space="preserve">TL.CT. I.02. A.  </v>
          </cell>
          <cell r="B607" t="str">
            <v>Joint on armoured telephone cable,      number of pairs up to 2</v>
          </cell>
          <cell r="C607" t="str">
            <v>NR</v>
          </cell>
          <cell r="D607" t="str">
            <v>3.00</v>
          </cell>
          <cell r="E607" t="str">
            <v>9.81</v>
          </cell>
          <cell r="F607" t="str">
            <v>29.43</v>
          </cell>
          <cell r="G607" t="str">
            <v>1.50</v>
          </cell>
          <cell r="H607" t="str">
            <v>4.50</v>
          </cell>
        </row>
        <row r="608">
          <cell r="A608" t="str">
            <v xml:space="preserve">TL.CT. I.02. D.  </v>
          </cell>
          <cell r="B608" t="str">
            <v>Joint on armoured telephone cable,      number of pairs greater than 30 up to   50</v>
          </cell>
          <cell r="C608" t="str">
            <v>NR</v>
          </cell>
          <cell r="D608" t="str">
            <v>1.80</v>
          </cell>
          <cell r="E608" t="str">
            <v>98.06</v>
          </cell>
          <cell r="F608" t="str">
            <v>176.51</v>
          </cell>
          <cell r="G608" t="str">
            <v>15.00</v>
          </cell>
          <cell r="H608" t="str">
            <v>27.00</v>
          </cell>
        </row>
        <row r="609">
          <cell r="A609" t="str">
            <v xml:space="preserve">TL.CT. I.02. E.  </v>
          </cell>
          <cell r="B609" t="str">
            <v>Joint on armoured telephone cable,      number of pairs greater than 50 up to   100</v>
          </cell>
          <cell r="C609" t="str">
            <v>NR</v>
          </cell>
          <cell r="D609" t="str">
            <v>1.20</v>
          </cell>
          <cell r="E609" t="str">
            <v>163.44</v>
          </cell>
          <cell r="F609" t="str">
            <v>196.13</v>
          </cell>
          <cell r="G609" t="str">
            <v>25.00</v>
          </cell>
          <cell r="H609" t="str">
            <v>30.00</v>
          </cell>
        </row>
        <row r="610">
          <cell r="A610" t="str">
            <v>SUB TOTAL</v>
          </cell>
          <cell r="B610" t="str">
            <v xml:space="preserve">TL.CT. I.  .  .  </v>
          </cell>
          <cell r="F610" t="str">
            <v>402.07</v>
          </cell>
          <cell r="H610" t="str">
            <v>61.50</v>
          </cell>
        </row>
        <row r="611">
          <cell r="A611" t="str">
            <v xml:space="preserve">TL.CT. J.  .  .  </v>
          </cell>
          <cell r="B611" t="str">
            <v>JOINTS ON COAXIAL, COMPOSITE            CORE AND MULTICORE TYPE CABLES</v>
          </cell>
        </row>
        <row r="612">
          <cell r="A612" t="str">
            <v xml:space="preserve">TL.CT. J.02.  .  </v>
          </cell>
          <cell r="B612" t="str">
            <v>JOINTS ON ARMOURED CABLES, COAXIAL,     COMPOSITE CORE AND MULTICORE TYPE</v>
          </cell>
        </row>
        <row r="613">
          <cell r="A613" t="str">
            <v xml:space="preserve">TL.CT. J.02. G.  </v>
          </cell>
          <cell r="B613" t="str">
            <v>Joint on armoured cable with            4 to 7 conductors, section up to        2.5 mm2</v>
          </cell>
          <cell r="C613" t="str">
            <v>NR</v>
          </cell>
          <cell r="D613" t="str">
            <v>6.00</v>
          </cell>
          <cell r="E613" t="str">
            <v>3.27</v>
          </cell>
          <cell r="F613" t="str">
            <v>19.62</v>
          </cell>
          <cell r="G613" t="str">
            <v>0.50</v>
          </cell>
          <cell r="H613" t="str">
            <v>3.00</v>
          </cell>
        </row>
        <row r="614">
          <cell r="A614" t="str">
            <v xml:space="preserve">TL.CT. J.02. M.  </v>
          </cell>
          <cell r="B614" t="str">
            <v>Joint on armoured optic fibre cables up to 12 fibres</v>
          </cell>
          <cell r="C614" t="str">
            <v>NR</v>
          </cell>
          <cell r="D614" t="str">
            <v>3.00</v>
          </cell>
          <cell r="E614" t="str">
            <v>552.60</v>
          </cell>
          <cell r="F614" t="str">
            <v>1,657.80</v>
          </cell>
          <cell r="G614" t="str">
            <v>0.00</v>
          </cell>
          <cell r="H614" t="str">
            <v>0.00</v>
          </cell>
        </row>
        <row r="615">
          <cell r="A615" t="str">
            <v xml:space="preserve">TL.CT. J.02. N.  </v>
          </cell>
          <cell r="B615" t="str">
            <v>Joint on armoured optic fibre cables with more than 12 and less than 48 fibres</v>
          </cell>
          <cell r="C615" t="str">
            <v>NR</v>
          </cell>
          <cell r="D615" t="str">
            <v>9.00</v>
          </cell>
          <cell r="E615" t="str">
            <v>2,210.40</v>
          </cell>
          <cell r="F615" t="str">
            <v>19,893.60</v>
          </cell>
          <cell r="G615" t="str">
            <v>0.00</v>
          </cell>
          <cell r="H615" t="str">
            <v>0.00</v>
          </cell>
        </row>
        <row r="616">
          <cell r="A616" t="str">
            <v>SUB TOTAL</v>
          </cell>
          <cell r="B616" t="str">
            <v xml:space="preserve">TL.CT. J.  .  .  </v>
          </cell>
          <cell r="F616" t="str">
            <v>21,571.02</v>
          </cell>
          <cell r="H616" t="str">
            <v>3.00</v>
          </cell>
        </row>
        <row r="617">
          <cell r="A617" t="str">
            <v>SUB TOTAL</v>
          </cell>
          <cell r="B617" t="str">
            <v xml:space="preserve">TL.CT.  .  .  .  </v>
          </cell>
          <cell r="F617" t="str">
            <v>372,524.45</v>
          </cell>
          <cell r="H617" t="str">
            <v>16,242.10</v>
          </cell>
        </row>
        <row r="618">
          <cell r="A618" t="str">
            <v xml:space="preserve">TL.FE.  .  .  .  </v>
          </cell>
          <cell r="B618" t="str">
            <v>STRUCTURAL STEELWORKS</v>
          </cell>
        </row>
        <row r="619">
          <cell r="A619" t="str">
            <v xml:space="preserve">TL.FE. B.  .  .  </v>
          </cell>
          <cell r="B619" t="str">
            <v>INSTALLATION OF CABLE TRAYS</v>
          </cell>
        </row>
        <row r="620">
          <cell r="A620" t="str">
            <v xml:space="preserve">TL.FE. B.01.  .  </v>
          </cell>
          <cell r="B620" t="str">
            <v>INSTALLATION OF CABLE TRAYS AND         MISCELLANEOUS STRUCTURAL WORKS</v>
          </cell>
        </row>
        <row r="621">
          <cell r="A621" t="str">
            <v xml:space="preserve">TL.FE. B.01. A.  </v>
          </cell>
          <cell r="B621" t="str">
            <v>Installation of prefabricated cable     trays up to a masse of 5 kg/m  and/or   special pieces of any type masse up to  5 Kg and relevant supports</v>
          </cell>
          <cell r="C621" t="str">
            <v>KG</v>
          </cell>
          <cell r="D621" t="str">
            <v>7,500.00</v>
          </cell>
          <cell r="E621" t="str">
            <v>3.06</v>
          </cell>
          <cell r="F621" t="str">
            <v>22,950.00</v>
          </cell>
          <cell r="G621" t="str">
            <v>0.40</v>
          </cell>
          <cell r="H621" t="str">
            <v>3,000.00</v>
          </cell>
        </row>
        <row r="622">
          <cell r="A622" t="str">
            <v>SUB TOTAL</v>
          </cell>
          <cell r="B622" t="str">
            <v xml:space="preserve">TL.FE. B.  .  .  </v>
          </cell>
          <cell r="F622" t="str">
            <v>22,950.00</v>
          </cell>
          <cell r="H622" t="str">
            <v>3,000.00</v>
          </cell>
        </row>
        <row r="623">
          <cell r="A623" t="str">
            <v>SUB TOTAL</v>
          </cell>
          <cell r="B623" t="str">
            <v xml:space="preserve">TL.FE.  .  .  .  </v>
          </cell>
          <cell r="F623" t="str">
            <v>22,950.00</v>
          </cell>
          <cell r="H623" t="str">
            <v>3,000.00</v>
          </cell>
        </row>
        <row r="624">
          <cell r="A624" t="str">
            <v xml:space="preserve">TL.TB.  .  .  .  </v>
          </cell>
          <cell r="B624" t="str">
            <v>CONDUITS</v>
          </cell>
        </row>
        <row r="625">
          <cell r="A625" t="str">
            <v xml:space="preserve">TL.TB. A.  .  .  </v>
          </cell>
          <cell r="B625" t="str">
            <v>MACHINING AND INSTALLATION OF CONDUITS</v>
          </cell>
        </row>
        <row r="626">
          <cell r="A626" t="str">
            <v xml:space="preserve">TL.TB. A.02.  .  </v>
          </cell>
          <cell r="B626" t="str">
            <v>STEEL CONDUIT WITH EXPOSED FASTENING TO STRUCTURE</v>
          </cell>
        </row>
        <row r="627">
          <cell r="A627" t="str">
            <v xml:space="preserve">TL.TB. A.02. C.  </v>
          </cell>
          <cell r="B627" t="str">
            <v>Steel conduit,with exposed fastening to structure, inside diameter over 1" up   to 2"</v>
          </cell>
          <cell r="C627" t="str">
            <v>M</v>
          </cell>
          <cell r="D627" t="str">
            <v>600.00</v>
          </cell>
          <cell r="E627" t="str">
            <v>11.29</v>
          </cell>
          <cell r="F627" t="str">
            <v>6,774.00</v>
          </cell>
          <cell r="G627" t="str">
            <v>1.50</v>
          </cell>
          <cell r="H627" t="str">
            <v>900.00</v>
          </cell>
        </row>
        <row r="628">
          <cell r="A628" t="str">
            <v>SUB TOTAL</v>
          </cell>
          <cell r="B628" t="str">
            <v xml:space="preserve">TL.TB. A.  .  .  </v>
          </cell>
          <cell r="F628" t="str">
            <v>6,774.00</v>
          </cell>
          <cell r="H628" t="str">
            <v>900.00</v>
          </cell>
        </row>
        <row r="629">
          <cell r="A629" t="str">
            <v>SUB TOTAL</v>
          </cell>
          <cell r="B629" t="str">
            <v xml:space="preserve">TL.TB.  .  .  .  </v>
          </cell>
          <cell r="F629" t="str">
            <v>6,774.00</v>
          </cell>
          <cell r="H629" t="str">
            <v>900.00</v>
          </cell>
        </row>
        <row r="630">
          <cell r="A630" t="str">
            <v xml:space="preserve">TL.TC.  .  .  .  </v>
          </cell>
          <cell r="B630" t="str">
            <v>TELEPHONE AND FIRE ALARM SYSTEMS</v>
          </cell>
        </row>
        <row r="631">
          <cell r="A631" t="str">
            <v xml:space="preserve">TL.TC. A.  .  .  </v>
          </cell>
          <cell r="B631" t="str">
            <v>INSTALLATION OF APPLIANCES FOR TELEPHONESYSTEMS</v>
          </cell>
        </row>
        <row r="632">
          <cell r="A632" t="str">
            <v xml:space="preserve">TL.TC. A.01.  .  </v>
          </cell>
          <cell r="B632" t="str">
            <v>INSTALLATION OF TELEPHONE APPLIANCES    IN STANDARD EXECUTION</v>
          </cell>
        </row>
        <row r="633">
          <cell r="A633" t="str">
            <v xml:space="preserve">TL.TC. A.01. D.  </v>
          </cell>
          <cell r="B633" t="str">
            <v>Installation of desk type telephone     set</v>
          </cell>
          <cell r="C633" t="str">
            <v>NR</v>
          </cell>
          <cell r="D633" t="str">
            <v>75.60</v>
          </cell>
          <cell r="E633" t="str">
            <v>777.14</v>
          </cell>
          <cell r="F633" t="str">
            <v>58,751.78</v>
          </cell>
          <cell r="G633" t="str">
            <v>100.00</v>
          </cell>
          <cell r="H633" t="str">
            <v>7,560.00</v>
          </cell>
        </row>
        <row r="634">
          <cell r="A634" t="str">
            <v xml:space="preserve">TL.TC. A.02.  .  </v>
          </cell>
          <cell r="B634" t="str">
            <v>INSTALLATION OF TELEPHONE APPLIANCES    EX-D, EX-DE OR WEATHERPROOF EXECUTION</v>
          </cell>
        </row>
        <row r="635">
          <cell r="A635" t="str">
            <v xml:space="preserve">TL.TC. A.02. A.  </v>
          </cell>
          <cell r="B635" t="str">
            <v>Installation on wall of telephone set</v>
          </cell>
          <cell r="C635" t="str">
            <v>NR</v>
          </cell>
          <cell r="D635" t="str">
            <v>19.80</v>
          </cell>
          <cell r="E635" t="str">
            <v>31.09</v>
          </cell>
          <cell r="F635" t="str">
            <v>615.58</v>
          </cell>
          <cell r="G635" t="str">
            <v>4.00</v>
          </cell>
          <cell r="H635" t="str">
            <v>79.20</v>
          </cell>
        </row>
        <row r="636">
          <cell r="A636" t="str">
            <v xml:space="preserve">TL.TC. A.02. B.  </v>
          </cell>
          <cell r="B636" t="str">
            <v>Installation on wall or structure of    visual or audible indicator</v>
          </cell>
          <cell r="C636" t="str">
            <v>NR</v>
          </cell>
          <cell r="D636" t="str">
            <v>19.80</v>
          </cell>
          <cell r="E636" t="str">
            <v>38.86</v>
          </cell>
          <cell r="F636" t="str">
            <v>769.43</v>
          </cell>
          <cell r="G636" t="str">
            <v>5.00</v>
          </cell>
          <cell r="H636" t="str">
            <v>99.00</v>
          </cell>
        </row>
        <row r="637">
          <cell r="A637" t="str">
            <v xml:space="preserve">TL.TC. A.02. C.  </v>
          </cell>
          <cell r="B637" t="str">
            <v>Installation on wall or structure of    call repeater</v>
          </cell>
          <cell r="C637" t="str">
            <v>NR</v>
          </cell>
          <cell r="D637" t="str">
            <v>19.80</v>
          </cell>
          <cell r="E637" t="str">
            <v>19.43</v>
          </cell>
          <cell r="F637" t="str">
            <v>384.71</v>
          </cell>
          <cell r="G637" t="str">
            <v>2.50</v>
          </cell>
          <cell r="H637" t="str">
            <v>49.50</v>
          </cell>
        </row>
        <row r="638">
          <cell r="A638" t="str">
            <v xml:space="preserve">TL.TC. A.02. F.  </v>
          </cell>
          <cell r="B638" t="str">
            <v>Installation of steel plate support     stand</v>
          </cell>
          <cell r="C638" t="str">
            <v>NR</v>
          </cell>
          <cell r="D638" t="str">
            <v>19.80</v>
          </cell>
          <cell r="E638" t="str">
            <v>38.86</v>
          </cell>
          <cell r="F638" t="str">
            <v>769.43</v>
          </cell>
          <cell r="G638" t="str">
            <v>5.00</v>
          </cell>
          <cell r="H638" t="str">
            <v>99.00</v>
          </cell>
        </row>
        <row r="639">
          <cell r="A639" t="str">
            <v>SUB TOTAL</v>
          </cell>
          <cell r="B639" t="str">
            <v xml:space="preserve">TL.TC. A.  .  .  </v>
          </cell>
          <cell r="F639" t="str">
            <v>61,290.93</v>
          </cell>
          <cell r="H639" t="str">
            <v>7,886.70</v>
          </cell>
        </row>
        <row r="640">
          <cell r="A640" t="str">
            <v>SUB TOTAL</v>
          </cell>
          <cell r="B640" t="str">
            <v xml:space="preserve">TL.TC.  .  .  .  </v>
          </cell>
          <cell r="F640" t="str">
            <v>61,290.93</v>
          </cell>
          <cell r="H640" t="str">
            <v>7,886.70</v>
          </cell>
        </row>
        <row r="641">
          <cell r="A641" t="str">
            <v xml:space="preserve">TL.TR.  .  .  .  </v>
          </cell>
          <cell r="B641" t="str">
            <v>PUBLIC ADDRESS, RADIO,CCTV, POWER LINE  CARRIER, CLOCK SYSTEMS</v>
          </cell>
        </row>
        <row r="642">
          <cell r="A642" t="str">
            <v xml:space="preserve">TL.TR. A.  .  .  </v>
          </cell>
          <cell r="B642" t="str">
            <v>INSTALLATION OF APPLIANCES FOR PUBLIC   ADDRESS SYSTEMS</v>
          </cell>
        </row>
        <row r="643">
          <cell r="A643" t="str">
            <v xml:space="preserve">TL.TR. A.01.  .  </v>
          </cell>
          <cell r="B643" t="str">
            <v>INSTALLATION OF PUBLIC ADDRESS APPLIAN- CES IN STANDARD EXECUTION</v>
          </cell>
        </row>
        <row r="644">
          <cell r="A644" t="str">
            <v xml:space="preserve">TL.TR. A.01. B.  </v>
          </cell>
          <cell r="B644" t="str">
            <v>Installation of desk-top control set</v>
          </cell>
          <cell r="C644" t="str">
            <v>NR</v>
          </cell>
          <cell r="D644" t="str">
            <v>2.40</v>
          </cell>
          <cell r="E644" t="str">
            <v>1,942.84</v>
          </cell>
          <cell r="F644" t="str">
            <v>4,662.82</v>
          </cell>
          <cell r="G644" t="str">
            <v>250.00</v>
          </cell>
          <cell r="H644" t="str">
            <v>600.00</v>
          </cell>
        </row>
        <row r="645">
          <cell r="A645" t="str">
            <v xml:space="preserve">TL.TR. A.01. D.  </v>
          </cell>
          <cell r="B645" t="str">
            <v>Installation on wall or structure of    loud speaker</v>
          </cell>
          <cell r="C645" t="str">
            <v>NR</v>
          </cell>
          <cell r="D645" t="str">
            <v>31.20</v>
          </cell>
          <cell r="E645" t="str">
            <v>194.28</v>
          </cell>
          <cell r="F645" t="str">
            <v>6,061.54</v>
          </cell>
          <cell r="G645" t="str">
            <v>25.00</v>
          </cell>
          <cell r="H645" t="str">
            <v>780.00</v>
          </cell>
        </row>
        <row r="646">
          <cell r="A646" t="str">
            <v xml:space="preserve">TL.TR. A.02.  .  </v>
          </cell>
          <cell r="B646" t="str">
            <v>INSTALLATION OF PUBLIC ADDRESS          APPLIANCES EX-D, EX-DE OR WEATHERPROOF  EXECUTION</v>
          </cell>
        </row>
        <row r="647">
          <cell r="A647" t="str">
            <v xml:space="preserve">TL.TR. A.02. A.  </v>
          </cell>
          <cell r="B647" t="str">
            <v>Installation on wall or structure of    horn loud speaker</v>
          </cell>
          <cell r="C647" t="str">
            <v>NR</v>
          </cell>
          <cell r="D647" t="str">
            <v>95.40</v>
          </cell>
          <cell r="E647" t="str">
            <v>233.14</v>
          </cell>
          <cell r="F647" t="str">
            <v>22,241.56</v>
          </cell>
          <cell r="G647" t="str">
            <v>30.00</v>
          </cell>
          <cell r="H647" t="str">
            <v>2,862.00</v>
          </cell>
        </row>
        <row r="648">
          <cell r="A648" t="str">
            <v>SUB TOTAL</v>
          </cell>
          <cell r="B648" t="str">
            <v xml:space="preserve">TL.TR. A.  .  .  </v>
          </cell>
          <cell r="F648" t="str">
            <v>32,965.92</v>
          </cell>
          <cell r="H648" t="str">
            <v>4,242.00</v>
          </cell>
        </row>
        <row r="649">
          <cell r="A649" t="str">
            <v xml:space="preserve">TL.TR. B.  .  .  </v>
          </cell>
          <cell r="B649" t="str">
            <v>INSTALLATION OF APPLIANCES FOR RADIO    SYSTEMS</v>
          </cell>
        </row>
        <row r="650">
          <cell r="A650" t="str">
            <v xml:space="preserve">TL.TR. B.01.  .  </v>
          </cell>
          <cell r="B650" t="str">
            <v>INSTALLATION OF RADIO-TELEPHONE AND     PAGING APPLIANCES</v>
          </cell>
        </row>
        <row r="651">
          <cell r="A651" t="str">
            <v xml:space="preserve">TL.TR. B.01. A.  </v>
          </cell>
          <cell r="B651" t="str">
            <v>Installation of desk-top control set</v>
          </cell>
          <cell r="C651" t="str">
            <v>NR</v>
          </cell>
          <cell r="D651" t="str">
            <v>0.60</v>
          </cell>
          <cell r="E651" t="str">
            <v>2,331.41</v>
          </cell>
          <cell r="F651" t="str">
            <v>1,398.85</v>
          </cell>
          <cell r="G651" t="str">
            <v>300.00</v>
          </cell>
          <cell r="H651" t="str">
            <v>180.00</v>
          </cell>
        </row>
        <row r="652">
          <cell r="A652" t="str">
            <v xml:space="preserve">TL.TR. B.01. B.  </v>
          </cell>
          <cell r="B652" t="str">
            <v>Installation of desk-top fixed          transceiver</v>
          </cell>
          <cell r="C652" t="str">
            <v>NR</v>
          </cell>
          <cell r="D652" t="str">
            <v>1.80</v>
          </cell>
          <cell r="E652" t="str">
            <v>233.14</v>
          </cell>
          <cell r="F652" t="str">
            <v>419.65</v>
          </cell>
          <cell r="G652" t="str">
            <v>30.00</v>
          </cell>
          <cell r="H652" t="str">
            <v>54.00</v>
          </cell>
        </row>
        <row r="653">
          <cell r="A653" t="str">
            <v xml:space="preserve">TL.TR. B.01. F.  </v>
          </cell>
          <cell r="B653" t="str">
            <v>Installation of battery charger for     portable transceiver</v>
          </cell>
          <cell r="C653" t="str">
            <v>NR</v>
          </cell>
          <cell r="D653" t="str">
            <v>12.00</v>
          </cell>
          <cell r="E653" t="str">
            <v>466.28</v>
          </cell>
          <cell r="F653" t="str">
            <v>5,595.36</v>
          </cell>
          <cell r="G653" t="str">
            <v>60.00</v>
          </cell>
          <cell r="H653" t="str">
            <v>720.00</v>
          </cell>
        </row>
        <row r="654">
          <cell r="A654" t="str">
            <v xml:space="preserve">TL.TR. B.01. M.  </v>
          </cell>
          <cell r="B654" t="str">
            <v>Installation of VHF or UHF antennae,    weight up to 30 kg</v>
          </cell>
          <cell r="C654" t="str">
            <v>NR</v>
          </cell>
          <cell r="D654" t="str">
            <v>2.40</v>
          </cell>
          <cell r="E654" t="str">
            <v>621.71</v>
          </cell>
          <cell r="F654" t="str">
            <v>1,492.10</v>
          </cell>
          <cell r="G654" t="str">
            <v>80.00</v>
          </cell>
          <cell r="H654" t="str">
            <v>192.00</v>
          </cell>
        </row>
        <row r="655">
          <cell r="A655" t="str">
            <v>SUB TOTAL</v>
          </cell>
          <cell r="B655" t="str">
            <v xml:space="preserve">TL.TR. B.  .  .  </v>
          </cell>
          <cell r="F655" t="str">
            <v>8,905.96</v>
          </cell>
          <cell r="H655" t="str">
            <v>1,146.00</v>
          </cell>
        </row>
        <row r="656">
          <cell r="A656" t="str">
            <v xml:space="preserve">TL.TR. C.  .  .  </v>
          </cell>
          <cell r="B656" t="str">
            <v>INSTALLATION OF APPLIANCES FOR CLOSED-  CIRCUIT TV SISTEMS</v>
          </cell>
        </row>
        <row r="657">
          <cell r="A657" t="str">
            <v xml:space="preserve">TL.TR. C.01.  .  </v>
          </cell>
          <cell r="B657" t="str">
            <v>INSTALLATION OF CLOSED-CIRCUIT APPLIAN- CES IN STANDARD EXECUTION</v>
          </cell>
        </row>
        <row r="658">
          <cell r="A658" t="str">
            <v xml:space="preserve">TL.TR. C.01. C.  </v>
          </cell>
          <cell r="B658" t="str">
            <v>Installation on wall or panelboard of   monitor, including the supply of the    support for inclined positioning</v>
          </cell>
          <cell r="C658" t="str">
            <v>NR</v>
          </cell>
          <cell r="D658" t="str">
            <v>2.40</v>
          </cell>
          <cell r="E658" t="str">
            <v>971.42</v>
          </cell>
          <cell r="F658" t="str">
            <v>2,331.41</v>
          </cell>
          <cell r="G658" t="str">
            <v>125.00</v>
          </cell>
          <cell r="H658" t="str">
            <v>300.00</v>
          </cell>
        </row>
        <row r="659">
          <cell r="A659" t="str">
            <v xml:space="preserve">TL.TR. C.01. D.  </v>
          </cell>
          <cell r="B659" t="str">
            <v>Installation of desk-top control set</v>
          </cell>
          <cell r="C659" t="str">
            <v>NR</v>
          </cell>
          <cell r="D659" t="str">
            <v>1.20</v>
          </cell>
          <cell r="E659" t="str">
            <v>194.28</v>
          </cell>
          <cell r="F659" t="str">
            <v>233.14</v>
          </cell>
          <cell r="G659" t="str">
            <v>25.00</v>
          </cell>
          <cell r="H659" t="str">
            <v>30.00</v>
          </cell>
        </row>
        <row r="660">
          <cell r="A660" t="str">
            <v xml:space="preserve">TL.TR. C.01. H.  </v>
          </cell>
          <cell r="B660" t="str">
            <v>Wall installation of pan &amp; tilt         equipped camera</v>
          </cell>
          <cell r="C660" t="str">
            <v>NR</v>
          </cell>
          <cell r="D660" t="str">
            <v>9.00</v>
          </cell>
          <cell r="E660" t="str">
            <v>38.86</v>
          </cell>
          <cell r="F660" t="str">
            <v>349.74</v>
          </cell>
          <cell r="G660" t="str">
            <v>5.00</v>
          </cell>
          <cell r="H660" t="str">
            <v>45.00</v>
          </cell>
        </row>
        <row r="661">
          <cell r="A661" t="str">
            <v xml:space="preserve">TL.TR. C.02.  .  </v>
          </cell>
          <cell r="B661" t="str">
            <v>INSTALLATION OF CLOSED-CIRCUIT TV       APPLIANCES EX-D, EX-DE OR WEATHERPROOF  EXECUTION</v>
          </cell>
        </row>
        <row r="662">
          <cell r="A662" t="str">
            <v xml:space="preserve">TL.TR. C.02. B.  </v>
          </cell>
          <cell r="B662" t="str">
            <v>Installation on wall or structure of    fixed camera with or without wiper</v>
          </cell>
          <cell r="C662" t="str">
            <v>NR</v>
          </cell>
          <cell r="D662" t="str">
            <v>3.60</v>
          </cell>
          <cell r="E662" t="str">
            <v>38.86</v>
          </cell>
          <cell r="F662" t="str">
            <v>139.90</v>
          </cell>
          <cell r="G662" t="str">
            <v>5.00</v>
          </cell>
          <cell r="H662" t="str">
            <v>18.00</v>
          </cell>
        </row>
        <row r="663">
          <cell r="A663" t="str">
            <v xml:space="preserve">TL.TR. C.02. C.  </v>
          </cell>
          <cell r="B663" t="str">
            <v>Installation on wall or structure of    pan &amp; tilt equipped camera, with or     without wiper</v>
          </cell>
          <cell r="C663" t="str">
            <v>NR</v>
          </cell>
          <cell r="D663" t="str">
            <v>31.20</v>
          </cell>
          <cell r="E663" t="str">
            <v>77.71</v>
          </cell>
          <cell r="F663" t="str">
            <v>2,424.55</v>
          </cell>
          <cell r="G663" t="str">
            <v>10.00</v>
          </cell>
          <cell r="H663" t="str">
            <v>312.00</v>
          </cell>
        </row>
        <row r="664">
          <cell r="A664" t="str">
            <v xml:space="preserve">TL.TR. C.02. E.  </v>
          </cell>
          <cell r="B664" t="str">
            <v>Installation of camera supporting pole, height above ground up to 5 m</v>
          </cell>
          <cell r="C664" t="str">
            <v>NR</v>
          </cell>
          <cell r="D664" t="str">
            <v>20.40</v>
          </cell>
          <cell r="E664" t="str">
            <v>58.29</v>
          </cell>
          <cell r="F664" t="str">
            <v>1,189.12</v>
          </cell>
          <cell r="G664" t="str">
            <v>7.50</v>
          </cell>
          <cell r="H664" t="str">
            <v>153.00</v>
          </cell>
        </row>
        <row r="665">
          <cell r="A665" t="str">
            <v>SUB TOTAL</v>
          </cell>
          <cell r="B665" t="str">
            <v xml:space="preserve">TL.TR. C.  .  .  </v>
          </cell>
          <cell r="F665" t="str">
            <v>6,667.86</v>
          </cell>
          <cell r="H665" t="str">
            <v>858.00</v>
          </cell>
        </row>
        <row r="666">
          <cell r="A666" t="str">
            <v>SUB TOTAL</v>
          </cell>
          <cell r="B666" t="str">
            <v xml:space="preserve">TL.TR.  .  .  .  </v>
          </cell>
          <cell r="F666" t="str">
            <v>48,539.74</v>
          </cell>
          <cell r="H666" t="str">
            <v>6,246.00</v>
          </cell>
        </row>
        <row r="667">
          <cell r="A667" t="str">
            <v xml:space="preserve">TL.VT.  .  .  .  </v>
          </cell>
          <cell r="B667" t="str">
            <v>PANELBOARDS,MAIN DISTRIBUTION FRAMES,   DISTRIBUTION CABINETS</v>
          </cell>
        </row>
        <row r="668">
          <cell r="A668" t="str">
            <v xml:space="preserve">TL.VT. A.  .  .  </v>
          </cell>
          <cell r="B668" t="str">
            <v>INSTALLATION OF PANELBOARDS,MAIN        DISTRIBUTION FRAME AND DISTRIBUTION     CABINETS</v>
          </cell>
        </row>
        <row r="669">
          <cell r="A669" t="str">
            <v xml:space="preserve">TL.VT. A.01.  .  </v>
          </cell>
          <cell r="B669" t="str">
            <v>INSTALLATION OF PANELBOARDS AND MAIN    DISTRIBUTION FRAMES</v>
          </cell>
        </row>
        <row r="670">
          <cell r="A670" t="str">
            <v xml:space="preserve">TL.VT. A.01. A.  </v>
          </cell>
          <cell r="B670" t="str">
            <v>Installation of panelboard with masse   up to 60 Kg</v>
          </cell>
          <cell r="C670" t="str">
            <v>NR</v>
          </cell>
          <cell r="D670" t="str">
            <v>6.00</v>
          </cell>
          <cell r="E670" t="str">
            <v>621.71</v>
          </cell>
          <cell r="F670" t="str">
            <v>3,730.26</v>
          </cell>
          <cell r="G670" t="str">
            <v>80.00</v>
          </cell>
          <cell r="H670" t="str">
            <v>480.00</v>
          </cell>
        </row>
        <row r="671">
          <cell r="A671" t="str">
            <v xml:space="preserve">TL.VT. A.01. B.  </v>
          </cell>
          <cell r="B671" t="str">
            <v>Installation of panelboard with masse   over 150 up to 300 Kg</v>
          </cell>
          <cell r="C671" t="str">
            <v>NR</v>
          </cell>
          <cell r="D671" t="str">
            <v>10.80</v>
          </cell>
          <cell r="E671" t="str">
            <v>1,165.70</v>
          </cell>
          <cell r="F671" t="str">
            <v>12,589.56</v>
          </cell>
          <cell r="G671" t="str">
            <v>150.00</v>
          </cell>
          <cell r="H671" t="str">
            <v>1,620.00</v>
          </cell>
        </row>
        <row r="672">
          <cell r="A672" t="str">
            <v xml:space="preserve">TL.VT. A.01. D.  </v>
          </cell>
          <cell r="B672" t="str">
            <v>Installation of panelboard with masse   over 300 up to 600 Kg</v>
          </cell>
          <cell r="C672" t="str">
            <v>NR</v>
          </cell>
          <cell r="D672" t="str">
            <v>6.00</v>
          </cell>
          <cell r="E672" t="str">
            <v>1,942.84</v>
          </cell>
          <cell r="F672" t="str">
            <v>11,657.04</v>
          </cell>
          <cell r="G672" t="str">
            <v>250.00</v>
          </cell>
          <cell r="H672" t="str">
            <v>1,500.00</v>
          </cell>
        </row>
        <row r="673">
          <cell r="A673" t="str">
            <v>SUB TOTAL</v>
          </cell>
          <cell r="B673" t="str">
            <v xml:space="preserve">TL.VT. A.  .  .  </v>
          </cell>
          <cell r="F673" t="str">
            <v>27,976.86</v>
          </cell>
          <cell r="H673" t="str">
            <v>3,600.00</v>
          </cell>
        </row>
        <row r="674">
          <cell r="A674" t="str">
            <v xml:space="preserve">TL.VT. B.  .  .  </v>
          </cell>
          <cell r="B674" t="str">
            <v>INSTALLATION OF DISTRIBUTION CABINETS</v>
          </cell>
        </row>
        <row r="675">
          <cell r="A675" t="str">
            <v xml:space="preserve">TL.VT. B.01.  .  </v>
          </cell>
          <cell r="B675" t="str">
            <v>INSTALLATION OF DISTRIBUTION CABINETS</v>
          </cell>
        </row>
        <row r="676">
          <cell r="A676" t="str">
            <v xml:space="preserve">TL.VT. B.01. A.  </v>
          </cell>
          <cell r="B676" t="str">
            <v>Installation of distribution cabinet    with capacity up to 100 pairs</v>
          </cell>
          <cell r="C676" t="str">
            <v>NR</v>
          </cell>
          <cell r="D676" t="str">
            <v>7.20</v>
          </cell>
          <cell r="E676" t="str">
            <v>1,554.27</v>
          </cell>
          <cell r="F676" t="str">
            <v>11,190.74</v>
          </cell>
          <cell r="G676" t="str">
            <v>200.00</v>
          </cell>
          <cell r="H676" t="str">
            <v>1,440.00</v>
          </cell>
        </row>
        <row r="677">
          <cell r="A677" t="str">
            <v xml:space="preserve">TL.VT. B.01. B.  </v>
          </cell>
          <cell r="B677" t="str">
            <v>Installation of distribution cabinet    with capacity over 100 up to 300 pairs</v>
          </cell>
          <cell r="C677" t="str">
            <v>NR</v>
          </cell>
          <cell r="D677" t="str">
            <v>0.60</v>
          </cell>
          <cell r="E677" t="str">
            <v>2,331.41</v>
          </cell>
          <cell r="F677" t="str">
            <v>1,398.85</v>
          </cell>
          <cell r="G677" t="str">
            <v>300.00</v>
          </cell>
          <cell r="H677" t="str">
            <v>180.00</v>
          </cell>
        </row>
        <row r="678">
          <cell r="A678" t="str">
            <v>SUB TOTAL</v>
          </cell>
          <cell r="B678" t="str">
            <v xml:space="preserve">TL.VT. B.  .  .  </v>
          </cell>
          <cell r="F678" t="str">
            <v>12,589.59</v>
          </cell>
          <cell r="H678" t="str">
            <v>1,620.00</v>
          </cell>
        </row>
        <row r="679">
          <cell r="A679" t="str">
            <v>SUB TOTAL</v>
          </cell>
          <cell r="B679" t="str">
            <v xml:space="preserve">TL.VT.  .  .  .  </v>
          </cell>
          <cell r="F679" t="str">
            <v>40,566.45</v>
          </cell>
          <cell r="H679" t="str">
            <v>5,220.00</v>
          </cell>
        </row>
        <row r="680">
          <cell r="A680" t="str">
            <v>SUB TOTAL</v>
          </cell>
          <cell r="B680" t="str">
            <v xml:space="preserve">TL.  .  .  .  .  </v>
          </cell>
          <cell r="F680" t="str">
            <v>562,972.66</v>
          </cell>
          <cell r="H680" t="str">
            <v>41,142.25</v>
          </cell>
        </row>
        <row r="681">
          <cell r="A681" t="str">
            <v>TOTAL PARTIDAS CLIENTE</v>
          </cell>
          <cell r="F681" t="str">
            <v>11,098,372.51</v>
          </cell>
          <cell r="H681" t="str">
            <v>1,189,736.73</v>
          </cell>
        </row>
      </sheetData>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
      <sheetName val="Poblacion Diresa"/>
      <sheetName val="CDE Minsa"/>
      <sheetName val="Estandares Fuente (2)"/>
      <sheetName val="Standares"/>
      <sheetName val="Est"/>
      <sheetName val="Informacion"/>
      <sheetName val="P11"/>
      <sheetName val="P21"/>
      <sheetName val="P31"/>
      <sheetName val="D CONS"/>
      <sheetName val="PMF (2)"/>
      <sheetName val="PMF"/>
      <sheetName val=" B.RHUS"/>
      <sheetName val="Ratios"/>
      <sheetName val="PMF "/>
      <sheetName val="Demanda Cons"/>
      <sheetName val="Estandar I"/>
      <sheetName val="Estandar II"/>
      <sheetName val="Paso 1 Of.Op.PMF ASIST"/>
      <sheetName val="Paso 2 Demanda"/>
      <sheetName val="Paso 3 Necesidad "/>
      <sheetName val="3.1 Neces. Enfermeria"/>
      <sheetName val="Paso 4 Disponi y Paso 5 Brecha "/>
      <sheetName val="Costo Inversión"/>
      <sheetName val="PMA oxa"/>
      <sheetName val="c. infraest"/>
      <sheetName val="EXP. TEC. oxa"/>
      <sheetName val="SUPERV.oxa"/>
      <sheetName val="Prog.Capac"/>
      <sheetName val="IA"/>
      <sheetName val="Pcon"/>
      <sheetName val="G.G.oxa"/>
      <sheetName val="LB"/>
      <sheetName val="P. Equip.UPSS"/>
      <sheetName val="Cos Equi"/>
      <sheetName val="CT equi"/>
      <sheetName val="Total Costo de Inversión "/>
      <sheetName val="Plan IMPL"/>
      <sheetName val="MF"/>
      <sheetName val="O - M"/>
      <sheetName val="cRHUSsPIP"/>
      <sheetName val="cRHUScPIP"/>
      <sheetName val="BySs PIP"/>
      <sheetName val="BySc PIP"/>
      <sheetName val="D. Mant"/>
      <sheetName val="c.Mant"/>
      <sheetName val="O&amp;M."/>
      <sheetName val="RRHH"/>
      <sheetName val="VACSN"/>
      <sheetName val="Sensib. IE-VACSN"/>
      <sheetName val="Hoja5"/>
      <sheetName val="Optimiz_Equip"/>
      <sheetName val="Optimiz_RR.HH."/>
      <sheetName val="Demanda Cons (2)"/>
      <sheetName val="Optimiz_Infraes"/>
      <sheetName val="Res_Optim"/>
      <sheetName val="Brecha"/>
      <sheetName val="HHspo"/>
      <sheetName val="Metrados"/>
      <sheetName val="POSESIÓN"/>
      <sheetName val="Demanda"/>
      <sheetName val="Listas"/>
      <sheetName val="PGR - PP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a"/>
      <sheetName val="ENTREG NORTE"/>
      <sheetName val="Staff (6)"/>
      <sheetName val="Equip-a (7)"/>
      <sheetName val="PGR-4 SEMANAS"/>
      <sheetName val="CALENDARIO"/>
      <sheetName val="Informacion"/>
      <sheetName val="Base Transformador"/>
      <sheetName val="civ_roma"/>
      <sheetName val="Ampliad"/>
      <sheetName val="Ing"/>
      <sheetName val="Infra"/>
      <sheetName val="Opti"/>
      <sheetName val="RO2655"/>
      <sheetName val="RESUMEN"/>
      <sheetName val="RESUMEN HH"/>
      <sheetName val="GENERAL"/>
      <sheetName val="ESTRUCTURA DE HORMIGON"/>
      <sheetName val="INSTALACION ELECTRICA"/>
      <sheetName val="Bech_Lab"/>
      <sheetName val="EP1"/>
      <sheetName val="Constants"/>
      <sheetName val="Rendimientos"/>
      <sheetName val="7422CW00"/>
    </sheetNames>
    <sheetDataSet>
      <sheetData sheetId="0"/>
      <sheetData sheetId="1"/>
      <sheetData sheetId="2"/>
      <sheetData sheetId="3"/>
      <sheetData sheetId="4"/>
      <sheetData sheetId="5">
        <row r="2">
          <cell r="A2">
            <v>2</v>
          </cell>
          <cell r="B2" t="str">
            <v>MO</v>
          </cell>
          <cell r="C2" t="str">
            <v>MON</v>
          </cell>
          <cell r="J2">
            <v>38353</v>
          </cell>
          <cell r="K2" t="str">
            <v>SA</v>
          </cell>
        </row>
        <row r="3">
          <cell r="A3">
            <v>3</v>
          </cell>
          <cell r="B3" t="str">
            <v>TU</v>
          </cell>
          <cell r="C3" t="str">
            <v>TUE</v>
          </cell>
          <cell r="J3">
            <v>38435</v>
          </cell>
          <cell r="K3" t="str">
            <v>TH</v>
          </cell>
        </row>
        <row r="4">
          <cell r="A4">
            <v>4</v>
          </cell>
          <cell r="B4" t="str">
            <v>WE</v>
          </cell>
          <cell r="C4" t="str">
            <v>WED</v>
          </cell>
          <cell r="J4">
            <v>38436</v>
          </cell>
          <cell r="K4" t="str">
            <v>FR</v>
          </cell>
        </row>
        <row r="5">
          <cell r="A5">
            <v>5</v>
          </cell>
          <cell r="B5" t="str">
            <v>TH</v>
          </cell>
          <cell r="C5" t="str">
            <v>THU</v>
          </cell>
          <cell r="J5">
            <v>38532</v>
          </cell>
          <cell r="K5" t="str">
            <v>WE</v>
          </cell>
        </row>
        <row r="6">
          <cell r="A6">
            <v>6</v>
          </cell>
          <cell r="B6" t="str">
            <v>FR</v>
          </cell>
          <cell r="C6" t="str">
            <v>FRI</v>
          </cell>
          <cell r="J6">
            <v>38561</v>
          </cell>
          <cell r="K6" t="str">
            <v>TH</v>
          </cell>
        </row>
        <row r="7">
          <cell r="A7">
            <v>7</v>
          </cell>
          <cell r="B7" t="str">
            <v>SA</v>
          </cell>
          <cell r="C7" t="str">
            <v>SAT</v>
          </cell>
          <cell r="J7">
            <v>38562</v>
          </cell>
          <cell r="K7" t="str">
            <v>FR</v>
          </cell>
        </row>
        <row r="8">
          <cell r="A8">
            <v>1</v>
          </cell>
          <cell r="B8" t="str">
            <v>SU</v>
          </cell>
          <cell r="C8" t="str">
            <v>SUN</v>
          </cell>
          <cell r="J8">
            <v>38594</v>
          </cell>
          <cell r="K8" t="str">
            <v>TU</v>
          </cell>
        </row>
        <row r="9">
          <cell r="J9">
            <v>38633</v>
          </cell>
          <cell r="K9" t="str">
            <v>SA</v>
          </cell>
        </row>
        <row r="10">
          <cell r="J10">
            <v>38657</v>
          </cell>
          <cell r="K10" t="str">
            <v>TU</v>
          </cell>
        </row>
        <row r="11">
          <cell r="J11">
            <v>38694</v>
          </cell>
          <cell r="K11" t="str">
            <v>TH</v>
          </cell>
        </row>
        <row r="12">
          <cell r="J12">
            <v>38718</v>
          </cell>
          <cell r="K12" t="str">
            <v>SU</v>
          </cell>
        </row>
        <row r="13">
          <cell r="J13">
            <v>38799</v>
          </cell>
          <cell r="K13" t="str">
            <v>TH</v>
          </cell>
        </row>
        <row r="14">
          <cell r="J14">
            <v>38800</v>
          </cell>
          <cell r="K14" t="str">
            <v>FR</v>
          </cell>
        </row>
        <row r="15">
          <cell r="J15">
            <v>38897</v>
          </cell>
          <cell r="K15" t="str">
            <v>TH</v>
          </cell>
        </row>
        <row r="16">
          <cell r="J16">
            <v>38959</v>
          </cell>
          <cell r="K16" t="str">
            <v>WE</v>
          </cell>
        </row>
        <row r="17">
          <cell r="J17">
            <v>38998</v>
          </cell>
          <cell r="K17" t="str">
            <v>SU</v>
          </cell>
        </row>
        <row r="18">
          <cell r="J18">
            <v>39022</v>
          </cell>
          <cell r="K18" t="str">
            <v>WE</v>
          </cell>
        </row>
        <row r="19">
          <cell r="J19">
            <v>39059</v>
          </cell>
          <cell r="K19" t="str">
            <v>FR</v>
          </cell>
        </row>
        <row r="20">
          <cell r="J20">
            <v>38354</v>
          </cell>
          <cell r="K20" t="str">
            <v>SU</v>
          </cell>
        </row>
        <row r="21">
          <cell r="J21">
            <v>38361</v>
          </cell>
          <cell r="K21" t="str">
            <v>SU</v>
          </cell>
        </row>
        <row r="22">
          <cell r="J22">
            <v>38368</v>
          </cell>
          <cell r="K22" t="str">
            <v>SU</v>
          </cell>
        </row>
        <row r="23">
          <cell r="J23">
            <v>38375</v>
          </cell>
          <cell r="K23" t="str">
            <v>SU</v>
          </cell>
        </row>
        <row r="24">
          <cell r="J24">
            <v>38382</v>
          </cell>
          <cell r="K24" t="str">
            <v>SU</v>
          </cell>
        </row>
        <row r="25">
          <cell r="J25">
            <v>38389</v>
          </cell>
          <cell r="K25" t="str">
            <v>SU</v>
          </cell>
        </row>
        <row r="26">
          <cell r="J26">
            <v>38396</v>
          </cell>
          <cell r="K26" t="str">
            <v>SU</v>
          </cell>
        </row>
        <row r="27">
          <cell r="J27">
            <v>38403</v>
          </cell>
          <cell r="K27" t="str">
            <v>SU</v>
          </cell>
        </row>
        <row r="28">
          <cell r="J28">
            <v>38410</v>
          </cell>
          <cell r="K28" t="str">
            <v>SU</v>
          </cell>
        </row>
        <row r="29">
          <cell r="J29">
            <v>38417</v>
          </cell>
          <cell r="K29" t="str">
            <v>SU</v>
          </cell>
        </row>
        <row r="30">
          <cell r="J30">
            <v>38424</v>
          </cell>
          <cell r="K30" t="str">
            <v>SU</v>
          </cell>
        </row>
        <row r="31">
          <cell r="J31">
            <v>38431</v>
          </cell>
          <cell r="K31" t="str">
            <v>SU</v>
          </cell>
        </row>
        <row r="32">
          <cell r="J32">
            <v>38438</v>
          </cell>
          <cell r="K32" t="str">
            <v>SU</v>
          </cell>
        </row>
        <row r="33">
          <cell r="J33">
            <v>38445</v>
          </cell>
          <cell r="K33" t="str">
            <v>SU</v>
          </cell>
        </row>
        <row r="34">
          <cell r="J34">
            <v>38452</v>
          </cell>
          <cell r="K34" t="str">
            <v>SU</v>
          </cell>
        </row>
        <row r="35">
          <cell r="J35">
            <v>38459</v>
          </cell>
          <cell r="K35" t="str">
            <v>SU</v>
          </cell>
        </row>
        <row r="36">
          <cell r="J36">
            <v>38466</v>
          </cell>
          <cell r="K36" t="str">
            <v>SU</v>
          </cell>
        </row>
        <row r="37">
          <cell r="J37">
            <v>38473</v>
          </cell>
          <cell r="K37" t="str">
            <v>SU</v>
          </cell>
        </row>
        <row r="38">
          <cell r="J38">
            <v>38480</v>
          </cell>
          <cell r="K38" t="str">
            <v>SU</v>
          </cell>
        </row>
        <row r="39">
          <cell r="J39">
            <v>38487</v>
          </cell>
          <cell r="K39" t="str">
            <v>SU</v>
          </cell>
        </row>
        <row r="40">
          <cell r="J40">
            <v>38494</v>
          </cell>
          <cell r="K40" t="str">
            <v>SU</v>
          </cell>
        </row>
        <row r="41">
          <cell r="J41">
            <v>38501</v>
          </cell>
          <cell r="K41" t="str">
            <v>SU</v>
          </cell>
        </row>
        <row r="42">
          <cell r="J42">
            <v>38508</v>
          </cell>
          <cell r="K42" t="str">
            <v>SU</v>
          </cell>
        </row>
        <row r="43">
          <cell r="J43">
            <v>38515</v>
          </cell>
          <cell r="K43" t="str">
            <v>SU</v>
          </cell>
        </row>
        <row r="44">
          <cell r="J44">
            <v>38522</v>
          </cell>
          <cell r="K44" t="str">
            <v>SU</v>
          </cell>
        </row>
        <row r="45">
          <cell r="J45">
            <v>38529</v>
          </cell>
          <cell r="K45" t="str">
            <v>SU</v>
          </cell>
        </row>
        <row r="46">
          <cell r="J46">
            <v>38536</v>
          </cell>
          <cell r="K46" t="str">
            <v>SU</v>
          </cell>
        </row>
        <row r="47">
          <cell r="J47">
            <v>38543</v>
          </cell>
          <cell r="K47" t="str">
            <v>SU</v>
          </cell>
        </row>
        <row r="48">
          <cell r="J48">
            <v>38550</v>
          </cell>
          <cell r="K48" t="str">
            <v>SU</v>
          </cell>
        </row>
        <row r="49">
          <cell r="J49">
            <v>38557</v>
          </cell>
          <cell r="K49" t="str">
            <v>SU</v>
          </cell>
        </row>
        <row r="50">
          <cell r="J50">
            <v>38564</v>
          </cell>
          <cell r="K50" t="str">
            <v>SU</v>
          </cell>
        </row>
        <row r="51">
          <cell r="J51">
            <v>38571</v>
          </cell>
          <cell r="K51" t="str">
            <v>SU</v>
          </cell>
        </row>
        <row r="52">
          <cell r="J52">
            <v>38578</v>
          </cell>
          <cell r="K52" t="str">
            <v>SU</v>
          </cell>
        </row>
        <row r="53">
          <cell r="J53">
            <v>38585</v>
          </cell>
          <cell r="K53" t="str">
            <v>SU</v>
          </cell>
        </row>
        <row r="54">
          <cell r="J54">
            <v>38592</v>
          </cell>
          <cell r="K54" t="str">
            <v>SU</v>
          </cell>
        </row>
        <row r="55">
          <cell r="J55">
            <v>38599</v>
          </cell>
          <cell r="K55" t="str">
            <v>SU</v>
          </cell>
        </row>
        <row r="56">
          <cell r="J56">
            <v>38606</v>
          </cell>
          <cell r="K56" t="str">
            <v>SU</v>
          </cell>
        </row>
        <row r="57">
          <cell r="J57">
            <v>38613</v>
          </cell>
          <cell r="K57" t="str">
            <v>SU</v>
          </cell>
        </row>
        <row r="58">
          <cell r="J58">
            <v>38620</v>
          </cell>
          <cell r="K58" t="str">
            <v>SU</v>
          </cell>
        </row>
        <row r="59">
          <cell r="J59">
            <v>38627</v>
          </cell>
          <cell r="K59" t="str">
            <v>SU</v>
          </cell>
        </row>
        <row r="60">
          <cell r="J60">
            <v>38634</v>
          </cell>
          <cell r="K60" t="str">
            <v>SU</v>
          </cell>
        </row>
        <row r="61">
          <cell r="J61">
            <v>38641</v>
          </cell>
          <cell r="K61" t="str">
            <v>SU</v>
          </cell>
        </row>
        <row r="62">
          <cell r="J62">
            <v>38648</v>
          </cell>
          <cell r="K62" t="str">
            <v>SU</v>
          </cell>
        </row>
        <row r="63">
          <cell r="J63">
            <v>38655</v>
          </cell>
          <cell r="K63" t="str">
            <v>SU</v>
          </cell>
        </row>
        <row r="64">
          <cell r="J64">
            <v>38662</v>
          </cell>
          <cell r="K64" t="str">
            <v>SU</v>
          </cell>
        </row>
        <row r="65">
          <cell r="J65">
            <v>38669</v>
          </cell>
          <cell r="K65" t="str">
            <v>SU</v>
          </cell>
        </row>
        <row r="66">
          <cell r="J66">
            <v>38676</v>
          </cell>
          <cell r="K66" t="str">
            <v>SU</v>
          </cell>
        </row>
        <row r="67">
          <cell r="J67">
            <v>38683</v>
          </cell>
          <cell r="K67" t="str">
            <v>SU</v>
          </cell>
        </row>
        <row r="68">
          <cell r="J68">
            <v>38690</v>
          </cell>
          <cell r="K68" t="str">
            <v>SU</v>
          </cell>
        </row>
        <row r="69">
          <cell r="J69">
            <v>38697</v>
          </cell>
          <cell r="K69" t="str">
            <v>SU</v>
          </cell>
        </row>
        <row r="70">
          <cell r="J70">
            <v>38704</v>
          </cell>
          <cell r="K70" t="str">
            <v>SU</v>
          </cell>
        </row>
        <row r="71">
          <cell r="J71">
            <v>38711</v>
          </cell>
          <cell r="K71" t="str">
            <v>SU</v>
          </cell>
        </row>
        <row r="72">
          <cell r="J72">
            <v>38718</v>
          </cell>
          <cell r="K72" t="str">
            <v>SU</v>
          </cell>
        </row>
        <row r="73">
          <cell r="J73">
            <v>38725</v>
          </cell>
          <cell r="K73" t="str">
            <v>SU</v>
          </cell>
        </row>
        <row r="74">
          <cell r="J74">
            <v>38732</v>
          </cell>
          <cell r="K74" t="str">
            <v>SU</v>
          </cell>
        </row>
        <row r="75">
          <cell r="J75">
            <v>38739</v>
          </cell>
          <cell r="K75" t="str">
            <v>SU</v>
          </cell>
        </row>
        <row r="76">
          <cell r="J76">
            <v>38746</v>
          </cell>
          <cell r="K76" t="str">
            <v>SU</v>
          </cell>
        </row>
        <row r="77">
          <cell r="J77">
            <v>38753</v>
          </cell>
          <cell r="K77" t="str">
            <v>SU</v>
          </cell>
        </row>
        <row r="78">
          <cell r="J78">
            <v>38760</v>
          </cell>
          <cell r="K78" t="str">
            <v>SU</v>
          </cell>
        </row>
        <row r="79">
          <cell r="J79">
            <v>38767</v>
          </cell>
          <cell r="K79" t="str">
            <v>SU</v>
          </cell>
        </row>
        <row r="80">
          <cell r="J80">
            <v>38774</v>
          </cell>
          <cell r="K80" t="str">
            <v>SU</v>
          </cell>
        </row>
        <row r="81">
          <cell r="J81">
            <v>38781</v>
          </cell>
          <cell r="K81" t="str">
            <v>SU</v>
          </cell>
        </row>
        <row r="82">
          <cell r="J82">
            <v>38788</v>
          </cell>
          <cell r="K82" t="str">
            <v>SU</v>
          </cell>
        </row>
        <row r="83">
          <cell r="J83">
            <v>38795</v>
          </cell>
          <cell r="K83" t="str">
            <v>SU</v>
          </cell>
        </row>
        <row r="84">
          <cell r="J84">
            <v>38802</v>
          </cell>
          <cell r="K84" t="str">
            <v>SU</v>
          </cell>
        </row>
        <row r="85">
          <cell r="J85">
            <v>38809</v>
          </cell>
          <cell r="K85" t="str">
            <v>SU</v>
          </cell>
        </row>
        <row r="86">
          <cell r="J86">
            <v>38816</v>
          </cell>
          <cell r="K86" t="str">
            <v>SU</v>
          </cell>
        </row>
        <row r="87">
          <cell r="J87">
            <v>38823</v>
          </cell>
          <cell r="K87" t="str">
            <v>SU</v>
          </cell>
        </row>
        <row r="88">
          <cell r="J88">
            <v>38830</v>
          </cell>
          <cell r="K88" t="str">
            <v>SU</v>
          </cell>
        </row>
        <row r="89">
          <cell r="J89">
            <v>38837</v>
          </cell>
          <cell r="K89" t="str">
            <v>SU</v>
          </cell>
        </row>
        <row r="90">
          <cell r="J90">
            <v>38844</v>
          </cell>
          <cell r="K90" t="str">
            <v>SU</v>
          </cell>
        </row>
        <row r="91">
          <cell r="J91">
            <v>38851</v>
          </cell>
          <cell r="K91" t="str">
            <v>SU</v>
          </cell>
        </row>
        <row r="92">
          <cell r="J92">
            <v>38858</v>
          </cell>
          <cell r="K92" t="str">
            <v>SU</v>
          </cell>
        </row>
        <row r="93">
          <cell r="J93">
            <v>38865</v>
          </cell>
          <cell r="K93" t="str">
            <v>SU</v>
          </cell>
        </row>
        <row r="94">
          <cell r="J94">
            <v>38872</v>
          </cell>
          <cell r="K94" t="str">
            <v>SU</v>
          </cell>
        </row>
        <row r="95">
          <cell r="J95">
            <v>38879</v>
          </cell>
          <cell r="K95" t="str">
            <v>SU</v>
          </cell>
        </row>
        <row r="96">
          <cell r="J96">
            <v>38886</v>
          </cell>
          <cell r="K96" t="str">
            <v>SU</v>
          </cell>
        </row>
        <row r="97">
          <cell r="J97">
            <v>38893</v>
          </cell>
          <cell r="K97" t="str">
            <v>SU</v>
          </cell>
        </row>
        <row r="98">
          <cell r="J98">
            <v>38900</v>
          </cell>
          <cell r="K98" t="str">
            <v>SU</v>
          </cell>
        </row>
        <row r="99">
          <cell r="J99">
            <v>38907</v>
          </cell>
          <cell r="K99" t="str">
            <v>SU</v>
          </cell>
        </row>
        <row r="100">
          <cell r="J100">
            <v>38914</v>
          </cell>
          <cell r="K100" t="str">
            <v>SU</v>
          </cell>
        </row>
        <row r="101">
          <cell r="J101">
            <v>38921</v>
          </cell>
          <cell r="K101" t="str">
            <v>SU</v>
          </cell>
        </row>
        <row r="102">
          <cell r="J102">
            <v>38928</v>
          </cell>
          <cell r="K102" t="str">
            <v>SU</v>
          </cell>
        </row>
        <row r="103">
          <cell r="J103">
            <v>38935</v>
          </cell>
          <cell r="K103" t="str">
            <v>SU</v>
          </cell>
        </row>
        <row r="104">
          <cell r="J104">
            <v>38942</v>
          </cell>
          <cell r="K104" t="str">
            <v>SU</v>
          </cell>
        </row>
        <row r="105">
          <cell r="J105">
            <v>38949</v>
          </cell>
          <cell r="K105" t="str">
            <v>SU</v>
          </cell>
        </row>
        <row r="106">
          <cell r="J106">
            <v>38956</v>
          </cell>
          <cell r="K106" t="str">
            <v>SU</v>
          </cell>
        </row>
        <row r="107">
          <cell r="J107">
            <v>38963</v>
          </cell>
          <cell r="K107" t="str">
            <v>SU</v>
          </cell>
        </row>
        <row r="108">
          <cell r="J108">
            <v>38970</v>
          </cell>
          <cell r="K108" t="str">
            <v>SU</v>
          </cell>
        </row>
        <row r="109">
          <cell r="J109">
            <v>38977</v>
          </cell>
          <cell r="K109" t="str">
            <v>SU</v>
          </cell>
        </row>
        <row r="110">
          <cell r="J110">
            <v>38984</v>
          </cell>
          <cell r="K110" t="str">
            <v>SU</v>
          </cell>
        </row>
        <row r="111">
          <cell r="J111">
            <v>38991</v>
          </cell>
          <cell r="K111" t="str">
            <v>SU</v>
          </cell>
        </row>
        <row r="112">
          <cell r="J112">
            <v>38998</v>
          </cell>
          <cell r="K112" t="str">
            <v>SU</v>
          </cell>
        </row>
        <row r="113">
          <cell r="J113">
            <v>39005</v>
          </cell>
          <cell r="K113" t="str">
            <v>SU</v>
          </cell>
        </row>
        <row r="114">
          <cell r="J114">
            <v>39012</v>
          </cell>
          <cell r="K114" t="str">
            <v>SU</v>
          </cell>
        </row>
        <row r="115">
          <cell r="J115">
            <v>39019</v>
          </cell>
          <cell r="K115" t="str">
            <v>SU</v>
          </cell>
        </row>
        <row r="116">
          <cell r="J116">
            <v>39026</v>
          </cell>
          <cell r="K116" t="str">
            <v>SU</v>
          </cell>
        </row>
        <row r="117">
          <cell r="J117">
            <v>39033</v>
          </cell>
          <cell r="K117" t="str">
            <v>SU</v>
          </cell>
        </row>
        <row r="118">
          <cell r="J118">
            <v>39040</v>
          </cell>
          <cell r="K118" t="str">
            <v>SU</v>
          </cell>
        </row>
        <row r="119">
          <cell r="J119">
            <v>39047</v>
          </cell>
          <cell r="K119" t="str">
            <v>SU</v>
          </cell>
        </row>
        <row r="120">
          <cell r="J120">
            <v>39054</v>
          </cell>
          <cell r="K120" t="str">
            <v>SU</v>
          </cell>
        </row>
        <row r="121">
          <cell r="J121">
            <v>39061</v>
          </cell>
          <cell r="K121" t="str">
            <v>SU</v>
          </cell>
        </row>
        <row r="122">
          <cell r="J122">
            <v>39068</v>
          </cell>
          <cell r="K122" t="str">
            <v>SU</v>
          </cell>
        </row>
        <row r="123">
          <cell r="J123">
            <v>39075</v>
          </cell>
          <cell r="K123" t="str">
            <v>SU</v>
          </cell>
        </row>
        <row r="124">
          <cell r="J124">
            <v>39082</v>
          </cell>
          <cell r="K124" t="str">
            <v>SU</v>
          </cell>
        </row>
        <row r="125">
          <cell r="J125">
            <v>39089</v>
          </cell>
          <cell r="K125" t="str">
            <v>SU</v>
          </cell>
        </row>
        <row r="126">
          <cell r="J126">
            <v>39096</v>
          </cell>
          <cell r="K126" t="str">
            <v>SU</v>
          </cell>
        </row>
        <row r="127">
          <cell r="J127">
            <v>39103</v>
          </cell>
          <cell r="K127" t="str">
            <v>SU</v>
          </cell>
        </row>
        <row r="128">
          <cell r="J128">
            <v>39110</v>
          </cell>
          <cell r="K128" t="str">
            <v>SU</v>
          </cell>
        </row>
        <row r="129">
          <cell r="J129">
            <v>39117</v>
          </cell>
          <cell r="K129" t="str">
            <v>SU</v>
          </cell>
        </row>
        <row r="130">
          <cell r="J130">
            <v>39124</v>
          </cell>
          <cell r="K130" t="str">
            <v>SU</v>
          </cell>
        </row>
        <row r="131">
          <cell r="J131">
            <v>39131</v>
          </cell>
          <cell r="K131" t="str">
            <v>SU</v>
          </cell>
        </row>
        <row r="132">
          <cell r="J132">
            <v>39138</v>
          </cell>
          <cell r="K132" t="str">
            <v>SU</v>
          </cell>
        </row>
        <row r="133">
          <cell r="J133">
            <v>39145</v>
          </cell>
          <cell r="K133" t="str">
            <v>SU</v>
          </cell>
        </row>
        <row r="134">
          <cell r="J134">
            <v>39152</v>
          </cell>
          <cell r="K134" t="str">
            <v>SU</v>
          </cell>
        </row>
        <row r="135">
          <cell r="J135">
            <v>39159</v>
          </cell>
          <cell r="K135" t="str">
            <v>SU</v>
          </cell>
        </row>
        <row r="136">
          <cell r="J136">
            <v>39166</v>
          </cell>
          <cell r="K136" t="str">
            <v>SU</v>
          </cell>
        </row>
        <row r="137">
          <cell r="J137">
            <v>39173</v>
          </cell>
          <cell r="K137" t="str">
            <v>SU</v>
          </cell>
        </row>
        <row r="138">
          <cell r="J138">
            <v>39180</v>
          </cell>
          <cell r="K138" t="str">
            <v>SU</v>
          </cell>
        </row>
        <row r="139">
          <cell r="J139">
            <v>39187</v>
          </cell>
          <cell r="K139" t="str">
            <v>SU</v>
          </cell>
        </row>
        <row r="140">
          <cell r="J140">
            <v>39194</v>
          </cell>
          <cell r="K140" t="str">
            <v>SU</v>
          </cell>
        </row>
        <row r="141">
          <cell r="J141">
            <v>39201</v>
          </cell>
          <cell r="K141" t="str">
            <v>SU</v>
          </cell>
        </row>
        <row r="142">
          <cell r="J142">
            <v>39208</v>
          </cell>
          <cell r="K142" t="str">
            <v>SU</v>
          </cell>
        </row>
        <row r="143">
          <cell r="J143">
            <v>39215</v>
          </cell>
          <cell r="K143" t="str">
            <v>SU</v>
          </cell>
        </row>
        <row r="144">
          <cell r="J144">
            <v>39222</v>
          </cell>
          <cell r="K144" t="str">
            <v>SU</v>
          </cell>
        </row>
        <row r="145">
          <cell r="J145">
            <v>39229</v>
          </cell>
          <cell r="K145" t="str">
            <v>SU</v>
          </cell>
        </row>
        <row r="146">
          <cell r="J146">
            <v>39236</v>
          </cell>
          <cell r="K146" t="str">
            <v>SU</v>
          </cell>
        </row>
        <row r="147">
          <cell r="J147">
            <v>39243</v>
          </cell>
          <cell r="K147" t="str">
            <v>SU</v>
          </cell>
        </row>
        <row r="148">
          <cell r="J148">
            <v>39250</v>
          </cell>
          <cell r="K148" t="str">
            <v>SU</v>
          </cell>
        </row>
        <row r="149">
          <cell r="J149">
            <v>39257</v>
          </cell>
          <cell r="K149" t="str">
            <v>SU</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ENTACION"/>
      <sheetName val="COMPARATIVO ICA"/>
      <sheetName val="RESUMEN X ESPECIALID (Interno)"/>
      <sheetName val="HOJA DE VENTA-"/>
      <sheetName val="RRecursos"/>
      <sheetName val="RESUMEN POR BLOQUES"/>
      <sheetName val="EstructurasSPO"/>
      <sheetName val="ArquitecturaSPO"/>
      <sheetName val="RESUMEN-IISS "/>
      <sheetName val="IISS "/>
      <sheetName val="TALLERES+MOD.ATEN.PADRES-IISS"/>
      <sheetName val="SCI "/>
      <sheetName val="RIEGO "/>
      <sheetName val="Resumen-IIMM (2)"/>
      <sheetName val="II-MM COAR Arequipa (2)"/>
      <sheetName val="Ventilación COAR Arequipa (2)"/>
      <sheetName val="Ascensores (2)"/>
      <sheetName val="ResumenIIEE"/>
      <sheetName val="Polideportivo"/>
      <sheetName val="Residencia"/>
      <sheetName val="Aulas-Laboratorios-bibliotecas"/>
      <sheetName val="Comedor-Bienestar-Serv.Gener."/>
      <sheetName val="Redes Exteriores"/>
      <sheetName val="staff"/>
      <sheetName val="Talleres+Mod.Ate.Pad-IIEE"/>
      <sheetName val="MOBIL.&amp;EQUIP."/>
      <sheetName val="ResumenEQ+INFR2"/>
      <sheetName val="Comparativo EQP2"/>
      <sheetName val="Comparativo INFR2"/>
      <sheetName val="COSTO INGENIERIA"/>
      <sheetName val="Costo Indirecto "/>
      <sheetName val="RESUMEN POR COMPONENTE FINAL"/>
      <sheetName val="RESUMEN POR ESPECIALIDAD MINEDU"/>
      <sheetName val="RESUMEN POR COMPONENTE"/>
      <sheetName val="Hoja3"/>
      <sheetName val="CALENDARIO"/>
      <sheetName val="Resumen"/>
      <sheetName val="BD"/>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 val="Base_datos"/>
      <sheetName val="Datos Generales"/>
      <sheetName val="Relacion de PU"/>
      <sheetName val="Rates"/>
      <sheetName val="plan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uesto"/>
      <sheetName val="Relacion de PU"/>
      <sheetName val="Relacion de INSUMOS"/>
      <sheetName val="Analisis de Precios"/>
      <sheetName val="REAJUSTE"/>
      <sheetName val="POLINOMICA"/>
      <sheetName val="RECURSOS"/>
      <sheetName val="Datos Generales"/>
      <sheetName val="DATOS"/>
      <sheetName val="RRHH"/>
      <sheetName val="RESUMEN POR COMPONENTE"/>
      <sheetName val="Resumen"/>
      <sheetName val="civ_roma"/>
      <sheetName val="Ampliad"/>
      <sheetName val="Ing"/>
      <sheetName val="Infra"/>
      <sheetName val="Opti"/>
      <sheetName val="Costos Infra y Eq"/>
      <sheetName val="APU"/>
      <sheetName val="2843 DATA"/>
      <sheetName val="F-05"/>
      <sheetName val="Cuadrillas"/>
      <sheetName val="VACST"/>
      <sheetName val="Dmda."/>
      <sheetName val="LIMA-CANTA"/>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ilidad propoli"/>
      <sheetName val="POB.REG"/>
      <sheetName val="POB.NAC"/>
      <sheetName val="POB.PENAL"/>
      <sheetName val="GI"/>
      <sheetName val="OC"/>
      <sheetName val="TD"/>
      <sheetName val="Hoja2"/>
      <sheetName val="POB. PROYECTADA"/>
      <sheetName val="DEMANDA"/>
      <sheetName val="OFERTA"/>
      <sheetName val="OTROS COSTOS"/>
      <sheetName val="INVENTARIO ACTUAL"/>
      <sheetName val="BRECHA"/>
      <sheetName val="ALTERNATIVA 1"/>
      <sheetName val="EQUIP.ALT 1y2"/>
      <sheetName val="ALTERNATIVA 2"/>
      <sheetName val="COSTOS OP Y MTN"/>
      <sheetName val="FLUJOS"/>
      <sheetName val="sensibilidad.proliv"/>
      <sheetName val="SENSIBILIDAD"/>
      <sheetName val="BENEFICIOS INCR"/>
      <sheetName val="MATRIZ MARCO LOGICO"/>
      <sheetName val="PLAN DE IMPLEMENTACIÓN"/>
      <sheetName val="Inputs"/>
      <sheetName val="Calculos"/>
      <sheetName val="Costos Infra y Eq"/>
      <sheetName val="POLINOMICA"/>
      <sheetName val="Resumen"/>
      <sheetName val="RESUMEN POR COMPONENTE"/>
      <sheetName val="civ_roma"/>
      <sheetName val="Ampliad"/>
      <sheetName val="Ing"/>
      <sheetName val="Infra"/>
      <sheetName val="PAPrrhh"/>
      <sheetName val="Opti"/>
      <sheetName val="A"/>
      <sheetName val="B"/>
      <sheetName val="NO IMP. - ANCHOR BOL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ilidad.proliv"/>
      <sheetName val="Hoja1"/>
      <sheetName val="Hoja2"/>
      <sheetName val="Hoja3"/>
      <sheetName val="Hoja4"/>
      <sheetName val="demanda oferta"/>
      <sheetName val="Hoja6"/>
      <sheetName val="Involucrados"/>
      <sheetName val="Equipamiento"/>
      <sheetName val="Operación y mantenimeitno"/>
      <sheetName val="ALT1-COSTOS"/>
      <sheetName val="ALT2-COSTOS"/>
      <sheetName val="FLUJOS "/>
      <sheetName val="SENSIBILIDAD"/>
      <sheetName val="IMPACTO AMB."/>
      <sheetName val="MARCO LOGICO"/>
      <sheetName val="PLAN IMPLE."/>
      <sheetName val="cie10"/>
      <sheetName val="sensibilidad propoli"/>
      <sheetName val="civ_roma"/>
      <sheetName val="7422CW00"/>
      <sheetName val="Ampliad"/>
      <sheetName val="Ing"/>
      <sheetName val="Infra"/>
      <sheetName val="Opti"/>
      <sheetName val="A"/>
      <sheetName val="B"/>
      <sheetName val="Consolidado"/>
      <sheetName val="Dm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AVANCE"/>
      <sheetName val="INFORME"/>
      <sheetName val="RESUMEN VALP"/>
      <sheetName val="FORPOL"/>
      <sheetName val="Reajuste"/>
      <sheetName val="Deducción Efectivo"/>
      <sheetName val="Deduccion Materiales"/>
      <sheetName val="Amort.adelefec"/>
      <sheetName val="RESPLAN"/>
      <sheetName val="Val Formual 01"/>
      <sheetName val="Val Formula 02"/>
      <sheetName val="Metrado 01"/>
      <sheetName val="Metrado 02"/>
      <sheetName val="INDICES"/>
      <sheetName val="Resumen"/>
      <sheetName val="Presupuesto 01"/>
      <sheetName val="Presupuesto 02"/>
      <sheetName val="Adelanto de Materiales"/>
      <sheetName val="ESTRUCTURAS MOD"/>
      <sheetName val="sensibilidad.proliv"/>
      <sheetName val="7422CW00"/>
      <sheetName val="Cuadrillas"/>
      <sheetName val="Presenta1"/>
      <sheetName val="xie"/>
      <sheetName val="Costo Indirecto"/>
      <sheetName val="Referencias"/>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rsión"/>
      <sheetName val="EXP+PLAN1+SUP"/>
      <sheetName val="GG"/>
      <sheetName val="COMPONENTES"/>
      <sheetName val="ESPECIALIDADES"/>
      <sheetName val="ALT2"/>
      <sheetName val="O&amp;M"/>
      <sheetName val="Ev. Social"/>
      <sheetName val="Sensibilidad"/>
      <sheetName val="Sostenibilidad"/>
      <sheetName val="ML"/>
      <sheetName val="O"/>
      <sheetName val="INGRESOS PIP"/>
      <sheetName val="RRHH"/>
      <sheetName val="e.inform"/>
      <sheetName val="capacit"/>
      <sheetName val="R5Y6"/>
      <sheetName val="Línea Base"/>
      <sheetName val="e.estruct"/>
      <sheetName val="e.electr"/>
      <sheetName val="e.mecáni"/>
      <sheetName val="e.equi"/>
      <sheetName val="e.sanita"/>
      <sheetName val="e.arqui"/>
      <sheetName val="plan mante"/>
      <sheetName val="Imple"/>
      <sheetName val="REPOSICIÓN"/>
      <sheetName val="cie10"/>
      <sheetName val="sensibilidad.proliv"/>
      <sheetName val="INDICES"/>
      <sheetName val="Cuadrillas"/>
      <sheetName val="DOBLE H1-Z4"/>
      <sheetName val="DATOS"/>
      <sheetName val="CIE"/>
      <sheetName val="F17 A1"/>
      <sheetName val="GENERAL"/>
      <sheetName val="Calendario"/>
      <sheetName val="Pto_Itemizado_S10"/>
      <sheetName val="Bech_Lab"/>
      <sheetName val="Inputs"/>
      <sheetName val="Calcul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sheetName val="Proyecciones"/>
      <sheetName val="OyD-AP"/>
      <sheetName val="Inv Agua pm"/>
      <sheetName val="Inv. Agua Año 0"/>
      <sheetName val="Inv Alcant pm"/>
      <sheetName val="Inv. Alcantarillado Año 0"/>
      <sheetName val="Inv Trata pm"/>
      <sheetName val="Inv.Planta de Tratamiento Año 0"/>
      <sheetName val="Gastos Pre Operativos"/>
      <sheetName val="Resumen de Inversiones año 0"/>
      <sheetName val="OyM sin pyto a PM"/>
      <sheetName val="OyM Fijos"/>
      <sheetName val="Inversion futura y OyM incr. PM"/>
      <sheetName val="OyM con pyto PM"/>
      <sheetName val="Flujo OyM a PM"/>
      <sheetName val="Flujo de inversiones PM"/>
      <sheetName val="Flujo Costos incrementales a PM"/>
      <sheetName val="OyM sin pyto PS"/>
      <sheetName val="OyM con pyto PS"/>
      <sheetName val="Flujo OyM a PS"/>
      <sheetName val="Flujo de inversiones PS"/>
      <sheetName val="Flujo Costos increment.a PS"/>
      <sheetName val="Beneficios nuevos usuarios"/>
      <sheetName val="Beneficios antigos usuarios"/>
      <sheetName val="Flujo Beneficios"/>
      <sheetName val="Eval. Agua"/>
      <sheetName val="Sens.agua"/>
      <sheetName val="Riesgo agua"/>
      <sheetName val="Eval. Alcant"/>
      <sheetName val="Sens.Alcant"/>
      <sheetName val="Eval. Trat"/>
      <sheetName val="Sens. Trat"/>
      <sheetName val="Tarifa agua"/>
      <sheetName val="Tarifa Alcant y Trat."/>
      <sheetName val="Sensibilidad"/>
      <sheetName val="Sheet1"/>
      <sheetName val="DOBLE H1-Z4"/>
      <sheetName val="Direct_Lbr"/>
      <sheetName val="RES F1"/>
      <sheetName val="CIEDANOS"/>
      <sheetName val="PRECIO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agua"/>
      <sheetName val="INVENTARIO"/>
      <sheetName val="EQ_ALTER. 1"/>
      <sheetName val="PPTOALT1"/>
      <sheetName val="F17 A1"/>
      <sheetName val="EQ_ALTER. 2"/>
      <sheetName val="PPTOALT2"/>
      <sheetName val="F17 A2"/>
      <sheetName val="Costos-op-man"/>
      <sheetName val="Planilla Sit. Act."/>
      <sheetName val="Planilla_con proyecto"/>
      <sheetName val="Detalle Cost Op Irma"/>
      <sheetName val="Detalle Cost Op"/>
      <sheetName val="Cost-ScA1"/>
      <sheetName val="Cost-ScA2"/>
      <sheetName val="Cost-PrA1"/>
      <sheetName val="Cost-PrA2"/>
      <sheetName val="dem-ofert"/>
      <sheetName val="CostoE-Pr"/>
      <sheetName val="CostoE-Sc"/>
      <sheetName val="F25"/>
      <sheetName val="Encofrado BVR Unispan"/>
      <sheetName val="Direct_Lbr"/>
      <sheetName val="Sensibilidad"/>
      <sheetName val="Datos"/>
      <sheetName val="Calculos"/>
      <sheetName val="RO"/>
      <sheetName val="Hoja1"/>
      <sheetName val="RESUMEN"/>
      <sheetName val="Precios de insumos"/>
      <sheetName val="Referencias"/>
      <sheetName val="Hoja91"/>
      <sheetName val="xie"/>
    </sheetNames>
    <sheetDataSet>
      <sheetData sheetId="0" refreshError="1"/>
      <sheetData sheetId="1">
        <row r="9">
          <cell r="B9" t="str">
            <v>1.00.00</v>
          </cell>
        </row>
      </sheetData>
      <sheetData sheetId="2">
        <row r="9">
          <cell r="B9" t="str">
            <v>1.00.00</v>
          </cell>
        </row>
      </sheetData>
      <sheetData sheetId="3" refreshError="1"/>
      <sheetData sheetId="4">
        <row r="9">
          <cell r="B9" t="str">
            <v>1.00.00</v>
          </cell>
        </row>
      </sheetData>
      <sheetData sheetId="5">
        <row r="9">
          <cell r="B9" t="str">
            <v>1.00.00</v>
          </cell>
        </row>
      </sheetData>
      <sheetData sheetId="6">
        <row r="9">
          <cell r="B9" t="str">
            <v>1.00.00</v>
          </cell>
        </row>
      </sheetData>
      <sheetData sheetId="7">
        <row r="9">
          <cell r="B9" t="str">
            <v>1.00.00</v>
          </cell>
        </row>
      </sheetData>
      <sheetData sheetId="8">
        <row r="9">
          <cell r="B9" t="str">
            <v>1.00.00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uesto"/>
      <sheetName val="Relacion de PU"/>
      <sheetName val="Relacion de INSUMOS"/>
      <sheetName val="Analisis de Precios"/>
      <sheetName val="POLINOMICA"/>
      <sheetName val="RECURSOS"/>
      <sheetName val="Datos Generales"/>
      <sheetName val="Forrado"/>
      <sheetName val="CFA"/>
      <sheetName val="Sens.agua"/>
      <sheetName val="Datos"/>
      <sheetName val="Calculos"/>
      <sheetName val="datos base"/>
      <sheetName val="RO"/>
      <sheetName val="sensibilidad.proliv"/>
      <sheetName val="7422CW00"/>
      <sheetName val="Hoja1"/>
      <sheetName val="Solicitud"/>
      <sheetName val="RES,MET,ADI1"/>
      <sheetName val="C05_Ges03"/>
      <sheetName val="Sens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agua"/>
      <sheetName val="PPTOALT1"/>
      <sheetName val="Relacion de INSUMOS"/>
      <sheetName val="Datos"/>
      <sheetName val="Calculos"/>
      <sheetName val="RO"/>
      <sheetName val="Hoja3"/>
      <sheetName val="C17_Gra01"/>
      <sheetName val="Relacion de Recursos"/>
      <sheetName val="RES,MET,ADI1"/>
      <sheetName val="Wind Loads"/>
      <sheetName val="Referencias"/>
      <sheetName val="xi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_MOD"/>
      <sheetName val="INDICES"/>
      <sheetName val="PPTOALT1"/>
      <sheetName val="C17_Gra01"/>
      <sheetName val="Medidas"/>
      <sheetName val="Pared 2"/>
      <sheetName val="Pared 3"/>
      <sheetName val="Hoja3"/>
      <sheetName val="1. Time &amp; Esc"/>
      <sheetName val="Input"/>
      <sheetName val="Fcst"/>
      <sheetName val="7 &amp; 8A. SandU"/>
      <sheetName val="2&amp;3 AeroRevs"/>
      <sheetName val="4. Non-AeroRevs"/>
      <sheetName val="Tablas"/>
      <sheetName val="Flota"/>
      <sheetName val="N°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S"/>
      <sheetName val="Detail"/>
      <sheetName val="Summ"/>
      <sheetName val="Travel"/>
      <sheetName val="Rates"/>
      <sheetName val="PPTOALT1"/>
      <sheetName val="EST_MOD"/>
      <sheetName val="C17_Gra01"/>
      <sheetName val="C05_Ges03"/>
      <sheetName val="Datos Generales"/>
      <sheetName val="Relacion de PU"/>
      <sheetName val="F-05"/>
      <sheetName val="ESTRUCTURA DE HORMIGON"/>
      <sheetName val="INSTALACION ELECTRICA"/>
      <sheetName val="Hoja1"/>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ndimientos"/>
      <sheetName val="PA"/>
      <sheetName val="PA1"/>
      <sheetName val="PAelec1"/>
      <sheetName val="Recursos"/>
      <sheetName val="Fases"/>
      <sheetName val="Cuadrilla"/>
      <sheetName val="Resumen"/>
      <sheetName val="Hoja1"/>
      <sheetName val="PC"/>
      <sheetName val="EST_MOD"/>
      <sheetName val="Detail"/>
      <sheetName val="CFA"/>
      <sheetName val="F-05"/>
      <sheetName val="Calendario"/>
      <sheetName val="FINAL"/>
      <sheetName val="Pto_Itemizado_S10"/>
      <sheetName val="ESTRUCTURA DE HORMIGON"/>
      <sheetName val="INSTALACION ELECTRICA"/>
      <sheetName val="INF.PERS.CONTRATADO"/>
      <sheetName val="Comparativa"/>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sp Macroregional Cusco"/>
      <sheetName val="Rendimientos"/>
      <sheetName val="CFA"/>
      <sheetName val="Calendario"/>
      <sheetName val="Pto_Itemizado_S10"/>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citud"/>
      <sheetName val="Reporte"/>
      <sheetName val="Padrón"/>
      <sheetName val="Areas&amp;Funciones"/>
      <sheetName val="Vacaciones"/>
      <sheetName val="Instrucciones"/>
      <sheetName val="Listas"/>
      <sheetName val="BD"/>
      <sheetName val="Demanda"/>
      <sheetName val="Hoja1"/>
      <sheetName val="7422CW00"/>
      <sheetName val="Medidas"/>
      <sheetName val="Pared 2"/>
      <sheetName val="Pared 3"/>
      <sheetName val="FINAL"/>
      <sheetName val="Footing Design"/>
      <sheetName val="MANO"/>
      <sheetName val="RES,MET,ADI1"/>
      <sheetName val="ARQUITECTURA"/>
      <sheetName val="ESTRUCTURAS"/>
      <sheetName val="INST.ELECTRICAS"/>
      <sheetName val="INST.SANITARIAS"/>
      <sheetName val="DATOS"/>
      <sheetName val="RESUMEN"/>
      <sheetName val="Rendimientos"/>
      <sheetName val="PPTOALT1"/>
      <sheetName val="C17_Gra01"/>
    </sheetNames>
    <sheetDataSet>
      <sheetData sheetId="0"/>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Notes"/>
      <sheetName val="Footing Design"/>
      <sheetName val="PEDESTAL"/>
      <sheetName val="Sketch"/>
      <sheetName val="Earth Pressure"/>
      <sheetName val="Reiforcement"/>
      <sheetName val="Costos Infra y Eq"/>
      <sheetName val="BD"/>
      <sheetName val="Solicitud"/>
      <sheetName val="Pavimentos"/>
      <sheetName val="Hoja1"/>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Medidas"/>
      <sheetName val="Pared 2"/>
      <sheetName val="Pared 3"/>
      <sheetName val="FINAL"/>
      <sheetName val="CIEDANOS"/>
      <sheetName val="DATOS"/>
      <sheetName val="7422CW00"/>
      <sheetName val="Rendimientos"/>
      <sheetName val="EST_MOD"/>
      <sheetName val="Detail"/>
      <sheetName val="PER,COM.PRO.ADI1"/>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ADI1.TVI"/>
      <sheetName val="RES,MET,ADI1"/>
      <sheetName val="RES.MET.2,01.-TVI"/>
      <sheetName val="Resumen"/>
      <sheetName val="RES.MET.EXP.ADI1.TVI"/>
      <sheetName val="PER.YCOM,PRO.ADI1"/>
      <sheetName val="CANT.PRO.ADI1"/>
      <sheetName val="TRANSP.GEN.REP.ADI1"/>
      <sheetName val="TRANSP. BOT.REP.ADI1"/>
      <sheetName val="TRANSP.GEN.PRO.ADI1"/>
      <sheetName val="TRANSP.BOT.PRO.ADI1"/>
      <sheetName val="BAN.REP.ADI1"/>
      <sheetName val="BANQ.PRO.ADI1"/>
      <sheetName val="Km.270"/>
      <sheetName val="Km.271"/>
      <sheetName val="Km.272"/>
      <sheetName val="Km.273"/>
      <sheetName val="Km.274"/>
      <sheetName val="Basis"/>
      <sheetName val="PRESUP_ADI1_TVI"/>
      <sheetName val="RES_MET_2,01_-TVI"/>
      <sheetName val="RES_MET_EXP_ADI1_TVI"/>
      <sheetName val="PER_YCOM,PRO_ADI1"/>
      <sheetName val="CANT_PRO_ADI1"/>
      <sheetName val="TRANSP_GEN_REP_ADI1"/>
      <sheetName val="TRANSP__BOT_REP_ADI1"/>
      <sheetName val="TRANSP_GEN_PRO_ADI1"/>
      <sheetName val="TRANSP_BOT_PRO_ADI1"/>
      <sheetName val="BAN_REP_ADI1"/>
      <sheetName val="BANQ_PRO_ADI1"/>
      <sheetName val="Km_270"/>
      <sheetName val="Km_271"/>
      <sheetName val="Km_272"/>
      <sheetName val="Km_273"/>
      <sheetName val="Km_274"/>
      <sheetName val="CCP,LEYES, Y DEC."/>
      <sheetName val="RES_MET_ADI1"/>
      <sheetName val="datos base"/>
      <sheetName val="CODIGOS"/>
      <sheetName val="Avance Detallado"/>
      <sheetName val="Resumen del avance"/>
      <sheetName val="MObra"/>
      <sheetName val="Flota Max"/>
      <sheetName val="Deduccion Reajuste"/>
      <sheetName val="Restricciones y Compromisos"/>
      <sheetName val="PRESUP_ADI1_TVI1"/>
      <sheetName val="RES_MET_2,01_-TVI1"/>
      <sheetName val="RES_MET_EXP_ADI1_TVI1"/>
      <sheetName val="PER_YCOM,PRO_ADI11"/>
      <sheetName val="CANT_PRO_ADI11"/>
      <sheetName val="TRANSP_GEN_REP_ADI11"/>
      <sheetName val="TRANSP__BOT_REP_ADI11"/>
      <sheetName val="TRANSP_GEN_PRO_ADI11"/>
      <sheetName val="TRANSP_BOT_PRO_ADI11"/>
      <sheetName val="BAN_REP_ADI11"/>
      <sheetName val="BANQ_PRO_ADI11"/>
      <sheetName val="Km_2701"/>
      <sheetName val="Km_2711"/>
      <sheetName val="Km_2721"/>
      <sheetName val="Km_2731"/>
      <sheetName val="Km_2741"/>
      <sheetName val="CCP,LEYES,_Y_DEC_"/>
      <sheetName val="datos_base"/>
      <sheetName val="EXP"/>
      <sheetName val="Pavimentos"/>
      <sheetName val="Detail"/>
      <sheetName val="Footing Design"/>
      <sheetName val="sensibilidad.proliv"/>
      <sheetName val="MANO"/>
      <sheetName val="Electricidad - Climatización"/>
      <sheetName val="Medidas"/>
      <sheetName val="Pared 2"/>
      <sheetName val="Pared 3"/>
      <sheetName val="Hoja1"/>
      <sheetName val="ANALISIS ALQUILER FERREYROS"/>
      <sheetName val="LIMA-CANTA"/>
      <sheetName val="Sheet1"/>
      <sheetName val="P9"/>
      <sheetName val="Base Transformador"/>
      <sheetName val="Tabla de Actividades"/>
      <sheetName val="Materiales"/>
      <sheetName val="PRESUP_ADI1_TVI3"/>
      <sheetName val="RES_MET_2,01_-TVI3"/>
      <sheetName val="RES_MET_EXP_ADI1_TVI3"/>
      <sheetName val="PER_YCOM,PRO_ADI13"/>
      <sheetName val="CANT_PRO_ADI13"/>
      <sheetName val="TRANSP_GEN_REP_ADI13"/>
      <sheetName val="TRANSP__BOT_REP_ADI13"/>
      <sheetName val="TRANSP_GEN_PRO_ADI13"/>
      <sheetName val="TRANSP_BOT_PRO_ADI13"/>
      <sheetName val="BAN_REP_ADI13"/>
      <sheetName val="BANQ_PRO_ADI13"/>
      <sheetName val="Km_2703"/>
      <sheetName val="Km_2713"/>
      <sheetName val="Km_2723"/>
      <sheetName val="Km_2733"/>
      <sheetName val="Km_2743"/>
      <sheetName val="datos_base2"/>
      <sheetName val="CCP,LEYES,_Y_DEC_2"/>
      <sheetName val="Restricciones_y_Compromisos2"/>
      <sheetName val="Restricciones_y_Compromisos"/>
      <sheetName val="PRESUP_ADI1_TVI2"/>
      <sheetName val="RES_MET_2,01_-TVI2"/>
      <sheetName val="RES_MET_EXP_ADI1_TVI2"/>
      <sheetName val="PER_YCOM,PRO_ADI12"/>
      <sheetName val="CANT_PRO_ADI12"/>
      <sheetName val="TRANSP_GEN_REP_ADI12"/>
      <sheetName val="TRANSP__BOT_REP_ADI12"/>
      <sheetName val="TRANSP_GEN_PRO_ADI12"/>
      <sheetName val="TRANSP_BOT_PRO_ADI12"/>
      <sheetName val="BAN_REP_ADI12"/>
      <sheetName val="BANQ_PRO_ADI12"/>
      <sheetName val="Km_2702"/>
      <sheetName val="Km_2712"/>
      <sheetName val="Km_2722"/>
      <sheetName val="Km_2732"/>
      <sheetName val="Km_2742"/>
      <sheetName val="datos_base1"/>
      <sheetName val="CCP,LEYES,_Y_DEC_1"/>
      <sheetName val="Restricciones_y_Compromisos1"/>
      <sheetName val="RES"/>
      <sheetName val="MONTAJE ELECTRICO"/>
      <sheetName val="10241EQLIST"/>
      <sheetName val="BASE DATOS"/>
      <sheetName val="Resumen de Metrados"/>
      <sheetName val="Metrado 01"/>
      <sheetName val="Val Nº11"/>
      <sheetName val="CAOV_Met"/>
      <sheetName val="Desv.P.Puentes"/>
      <sheetName val="O. Preliminares"/>
      <sheetName val="Mivimiento de Tierras"/>
      <sheetName val="Estribos"/>
      <sheetName val="Estribos Acero (Proy)"/>
      <sheetName val="Fe° C. Estribo"/>
      <sheetName val="Losa de Concreto Armado"/>
      <sheetName val="Losa de Concreto Armado Acero"/>
      <sheetName val="Fe° C. Losa"/>
      <sheetName val="Vereda de Concreto Armado"/>
      <sheetName val="Losa de Aproximacion"/>
      <sheetName val="O. de Protección y Encauzamient"/>
      <sheetName val="Transporte"/>
      <sheetName val="Varios"/>
      <sheetName val="Mov. Tierras"/>
      <sheetName val="CONTROL VOLQUETES2"/>
      <sheetName val="FORMATO CONTROL OK"/>
      <sheetName val="HOJA DE DATOS"/>
      <sheetName val="F-05"/>
      <sheetName val="Tabla"/>
      <sheetName val="PLANILLA-MET"/>
      <sheetName val="RES.MET"/>
      <sheetName val="1000.A_REPL"/>
      <sheetName val="1000.B_REPL"/>
      <sheetName val="1000.C_REPL"/>
      <sheetName val="1000.A_PROY"/>
      <sheetName val="1000.B_PROY"/>
      <sheetName val="1000.C_PROY"/>
      <sheetName val="Prime"/>
      <sheetName val="PLANILLA(3)"/>
      <sheetName val="PIP"/>
      <sheetName val="Flota_Max"/>
      <sheetName val="Deduccion_Reajuste"/>
      <sheetName val="Avance_Detallado"/>
      <sheetName val="Resumen_del_avance"/>
      <sheetName val="Tabla_de_Actividades"/>
      <sheetName val="MONTAJE_ELECTRICO"/>
      <sheetName val="BASE_DATOS"/>
      <sheetName val="Resumen_de_Metrados"/>
      <sheetName val="Metrado_01"/>
      <sheetName val="Val_Nº11"/>
      <sheetName val="Avance_Detallado1"/>
      <sheetName val="Resumen_del_avance1"/>
      <sheetName val="Flota_Max1"/>
      <sheetName val="Deduccion_Reajuste1"/>
      <sheetName val="Tabla_de_Actividades1"/>
      <sheetName val="RES_MET"/>
      <sheetName val="1000_A_REPL"/>
      <sheetName val="1000_B_REPL"/>
      <sheetName val="1000_C_REPL"/>
      <sheetName val="1000_A_PROY"/>
      <sheetName val="1000_B_PROY"/>
      <sheetName val="1000_C_PROY"/>
      <sheetName val="PRESUP_ADI1_TVI4"/>
      <sheetName val="RES_MET_2,01_-TVI4"/>
      <sheetName val="RES_MET_EXP_ADI1_TVI4"/>
      <sheetName val="PER_YCOM,PRO_ADI14"/>
      <sheetName val="CANT_PRO_ADI14"/>
      <sheetName val="TRANSP_GEN_REP_ADI14"/>
      <sheetName val="TRANSP__BOT_REP_ADI14"/>
      <sheetName val="TRANSP_GEN_PRO_ADI14"/>
      <sheetName val="TRANSP_BOT_PRO_ADI14"/>
      <sheetName val="BAN_REP_ADI14"/>
      <sheetName val="BANQ_PRO_ADI14"/>
      <sheetName val="Km_2704"/>
      <sheetName val="Km_2714"/>
      <sheetName val="Km_2724"/>
      <sheetName val="Km_2734"/>
      <sheetName val="Km_2744"/>
      <sheetName val="CCP,LEYES,_Y_DEC_3"/>
      <sheetName val="Avance_Detallado2"/>
      <sheetName val="Resumen_del_avance2"/>
      <sheetName val="datos_base3"/>
      <sheetName val="Flota_Max2"/>
      <sheetName val="Deduccion_Reajuste2"/>
      <sheetName val="Tabla_de_Actividades2"/>
      <sheetName val="MONTAJE_ELECTRICO2"/>
      <sheetName val="BASE_DATOS2"/>
      <sheetName val="RES_MET2"/>
      <sheetName val="1000_A_REPL2"/>
      <sheetName val="1000_B_REPL2"/>
      <sheetName val="1000_C_REPL2"/>
      <sheetName val="1000_A_PROY2"/>
      <sheetName val="1000_B_PROY2"/>
      <sheetName val="1000_C_PROY2"/>
      <sheetName val="MONTAJE_ELECTRICO1"/>
      <sheetName val="BASE_DATOS1"/>
      <sheetName val="RES_MET1"/>
      <sheetName val="1000_A_REPL1"/>
      <sheetName val="1000_B_REPL1"/>
      <sheetName val="1000_C_REPL1"/>
      <sheetName val="1000_A_PROY1"/>
      <sheetName val="1000_B_PROY1"/>
      <sheetName val="1000_C_PROY1"/>
      <sheetName val="PRESUP_ADI1_TVI6"/>
      <sheetName val="RES_MET_2,01_-TVI6"/>
      <sheetName val="RES_MET_EXP_ADI1_TVI6"/>
      <sheetName val="PER_YCOM,PRO_ADI16"/>
      <sheetName val="CANT_PRO_ADI16"/>
      <sheetName val="TRANSP_GEN_REP_ADI16"/>
      <sheetName val="TRANSP__BOT_REP_ADI16"/>
      <sheetName val="TRANSP_GEN_PRO_ADI16"/>
      <sheetName val="TRANSP_BOT_PRO_ADI16"/>
      <sheetName val="BAN_REP_ADI16"/>
      <sheetName val="BANQ_PRO_ADI16"/>
      <sheetName val="Km_2706"/>
      <sheetName val="Km_2716"/>
      <sheetName val="Km_2726"/>
      <sheetName val="Km_2736"/>
      <sheetName val="Km_2746"/>
      <sheetName val="CCP,LEYES,_Y_DEC_5"/>
      <sheetName val="Avance_Detallado4"/>
      <sheetName val="Resumen_del_avance4"/>
      <sheetName val="datos_base5"/>
      <sheetName val="Flota_Max4"/>
      <sheetName val="Deduccion_Reajuste4"/>
      <sheetName val="Restricciones_y_Compromisos4"/>
      <sheetName val="Tabla_de_Actividades4"/>
      <sheetName val="MONTAJE_ELECTRICO4"/>
      <sheetName val="BASE_DATOS4"/>
      <sheetName val="RES_MET4"/>
      <sheetName val="1000_A_REPL4"/>
      <sheetName val="1000_B_REPL4"/>
      <sheetName val="1000_C_REPL4"/>
      <sheetName val="1000_A_PROY4"/>
      <sheetName val="1000_B_PROY4"/>
      <sheetName val="1000_C_PROY4"/>
      <sheetName val="PRESUP_ADI1_TVI5"/>
      <sheetName val="RES_MET_2,01_-TVI5"/>
      <sheetName val="RES_MET_EXP_ADI1_TVI5"/>
      <sheetName val="PER_YCOM,PRO_ADI15"/>
      <sheetName val="CANT_PRO_ADI15"/>
      <sheetName val="TRANSP_GEN_REP_ADI15"/>
      <sheetName val="TRANSP__BOT_REP_ADI15"/>
      <sheetName val="TRANSP_GEN_PRO_ADI15"/>
      <sheetName val="TRANSP_BOT_PRO_ADI15"/>
      <sheetName val="BAN_REP_ADI15"/>
      <sheetName val="BANQ_PRO_ADI15"/>
      <sheetName val="Km_2705"/>
      <sheetName val="Km_2715"/>
      <sheetName val="Km_2725"/>
      <sheetName val="Km_2735"/>
      <sheetName val="Km_2745"/>
      <sheetName val="CCP,LEYES,_Y_DEC_4"/>
      <sheetName val="Avance_Detallado3"/>
      <sheetName val="Resumen_del_avance3"/>
      <sheetName val="datos_base4"/>
      <sheetName val="Flota_Max3"/>
      <sheetName val="Deduccion_Reajuste3"/>
      <sheetName val="Restricciones_y_Compromisos3"/>
      <sheetName val="Tabla_de_Actividades3"/>
      <sheetName val="MONTAJE_ELECTRICO3"/>
      <sheetName val="BASE_DATOS3"/>
      <sheetName val="RES_MET3"/>
      <sheetName val="1000_A_REPL3"/>
      <sheetName val="1000_B_REPL3"/>
      <sheetName val="1000_C_REPL3"/>
      <sheetName val="1000_A_PROY3"/>
      <sheetName val="1000_B_PROY3"/>
      <sheetName val="1000_C_PROY3"/>
      <sheetName val="PRESUP_ADI1_TVI7"/>
      <sheetName val="RES_MET_2,01_-TVI7"/>
      <sheetName val="RES_MET_EXP_ADI1_TVI7"/>
      <sheetName val="PER_YCOM,PRO_ADI17"/>
      <sheetName val="CANT_PRO_ADI17"/>
      <sheetName val="TRANSP_GEN_REP_ADI17"/>
      <sheetName val="TRANSP__BOT_REP_ADI17"/>
      <sheetName val="TRANSP_GEN_PRO_ADI17"/>
      <sheetName val="TRANSP_BOT_PRO_ADI17"/>
      <sheetName val="BAN_REP_ADI17"/>
      <sheetName val="BANQ_PRO_ADI17"/>
      <sheetName val="Km_2707"/>
      <sheetName val="Km_2717"/>
      <sheetName val="Km_2727"/>
      <sheetName val="Km_2737"/>
      <sheetName val="Km_2747"/>
      <sheetName val="CCP,LEYES,_Y_DEC_6"/>
      <sheetName val="Avance_Detallado5"/>
      <sheetName val="Resumen_del_avance5"/>
      <sheetName val="datos_base6"/>
      <sheetName val="Flota_Max5"/>
      <sheetName val="Deduccion_Reajuste5"/>
      <sheetName val="Restricciones_y_Compromisos5"/>
      <sheetName val="Tabla_de_Actividades5"/>
      <sheetName val="MONTAJE_ELECTRICO5"/>
      <sheetName val="BASE_DATOS5"/>
      <sheetName val="RES_MET5"/>
      <sheetName val="1000_A_REPL5"/>
      <sheetName val="1000_B_REPL5"/>
      <sheetName val="1000_C_REPL5"/>
      <sheetName val="1000_A_PROY5"/>
      <sheetName val="1000_B_PROY5"/>
      <sheetName val="1000_C_PROY5"/>
      <sheetName val="PRESUP_ADI1_TVI8"/>
      <sheetName val="RES_MET_2,01_-TVI8"/>
      <sheetName val="RES_MET_EXP_ADI1_TVI8"/>
      <sheetName val="PER_YCOM,PRO_ADI18"/>
      <sheetName val="CANT_PRO_ADI18"/>
      <sheetName val="TRANSP_GEN_REP_ADI18"/>
      <sheetName val="TRANSP__BOT_REP_ADI18"/>
      <sheetName val="TRANSP_GEN_PRO_ADI18"/>
      <sheetName val="TRANSP_BOT_PRO_ADI18"/>
      <sheetName val="BAN_REP_ADI18"/>
      <sheetName val="BANQ_PRO_ADI18"/>
      <sheetName val="Km_2708"/>
      <sheetName val="Km_2718"/>
      <sheetName val="Km_2728"/>
      <sheetName val="Km_2738"/>
      <sheetName val="Km_2748"/>
      <sheetName val="CCP,LEYES,_Y_DEC_7"/>
      <sheetName val="Avance_Detallado6"/>
      <sheetName val="Resumen_del_avance6"/>
      <sheetName val="datos_base7"/>
      <sheetName val="Flota_Max6"/>
      <sheetName val="Deduccion_Reajuste6"/>
      <sheetName val="Restricciones_y_Compromisos6"/>
      <sheetName val="Tabla_de_Actividades6"/>
      <sheetName val="MONTAJE_ELECTRICO6"/>
      <sheetName val="BASE_DATOS6"/>
      <sheetName val="RES_MET6"/>
      <sheetName val="1000_A_REPL6"/>
      <sheetName val="1000_B_REPL6"/>
      <sheetName val="1000_C_REPL6"/>
      <sheetName val="1000_A_PROY6"/>
      <sheetName val="1000_B_PROY6"/>
      <sheetName val="1000_C_PROY6"/>
      <sheetName val="PRESUP_ADI1_TVI9"/>
      <sheetName val="RES_MET_2,01_-TVI9"/>
      <sheetName val="RES_MET_EXP_ADI1_TVI9"/>
      <sheetName val="PER_YCOM,PRO_ADI19"/>
      <sheetName val="CANT_PRO_ADI19"/>
      <sheetName val="TRANSP_GEN_REP_ADI19"/>
      <sheetName val="TRANSP__BOT_REP_ADI19"/>
      <sheetName val="TRANSP_GEN_PRO_ADI19"/>
      <sheetName val="TRANSP_BOT_PRO_ADI19"/>
      <sheetName val="BAN_REP_ADI19"/>
      <sheetName val="BANQ_PRO_ADI19"/>
      <sheetName val="Km_2709"/>
      <sheetName val="Km_2719"/>
      <sheetName val="Km_2729"/>
      <sheetName val="Km_2739"/>
      <sheetName val="Km_2749"/>
      <sheetName val="CCP,LEYES,_Y_DEC_8"/>
      <sheetName val="Avance_Detallado7"/>
      <sheetName val="Resumen_del_avance7"/>
      <sheetName val="datos_base8"/>
      <sheetName val="Flota_Max7"/>
      <sheetName val="Deduccion_Reajuste7"/>
      <sheetName val="Restricciones_y_Compromisos7"/>
      <sheetName val="Tabla_de_Actividades7"/>
      <sheetName val="MONTAJE_ELECTRICO7"/>
      <sheetName val="BASE_DATOS7"/>
      <sheetName val="RES_MET7"/>
      <sheetName val="1000_A_REPL7"/>
      <sheetName val="1000_B_REPL7"/>
      <sheetName val="1000_C_REPL7"/>
      <sheetName val="1000_A_PROY7"/>
      <sheetName val="1000_B_PROY7"/>
      <sheetName val="1000_C_PROY7"/>
      <sheetName val="PRESUP_ADI1_TVI10"/>
      <sheetName val="RES_MET_2,01_-TVI10"/>
      <sheetName val="RES_MET_EXP_ADI1_TVI10"/>
      <sheetName val="PER_YCOM,PRO_ADI110"/>
      <sheetName val="CANT_PRO_ADI110"/>
      <sheetName val="TRANSP_GEN_REP_ADI110"/>
      <sheetName val="TRANSP__BOT_REP_ADI110"/>
      <sheetName val="TRANSP_GEN_PRO_ADI110"/>
      <sheetName val="TRANSP_BOT_PRO_ADI110"/>
      <sheetName val="BAN_REP_ADI110"/>
      <sheetName val="BANQ_PRO_ADI110"/>
      <sheetName val="Km_27010"/>
      <sheetName val="Km_27110"/>
      <sheetName val="Km_27210"/>
      <sheetName val="Km_27310"/>
      <sheetName val="Km_27410"/>
      <sheetName val="CCP,LEYES,_Y_DEC_9"/>
      <sheetName val="Avance_Detallado8"/>
      <sheetName val="Resumen_del_avance8"/>
      <sheetName val="datos_base9"/>
      <sheetName val="Flota_Max8"/>
      <sheetName val="Deduccion_Reajuste8"/>
      <sheetName val="Restricciones_y_Compromisos8"/>
      <sheetName val="Tabla_de_Actividades8"/>
      <sheetName val="MONTAJE_ELECTRICO8"/>
      <sheetName val="BASE_DATOS8"/>
      <sheetName val="RES_MET8"/>
      <sheetName val="1000_A_REPL8"/>
      <sheetName val="1000_B_REPL8"/>
      <sheetName val="1000_C_REPL8"/>
      <sheetName val="1000_A_PROY8"/>
      <sheetName val="1000_B_PROY8"/>
      <sheetName val="1000_C_PROY8"/>
      <sheetName val="PRESUP_ADI1_TVI11"/>
      <sheetName val="RES_MET_2,01_-TVI11"/>
      <sheetName val="RES_MET_EXP_ADI1_TVI11"/>
      <sheetName val="PER_YCOM,PRO_ADI111"/>
      <sheetName val="CANT_PRO_ADI111"/>
      <sheetName val="TRANSP_GEN_REP_ADI111"/>
      <sheetName val="TRANSP__BOT_REP_ADI111"/>
      <sheetName val="TRANSP_GEN_PRO_ADI111"/>
      <sheetName val="TRANSP_BOT_PRO_ADI111"/>
      <sheetName val="BAN_REP_ADI111"/>
      <sheetName val="BANQ_PRO_ADI111"/>
      <sheetName val="Km_27011"/>
      <sheetName val="Km_27111"/>
      <sheetName val="Km_27211"/>
      <sheetName val="Km_27311"/>
      <sheetName val="Km_27411"/>
      <sheetName val="CCP,LEYES,_Y_DEC_10"/>
      <sheetName val="Avance_Detallado9"/>
      <sheetName val="Resumen_del_avance9"/>
      <sheetName val="datos_base10"/>
      <sheetName val="Flota_Max9"/>
      <sheetName val="Deduccion_Reajuste9"/>
      <sheetName val="Restricciones_y_Compromisos9"/>
      <sheetName val="Tabla_de_Actividades9"/>
      <sheetName val="MONTAJE_ELECTRICO9"/>
      <sheetName val="BASE_DATOS9"/>
      <sheetName val="RES_MET9"/>
      <sheetName val="1000_A_REPL9"/>
      <sheetName val="1000_B_REPL9"/>
      <sheetName val="1000_C_REPL9"/>
      <sheetName val="1000_A_PROY9"/>
      <sheetName val="1000_B_PROY9"/>
      <sheetName val="1000_C_PROY9"/>
      <sheetName val="PRESUP_ADI1_TVI12"/>
      <sheetName val="RES_MET_2,01_-TVI12"/>
      <sheetName val="RES_MET_EXP_ADI1_TVI12"/>
      <sheetName val="PER_YCOM,PRO_ADI112"/>
      <sheetName val="CANT_PRO_ADI112"/>
      <sheetName val="TRANSP_GEN_REP_ADI112"/>
      <sheetName val="TRANSP__BOT_REP_ADI112"/>
      <sheetName val="TRANSP_GEN_PRO_ADI112"/>
      <sheetName val="TRANSP_BOT_PRO_ADI112"/>
      <sheetName val="BAN_REP_ADI112"/>
      <sheetName val="BANQ_PRO_ADI112"/>
      <sheetName val="Km_27012"/>
      <sheetName val="Km_27112"/>
      <sheetName val="Km_27212"/>
      <sheetName val="Km_27312"/>
      <sheetName val="Km_27412"/>
      <sheetName val="CCP,LEYES,_Y_DEC_11"/>
      <sheetName val="Avance_Detallado10"/>
      <sheetName val="Resumen_del_avance10"/>
      <sheetName val="datos_base11"/>
      <sheetName val="Flota_Max10"/>
      <sheetName val="Deduccion_Reajuste10"/>
      <sheetName val="Restricciones_y_Compromisos10"/>
      <sheetName val="Tabla_de_Actividades10"/>
      <sheetName val="MONTAJE_ELECTRICO10"/>
      <sheetName val="BASE_DATOS10"/>
      <sheetName val="RES_MET10"/>
      <sheetName val="1000_A_REPL10"/>
      <sheetName val="1000_B_REPL10"/>
      <sheetName val="1000_C_REPL10"/>
      <sheetName val="1000_A_PROY10"/>
      <sheetName val="1000_B_PROY10"/>
      <sheetName val="1000_C_PROY10"/>
      <sheetName val="PRESUP_ADI1_TVI13"/>
      <sheetName val="RES_MET_2,01_-TVI13"/>
      <sheetName val="RES_MET_EXP_ADI1_TVI13"/>
      <sheetName val="PER_YCOM,PRO_ADI113"/>
      <sheetName val="CANT_PRO_ADI113"/>
      <sheetName val="TRANSP_GEN_REP_ADI113"/>
      <sheetName val="TRANSP__BOT_REP_ADI113"/>
      <sheetName val="TRANSP_GEN_PRO_ADI113"/>
      <sheetName val="TRANSP_BOT_PRO_ADI113"/>
      <sheetName val="BAN_REP_ADI113"/>
      <sheetName val="BANQ_PRO_ADI113"/>
      <sheetName val="Km_27013"/>
      <sheetName val="Km_27113"/>
      <sheetName val="Km_27213"/>
      <sheetName val="Km_27313"/>
      <sheetName val="Km_27413"/>
      <sheetName val="CCP,LEYES,_Y_DEC_12"/>
      <sheetName val="Avance_Detallado11"/>
      <sheetName val="Resumen_del_avance11"/>
      <sheetName val="datos_base12"/>
      <sheetName val="Flota_Max11"/>
      <sheetName val="Deduccion_Reajuste11"/>
      <sheetName val="Restricciones_y_Compromisos11"/>
      <sheetName val="Tabla_de_Actividades11"/>
      <sheetName val="MONTAJE_ELECTRICO11"/>
      <sheetName val="BASE_DATOS11"/>
      <sheetName val="RES_MET11"/>
      <sheetName val="1000_A_REPL11"/>
      <sheetName val="1000_B_REPL11"/>
      <sheetName val="1000_C_REPL11"/>
      <sheetName val="1000_A_PROY11"/>
      <sheetName val="1000_B_PROY11"/>
      <sheetName val="1000_C_PROY11"/>
      <sheetName val="PRESUP_ADI1_TVI14"/>
      <sheetName val="RES_MET_2,01_-TVI14"/>
      <sheetName val="RES_MET_EXP_ADI1_TVI14"/>
      <sheetName val="PER_YCOM,PRO_ADI114"/>
      <sheetName val="CANT_PRO_ADI114"/>
      <sheetName val="TRANSP_GEN_REP_ADI114"/>
      <sheetName val="TRANSP__BOT_REP_ADI114"/>
      <sheetName val="TRANSP_GEN_PRO_ADI114"/>
      <sheetName val="TRANSP_BOT_PRO_ADI114"/>
      <sheetName val="BAN_REP_ADI114"/>
      <sheetName val="BANQ_PRO_ADI114"/>
      <sheetName val="Km_27014"/>
      <sheetName val="Km_27114"/>
      <sheetName val="Km_27214"/>
      <sheetName val="Km_27314"/>
      <sheetName val="Km_27414"/>
      <sheetName val="CCP,LEYES,_Y_DEC_13"/>
      <sheetName val="Avance_Detallado12"/>
      <sheetName val="Resumen_del_avance12"/>
      <sheetName val="datos_base13"/>
      <sheetName val="Flota_Max12"/>
      <sheetName val="Deduccion_Reajuste12"/>
      <sheetName val="Restricciones_y_Compromisos12"/>
      <sheetName val="Tabla_de_Actividades12"/>
      <sheetName val="MONTAJE_ELECTRICO12"/>
      <sheetName val="BASE_DATOS12"/>
      <sheetName val="RES_MET12"/>
      <sheetName val="1000_A_REPL12"/>
      <sheetName val="1000_B_REPL12"/>
      <sheetName val="1000_C_REPL12"/>
      <sheetName val="1000_A_PROY12"/>
      <sheetName val="1000_B_PROY12"/>
      <sheetName val="1000_C_PROY12"/>
      <sheetName val="PRESUP_ADI1_TVI15"/>
      <sheetName val="RES_MET_2,01_-TVI15"/>
      <sheetName val="RES_MET_EXP_ADI1_TVI15"/>
      <sheetName val="PER_YCOM,PRO_ADI115"/>
      <sheetName val="CANT_PRO_ADI115"/>
      <sheetName val="TRANSP_GEN_REP_ADI115"/>
      <sheetName val="TRANSP__BOT_REP_ADI115"/>
      <sheetName val="TRANSP_GEN_PRO_ADI115"/>
      <sheetName val="TRANSP_BOT_PRO_ADI115"/>
      <sheetName val="BAN_REP_ADI115"/>
      <sheetName val="BANQ_PRO_ADI115"/>
      <sheetName val="Km_27015"/>
      <sheetName val="Km_27115"/>
      <sheetName val="Km_27215"/>
      <sheetName val="Km_27315"/>
      <sheetName val="Km_27415"/>
      <sheetName val="CCP,LEYES,_Y_DEC_14"/>
      <sheetName val="Avance_Detallado13"/>
      <sheetName val="Resumen_del_avance13"/>
      <sheetName val="datos_base14"/>
      <sheetName val="Flota_Max13"/>
      <sheetName val="Deduccion_Reajuste13"/>
      <sheetName val="Restricciones_y_Compromisos13"/>
      <sheetName val="Tabla_de_Actividades13"/>
      <sheetName val="MONTAJE_ELECTRICO13"/>
      <sheetName val="BASE_DATOS13"/>
      <sheetName val="RES_MET13"/>
      <sheetName val="1000_A_REPL13"/>
      <sheetName val="1000_B_REPL13"/>
      <sheetName val="1000_C_REPL13"/>
      <sheetName val="1000_A_PROY13"/>
      <sheetName val="1000_B_PROY13"/>
      <sheetName val="1000_C_PROY13"/>
      <sheetName val="PRESUP_ADI1_TVI16"/>
      <sheetName val="RES_MET_2,01_-TVI16"/>
      <sheetName val="RES_MET_EXP_ADI1_TVI16"/>
      <sheetName val="PER_YCOM,PRO_ADI116"/>
      <sheetName val="CANT_PRO_ADI116"/>
      <sheetName val="TRANSP_GEN_REP_ADI116"/>
      <sheetName val="TRANSP__BOT_REP_ADI116"/>
      <sheetName val="TRANSP_GEN_PRO_ADI116"/>
      <sheetName val="TRANSP_BOT_PRO_ADI116"/>
      <sheetName val="BAN_REP_ADI116"/>
      <sheetName val="BANQ_PRO_ADI116"/>
      <sheetName val="Km_27016"/>
      <sheetName val="Km_27116"/>
      <sheetName val="Km_27216"/>
      <sheetName val="Km_27316"/>
      <sheetName val="Km_27416"/>
      <sheetName val="CCP,LEYES,_Y_DEC_15"/>
      <sheetName val="Avance_Detallado14"/>
      <sheetName val="Resumen_del_avance14"/>
      <sheetName val="datos_base15"/>
      <sheetName val="Flota_Max14"/>
      <sheetName val="Deduccion_Reajuste14"/>
      <sheetName val="Restricciones_y_Compromisos14"/>
      <sheetName val="Tabla_de_Actividades14"/>
      <sheetName val="MONTAJE_ELECTRICO14"/>
      <sheetName val="BASE_DATOS14"/>
      <sheetName val="RES_MET14"/>
      <sheetName val="1000_A_REPL14"/>
      <sheetName val="1000_B_REPL14"/>
      <sheetName val="1000_C_REPL14"/>
      <sheetName val="1000_A_PROY14"/>
      <sheetName val="1000_B_PROY14"/>
      <sheetName val="1000_C_PROY14"/>
      <sheetName val="PRESUP_ADI1_TVI17"/>
      <sheetName val="RES_MET_2,01_-TVI17"/>
      <sheetName val="RES_MET_EXP_ADI1_TVI17"/>
      <sheetName val="PER_YCOM,PRO_ADI117"/>
      <sheetName val="CANT_PRO_ADI117"/>
      <sheetName val="TRANSP_GEN_REP_ADI117"/>
      <sheetName val="TRANSP__BOT_REP_ADI117"/>
      <sheetName val="TRANSP_GEN_PRO_ADI117"/>
      <sheetName val="TRANSP_BOT_PRO_ADI117"/>
      <sheetName val="BAN_REP_ADI117"/>
      <sheetName val="BANQ_PRO_ADI117"/>
      <sheetName val="Km_27017"/>
      <sheetName val="Km_27117"/>
      <sheetName val="Km_27217"/>
      <sheetName val="Km_27317"/>
      <sheetName val="Km_27417"/>
      <sheetName val="CCP,LEYES,_Y_DEC_16"/>
      <sheetName val="Avance_Detallado15"/>
      <sheetName val="Resumen_del_avance15"/>
      <sheetName val="datos_base16"/>
      <sheetName val="Flota_Max15"/>
      <sheetName val="Deduccion_Reajuste15"/>
      <sheetName val="Restricciones_y_Compromisos15"/>
      <sheetName val="Tabla_de_Actividades15"/>
      <sheetName val="MONTAJE_ELECTRICO15"/>
      <sheetName val="BASE_DATOS15"/>
      <sheetName val="RES_MET15"/>
      <sheetName val="1000_A_REPL15"/>
      <sheetName val="1000_B_REPL15"/>
      <sheetName val="1000_C_REPL15"/>
      <sheetName val="1000_A_PROY15"/>
      <sheetName val="1000_B_PROY15"/>
      <sheetName val="1000_C_PROY15"/>
      <sheetName val="PRESUP_ADI1_TVI18"/>
      <sheetName val="RES_MET_2,01_-TVI18"/>
      <sheetName val="RES_MET_EXP_ADI1_TVI18"/>
      <sheetName val="PER_YCOM,PRO_ADI118"/>
      <sheetName val="CANT_PRO_ADI118"/>
      <sheetName val="TRANSP_GEN_REP_ADI118"/>
      <sheetName val="TRANSP__BOT_REP_ADI118"/>
      <sheetName val="TRANSP_GEN_PRO_ADI118"/>
      <sheetName val="TRANSP_BOT_PRO_ADI118"/>
      <sheetName val="BAN_REP_ADI118"/>
      <sheetName val="BANQ_PRO_ADI118"/>
      <sheetName val="Km_27018"/>
      <sheetName val="Km_27118"/>
      <sheetName val="Km_27218"/>
      <sheetName val="Km_27318"/>
      <sheetName val="Km_27418"/>
      <sheetName val="CCP,LEYES,_Y_DEC_17"/>
      <sheetName val="Avance_Detallado16"/>
      <sheetName val="Resumen_del_avance16"/>
      <sheetName val="datos_base17"/>
      <sheetName val="Flota_Max16"/>
      <sheetName val="Deduccion_Reajuste16"/>
      <sheetName val="Restricciones_y_Compromisos16"/>
      <sheetName val="Tabla_de_Actividades16"/>
      <sheetName val="MONTAJE_ELECTRICO16"/>
      <sheetName val="BASE_DATOS16"/>
      <sheetName val="RES_MET16"/>
      <sheetName val="1000_A_REPL16"/>
      <sheetName val="1000_B_REPL16"/>
      <sheetName val="1000_C_REPL16"/>
      <sheetName val="1000_A_PROY16"/>
      <sheetName val="1000_B_PROY16"/>
      <sheetName val="1000_C_PROY16"/>
      <sheetName val="REFERENCIAL  ORIGINAL"/>
      <sheetName val="Oferta PROVIAS"/>
      <sheetName val="Explanaciones EJE 1 - 2"/>
      <sheetName val="Explanaciones EJE 1 - 3"/>
      <sheetName val="Explanaciones EJE 1 - 4"/>
      <sheetName val="Explanaciones EJE 2 - 5"/>
      <sheetName val="Explanaciones EJE 2 - 6.1"/>
      <sheetName val="Explanaciones EJE 3 - 7"/>
      <sheetName val="Explanaciones EJE 3 - 8"/>
      <sheetName val="NO IMPRIMIR"/>
      <sheetName val="Anexo 1 LookAh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refreshError="1"/>
      <sheetData sheetId="148" refreshError="1"/>
      <sheetData sheetId="149"/>
      <sheetData sheetId="150"/>
      <sheetData sheetId="151"/>
      <sheetData sheetId="152"/>
      <sheetData sheetId="153"/>
      <sheetData sheetId="154"/>
      <sheetData sheetId="155"/>
      <sheetData sheetId="156" refreshError="1"/>
      <sheetData sheetId="157" refreshError="1"/>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refreshError="1"/>
      <sheetData sheetId="685" refreshError="1"/>
      <sheetData sheetId="686"/>
      <sheetData sheetId="687"/>
      <sheetData sheetId="688"/>
      <sheetData sheetId="689"/>
      <sheetData sheetId="690"/>
      <sheetData sheetId="691"/>
      <sheetData sheetId="692"/>
      <sheetData sheetId="693" refreshError="1"/>
      <sheetData sheetId="694"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sheetName val="ESTRUCTURAS"/>
      <sheetName val="ARQUITECTURA"/>
      <sheetName val="INST.SANITARIAS"/>
      <sheetName val="INST.ELECTRICAS"/>
      <sheetName val="ACERO"/>
      <sheetName val="Footing Design"/>
      <sheetName val="MANO"/>
      <sheetName val="RES,MET,ADI1"/>
      <sheetName val="ANALISIS ALQUILER FERREYROS"/>
      <sheetName val="RESUMEN"/>
      <sheetName val="DATOS"/>
      <sheetName val="CALENDARIO"/>
      <sheetName val="Avance financiero"/>
      <sheetName val="N°1"/>
      <sheetName val="N°10"/>
      <sheetName val="N°2"/>
      <sheetName val="N°3"/>
      <sheetName val="N°4"/>
      <sheetName val="N°5"/>
      <sheetName val="N°6"/>
      <sheetName val="N°7"/>
      <sheetName val="N°8"/>
      <sheetName val="N°9"/>
      <sheetName val="GG"/>
      <sheetName val="Pavimentos"/>
      <sheetName val="CIEDA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citud"/>
      <sheetName val="Reporte"/>
      <sheetName val="Padrón"/>
      <sheetName val="Areas&amp;Funciones"/>
      <sheetName val="Vacaciones"/>
      <sheetName val="Instrucciones"/>
      <sheetName val="Listas"/>
      <sheetName val="A"/>
      <sheetName val="B"/>
      <sheetName val="RES,MET,ADI1"/>
      <sheetName val="ARQUITECTURA"/>
      <sheetName val="ESTRUCTURAS"/>
      <sheetName val="INST.ELECTRICAS"/>
      <sheetName val="INST.SANITARIAS"/>
      <sheetName val="FINAL"/>
      <sheetName val="RESUMEN"/>
      <sheetName val="DATOS"/>
      <sheetName val="VACST"/>
      <sheetName val="Dmda."/>
      <sheetName val="F17 A1"/>
      <sheetName val="steel"/>
      <sheetName val="ANALISIS ALQUILER FERREYROS"/>
      <sheetName val="Footing Design"/>
      <sheetName val="MANO"/>
      <sheetName val="Hoja1"/>
      <sheetName val="7422CW00"/>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GR - PPTO"/>
      <sheetName val="Aumento Precios "/>
      <sheetName val="TC"/>
      <sheetName val="Matriz"/>
      <sheetName val="Hoja1"/>
      <sheetName val="ARQUITECTURA"/>
      <sheetName val="ESTRUCTURAS"/>
      <sheetName val="INST.ELECTRICAS"/>
      <sheetName val="INST.SANITARIAS"/>
      <sheetName val="Listas"/>
      <sheetName val="Datos"/>
      <sheetName val="sensibilidad.proliv"/>
      <sheetName val="FINAL"/>
      <sheetName val="Estimate"/>
      <sheetName val="G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Electricidad - Climatización"/>
      <sheetName val="PGR - PPTO"/>
      <sheetName val="Listas"/>
      <sheetName val="SENSIBILIDAD"/>
    </sheetNames>
    <sheetDataSet>
      <sheetData sheetId="0" refreshError="1"/>
      <sheetData sheetId="1" refreshError="1"/>
      <sheetData sheetId="2" refreshError="1"/>
      <sheetData sheetId="3" refreshError="1"/>
      <sheetData sheetId="4"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
      <sheetName val="RO"/>
      <sheetName val="ROxEt"/>
      <sheetName val="ROxFr"/>
      <sheetName val="ROxProc"/>
      <sheetName val="ROxFases"/>
      <sheetName val="CUxFases"/>
      <sheetName val="VED"/>
      <sheetName val="DMF"/>
      <sheetName val="Conting."/>
      <sheetName val="Escen."/>
      <sheetName val="Variac."/>
      <sheetName val="ROxMeses"/>
      <sheetName val="Venta&amp;CostoxPartidas"/>
      <sheetName val="Cronograma"/>
      <sheetName val="CostoxFases"/>
      <sheetName val="Recursos"/>
      <sheetName val="Datos"/>
      <sheetName val="Instrucciones"/>
      <sheetName val="Hoja91"/>
      <sheetName val="Hoja92"/>
      <sheetName val="Hoja93"/>
      <sheetName val="Presenta1"/>
      <sheetName val="A"/>
      <sheetName val="B"/>
      <sheetName val="PGR - PPTO"/>
      <sheetName val="Estimate"/>
      <sheetName val="PTO_ARES"/>
      <sheetName val="FINAL"/>
      <sheetName val="Calculos"/>
      <sheetName val="Relacion de INSUMOS"/>
      <sheetName val="INDICE"/>
      <sheetName val="Datos Generales"/>
      <sheetName val="Relacion de PU"/>
      <sheetName val="RES,MET,ADI1"/>
      <sheetName val="ARQUITECTURA"/>
      <sheetName val="ESTRUCTURAS"/>
      <sheetName val="INST.ELECTRICAS"/>
      <sheetName val="INST.SANITARI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SUMM0"/>
      <sheetName val="WAGERATE BY CRAFT"/>
      <sheetName val="CALENDARIO"/>
      <sheetName val="GENERAL"/>
      <sheetName val="POB07"/>
      <sheetName val="cie10"/>
      <sheetName val="sensibilidad propoli"/>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Notes"/>
      <sheetName val="Sketch of Load Combination"/>
      <sheetName val="Wind Loads"/>
      <sheetName val="Earthquake Loads"/>
      <sheetName val="Load Combinations"/>
      <sheetName val="DATOS"/>
      <sheetName val="Presenta1"/>
      <sheetName val="Calculos"/>
      <sheetName val="PPTOALT1"/>
      <sheetName val="Footing Design"/>
      <sheetName val="MANO"/>
      <sheetName val="RES,MET,ADI1"/>
      <sheetName val="ARQUITECTURA"/>
      <sheetName val="ESTRUCTURAS"/>
      <sheetName val="INST.ELECTRICAS"/>
      <sheetName val="INST.SANITARIAS"/>
      <sheetName val="Hoja91"/>
      <sheetName val="GENERAL"/>
      <sheetName val="Listas"/>
    </sheetNames>
    <sheetDataSet>
      <sheetData sheetId="0"/>
      <sheetData sheetId="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Notes"/>
      <sheetName val="Sketch of Load Combination"/>
      <sheetName val="Wind Loads"/>
      <sheetName val="Earthquake Loads"/>
      <sheetName val="Load Combinations"/>
      <sheetName val="RES F1"/>
      <sheetName val="DATOS"/>
      <sheetName val="Hoja91"/>
      <sheetName val="APU"/>
      <sheetName val="PRECIO2"/>
      <sheetName val="Demanda"/>
      <sheetName val="Calculos"/>
      <sheetName val="F-05"/>
      <sheetName val="Rates"/>
      <sheetName val="Hoja1"/>
      <sheetName val="Encofrado BVR Unispan"/>
      <sheetName val="Bech_Lab"/>
      <sheetName val="PGR - PPTO"/>
    </sheetNames>
    <sheetDataSet>
      <sheetData sheetId="0"/>
      <sheetData sheetId="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_ESTANDAR"/>
      <sheetName val="OFERTA IEI"/>
      <sheetName val="Prop_ambientes"/>
      <sheetName val="ALTERNO"/>
      <sheetName val="O-D"/>
      <sheetName val="Anexo 1_Diag"/>
      <sheetName val="Anexo 2_O-D"/>
      <sheetName val="Base_datos"/>
      <sheetName val="Anexo 3_Arq"/>
      <sheetName val="Anexo 4_Ppto"/>
      <sheetName val="Anexo 5_Cronog"/>
      <sheetName val="Anexo 6_Arreglos"/>
      <sheetName val="Anexo 7_Otros Doc"/>
      <sheetName val="D1"/>
      <sheetName val="Tipos de intervencion"/>
      <sheetName val="Datos"/>
      <sheetName val="Hoja91"/>
      <sheetName val="Calculos"/>
      <sheetName val="Wind Loads"/>
      <sheetName val="F-05"/>
      <sheetName val="Rates"/>
      <sheetName val="steel"/>
      <sheetName val="Solicitud"/>
      <sheetName val="1. Time &amp; Esc"/>
      <sheetName val="Input"/>
      <sheetName val="Fcst"/>
      <sheetName val="7 &amp; 8A. SandU"/>
      <sheetName val="2&amp;3 AeroRevs"/>
      <sheetName val="4. Non-AeroRevs"/>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 val="COSTOS "/>
      <sheetName val="Estimate"/>
    </sheetNames>
    <sheetDataSet>
      <sheetData sheetId="0"/>
      <sheetData sheetId="1"/>
      <sheetData sheetId="2"/>
      <sheetData sheetId="3"/>
      <sheetData sheetId="4"/>
      <sheetData sheetId="5"/>
      <sheetData sheetId="6"/>
      <sheetData sheetId="7">
        <row r="2">
          <cell r="D2" t="str">
            <v>Zona</v>
          </cell>
        </row>
        <row r="3">
          <cell r="C3" t="str">
            <v>Inicial</v>
          </cell>
        </row>
        <row r="4">
          <cell r="C4" t="str">
            <v>Primaria</v>
          </cell>
        </row>
        <row r="5">
          <cell r="C5" t="str">
            <v>Secundaria</v>
          </cell>
        </row>
      </sheetData>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ota"/>
      <sheetName val="Tablas"/>
      <sheetName val="Medidas"/>
      <sheetName val="Pared 1"/>
      <sheetName val="Pared 2"/>
      <sheetName val="Pared 3"/>
      <sheetName val="Fondo"/>
      <sheetName val="Techo"/>
      <sheetName val="Desliz"/>
      <sheetName val="Computo"/>
      <sheetName val="Módulo1"/>
      <sheetName val="Hoja1"/>
      <sheetName val="RES F1"/>
      <sheetName val="Wind Loads"/>
      <sheetName val="CALENDARIO"/>
      <sheetName val="APU"/>
      <sheetName val="steel"/>
      <sheetName val="Datos"/>
      <sheetName val="Estructuras"/>
      <sheetName val="Hoja2"/>
      <sheetName val="Base_datos"/>
      <sheetName val="ESTRUCTURA DE HORMIGON"/>
      <sheetName val="INSTALACION ELECTRICA"/>
      <sheetName val="Datos Generales"/>
      <sheetName val="Relacion de PU"/>
      <sheetName val="Hoja91"/>
      <sheetName val="P9"/>
    </sheetNames>
    <sheetDataSet>
      <sheetData sheetId="0" refreshError="1"/>
      <sheetData sheetId="1" refreshError="1"/>
      <sheetData sheetId="2"/>
      <sheetData sheetId="3"/>
      <sheetData sheetId="4"/>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9_JUN"/>
      <sheetName val="10_JUN"/>
      <sheetName val="11_JUN"/>
      <sheetName val="12_JUN"/>
      <sheetName val="13_JUN"/>
      <sheetName val="14_JUN"/>
      <sheetName val="15_JUN"/>
      <sheetName val="16_JUN"/>
      <sheetName val="17_JUN"/>
      <sheetName val="18_JUN"/>
      <sheetName val="19_JUN"/>
      <sheetName val="20_JUN"/>
      <sheetName val="21_JUN"/>
      <sheetName val="22_JUN"/>
      <sheetName val="23_JUN"/>
      <sheetName val="24_JUN"/>
      <sheetName val="25_JUN"/>
      <sheetName val="26_JUN"/>
      <sheetName val="27_JUN"/>
      <sheetName val="28_JUN"/>
      <sheetName val="29_JUN"/>
      <sheetName val="30_JUN"/>
      <sheetName val="01_JUL"/>
      <sheetName val="03_JUL"/>
      <sheetName val="04_JUL"/>
      <sheetName val="05_JUL"/>
      <sheetName val="06_JUL"/>
      <sheetName val="07_JUL"/>
      <sheetName val="08_JUL"/>
      <sheetName val="09_JUL"/>
      <sheetName val="10_JUL"/>
      <sheetName val="11_JUL"/>
      <sheetName val="12_JUL"/>
      <sheetName val="13_JUL"/>
      <sheetName val="14_JUL"/>
      <sheetName val="15_JUL"/>
      <sheetName val="16_JUL"/>
      <sheetName val="17_JUL"/>
      <sheetName val="18_JUL"/>
      <sheetName val="19_JUL"/>
      <sheetName val="20_JUL"/>
      <sheetName val="21_JUL"/>
      <sheetName val="22_JUL"/>
      <sheetName val="23_JUL"/>
      <sheetName val="24_JUL"/>
      <sheetName val="25_JUL"/>
      <sheetName val="26_JUL"/>
      <sheetName val="27_JUL"/>
      <sheetName val="31_JUL"/>
      <sheetName val="01_AGO"/>
      <sheetName val="PD julio"/>
      <sheetName val="PD agosto"/>
      <sheetName val="AVANCE FÍSICO"/>
      <sheetName val="Curva S"/>
      <sheetName val="P3"/>
      <sheetName val="Hoja1"/>
      <sheetName val="2843 DATA"/>
      <sheetName val="PD"/>
      <sheetName val="MANO"/>
      <sheetName val="Wind Loads"/>
      <sheetName val="Rates"/>
      <sheetName val="Tablas"/>
      <sheetName val="Flota"/>
      <sheetName val="plani"/>
      <sheetName val="Calendario"/>
      <sheetName val="Pto_Itemizado_S10"/>
      <sheetName val="Datos Generales"/>
      <sheetName val="Relacion de PU"/>
      <sheetName val="Hoja4"/>
      <sheetName val="Accesorio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fittings"/>
      <sheetName val="conv"/>
      <sheetName val="APU"/>
      <sheetName val="RESUMEN"/>
      <sheetName val="PTO_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A1" t="str">
            <v xml:space="preserve">   ACT     </v>
          </cell>
          <cell r="C1" t="str">
            <v xml:space="preserve"> OD   </v>
          </cell>
        </row>
      </sheetData>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ablas"/>
      <sheetName val="plani"/>
      <sheetName val="Flota"/>
      <sheetName val="Datos Generales"/>
      <sheetName val="Relacion de PU"/>
      <sheetName val="Hoja1"/>
      <sheetName val="Ratios"/>
      <sheetName val="P9"/>
      <sheetName val="RESUMEN H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1700"/>
      <sheetName val="Calculos"/>
      <sheetName val="Costos Infra y Eq"/>
      <sheetName val="Tablas"/>
      <sheetName val="Flota"/>
      <sheetName val="Datos Generales"/>
      <sheetName val="GENERAL"/>
      <sheetName val="Relacion de PU"/>
      <sheetName val="G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Pob. DIRESA"/>
      <sheetName val="Poblaciones"/>
      <sheetName val="Estandares- Fuente "/>
      <sheetName val="TABLAS "/>
      <sheetName val="CRS"/>
      <sheetName val="P1"/>
      <sheetName val="P2"/>
      <sheetName val="PMF (2)"/>
      <sheetName val="PMF"/>
      <sheetName val="Población"/>
      <sheetName val="Plan Producción"/>
      <sheetName val="Oferta RR.HH."/>
      <sheetName val="Balance RR.HH"/>
      <sheetName val="Oferta Fisica"/>
      <sheetName val="Balance Físico"/>
      <sheetName val="Parametros de UPSS Fisicos"/>
      <sheetName val="Morbilidad"/>
      <sheetName val="Hoja1"/>
      <sheetName val="Morbilidad General"/>
      <sheetName val="PUNTUAL DPTO07"/>
      <sheetName val="Sheet1"/>
      <sheetName val="Inputs"/>
      <sheetName val="Calculos"/>
      <sheetName val="GENERAL"/>
      <sheetName val="Calendario"/>
      <sheetName val="Pto_Itemizado_S10"/>
      <sheetName val="INDICE"/>
      <sheetName val="ARQ"/>
      <sheetName val="Z-4"/>
      <sheetName val="Presenta1"/>
      <sheetName val="PRECIO2"/>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da."/>
      <sheetName val="Inputs"/>
      <sheetName val="Calculos"/>
      <sheetName val="Bech_Lab"/>
      <sheetName val="ESTRUCTURA DE HORMIGON"/>
      <sheetName val="Calendario"/>
      <sheetName val="Pto_Itemizado_S10"/>
      <sheetName val="INSTALACION ELECTRICA"/>
      <sheetName val="PPTOALT1p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PERS.CONTRATADO"/>
      <sheetName val="Comparativa"/>
      <sheetName val="Inputs"/>
      <sheetName val="DEMANDA"/>
      <sheetName val="Calculos"/>
      <sheetName val="F-05"/>
      <sheetName val="ESTRUCTURA DE HORMIGON"/>
      <sheetName val="INSTALACION ELECTRICA"/>
      <sheetName val="Hoja1"/>
      <sheetName val="Ratios"/>
      <sheetName val="Infra"/>
      <sheetName val="Input"/>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Venta"/>
      <sheetName val="Detalle"/>
      <sheetName val="Contingencia"/>
      <sheetName val="Costo Indirecto"/>
      <sheetName val="Categorias"/>
      <sheetName val="RRCivil"/>
      <sheetName val="RRBuilding"/>
      <sheetName val="RRCivil+Building"/>
      <sheetName val="RRMecanico"/>
      <sheetName val="RRElectrico "/>
      <sheetName val="RRTotal"/>
      <sheetName val="Facilidades Temporales"/>
      <sheetName val="Albrg - Mod"/>
      <sheetName val="Imp Segurd"/>
      <sheetName val="Movilizacion"/>
      <sheetName val="Mobiliario"/>
      <sheetName val="Red Agua-Desag"/>
      <sheetName val="EPP"/>
      <sheetName val="Ratio Civil"/>
      <sheetName val="Ratio Electrico"/>
      <sheetName val="Planilla Civil"/>
      <sheetName val="Organigrama"/>
      <sheetName val="Venta SPO"/>
      <sheetName val="RAM"/>
      <sheetName val="Conceptos"/>
      <sheetName val="DEMANDA"/>
      <sheetName val="Dmda."/>
      <sheetName val="Calendario"/>
      <sheetName val="FINAL"/>
      <sheetName val="Pto_Itemizado_S10"/>
      <sheetName val="P9"/>
      <sheetName val="Z-4"/>
      <sheetName val="Presenta1"/>
      <sheetName val="A"/>
      <sheetName val="B"/>
      <sheetName val="ARQ"/>
      <sheetName val="PRECIO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7 A1"/>
      <sheetName val="Hoja1"/>
      <sheetName val="MASC"/>
      <sheetName val="FEM"/>
      <sheetName val="POT1549"/>
      <sheetName val="Hoja1 (2)"/>
      <sheetName val="ESTI"/>
      <sheetName val="FINAL"/>
      <sheetName val="Input"/>
      <sheetName val="Z-4"/>
      <sheetName val="Presenta1"/>
      <sheetName val="A"/>
      <sheetName val="B"/>
      <sheetName val="Precios de insumos"/>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IMIENTOS"/>
      <sheetName val="DIS. VIRTUAL"/>
      <sheetName val="MOVILIZACION"/>
      <sheetName val="JORNALES"/>
      <sheetName val="AGUA"/>
      <sheetName val="CANTERA"/>
      <sheetName val="TRANSPORTE"/>
      <sheetName val="GG"/>
      <sheetName val="INF.PERS.CONTRATADO"/>
      <sheetName val="Costo Indirecto"/>
      <sheetName val="Comparativa"/>
      <sheetName val="FINAL"/>
      <sheetName val="RESUMEN"/>
      <sheetName val="Z-4"/>
      <sheetName val="Presenta1"/>
      <sheetName val="Datos-No imprimir"/>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INDICE"/>
      <sheetName val="General"/>
      <sheetName val="F17 A1"/>
      <sheetName val="FINAL"/>
      <sheetName val="Estimate"/>
      <sheetName val="PTO_ARES"/>
      <sheetName val="RRHH"/>
      <sheetName val="Listas"/>
      <sheetName val="PGR - PPTO"/>
      <sheetName val="ARQUITECTURA"/>
      <sheetName val="ESTRUCTURAS"/>
      <sheetName val="INST.ELECTRICAS"/>
      <sheetName val="INST.SANITARIAS"/>
      <sheetName val="GG"/>
      <sheetName val="Presenta1"/>
      <sheetName val="Costo Indirecto"/>
      <sheetName val="INF.PERS.CONTRATADO"/>
      <sheetName val="Comparativa"/>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Trab prel"/>
      <sheetName val="Mov tierras"/>
      <sheetName val="Tub"/>
      <sheetName val="Válv"/>
      <sheetName val="Salid"/>
      <sheetName val="Acc"/>
      <sheetName val="Precios de insumos"/>
      <sheetName val="PPTOALT1pref"/>
      <sheetName val="20.- Sensibilidad"/>
      <sheetName val="FINAL"/>
      <sheetName val="F17 A1"/>
      <sheetName val="GG"/>
      <sheetName val="Estimate"/>
      <sheetName val="PTO_ARES"/>
      <sheetName val="Metrados"/>
      <sheetName val="Presenta1"/>
      <sheetName val="Estadística"/>
      <sheetName val="VACST"/>
      <sheetName val="Dmda."/>
      <sheetName val="Pob. DIRESA 2013"/>
      <sheetName val="Z-4"/>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 PMA CODIGO"/>
      <sheetName val="COSTO EQUIPAMIENTO"/>
      <sheetName val="PRECONSOLIDADO "/>
      <sheetName val="B"/>
      <sheetName val="C"/>
      <sheetName val="ELE"/>
      <sheetName val="INST"/>
      <sheetName val="MA"/>
      <sheetName val="MC"/>
      <sheetName val="VEH"/>
      <sheetName val="EQUIPOS DE OFIMATICA"/>
      <sheetName val="MENA y LEN"/>
      <sheetName val="CONSOLIDADO"/>
      <sheetName val="PRECIO"/>
      <sheetName val="PRECIO2"/>
      <sheetName val="BACKUP"/>
      <sheetName val="Hoja1"/>
      <sheetName val="Hoja2"/>
      <sheetName val="Hoja3"/>
      <sheetName val="Hoja4"/>
      <sheetName val="GG"/>
      <sheetName val="INDICE"/>
      <sheetName val="ARQ"/>
      <sheetName val="Forrado"/>
      <sheetName val="BASE"/>
      <sheetName val="RESUMEN"/>
      <sheetName val="RO265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ios de insumos"/>
      <sheetName val="requenaaaaa"/>
      <sheetName val="DISTRITOS2009"/>
      <sheetName val="DESAG.DISTRITO"/>
      <sheetName val="ESTABok"/>
      <sheetName val="Hoja1"/>
      <sheetName val="DDDD"/>
      <sheetName val="PPTOALT1pref"/>
      <sheetName val="Z-4"/>
      <sheetName val="Presenta1"/>
      <sheetName val="A"/>
      <sheetName val="B"/>
      <sheetName val="Demanda"/>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Indice"/>
      <sheetName val="1 Generales"/>
      <sheetName val="2 Correa de Pared-Precor"/>
      <sheetName val="2 Correa de Pared-Canal AISC"/>
      <sheetName val="2 Correa de Pared-Canal AIS (2)"/>
      <sheetName val="3 Correa de Techo-canal precor"/>
      <sheetName val="3 Correa de Techo-Z precor"/>
      <sheetName val="3 Correa de Techo-canal aisc"/>
      <sheetName val="3 Correa de Techo-W aisc"/>
      <sheetName val="Datos-No imprimir"/>
      <sheetName val="AISC"/>
      <sheetName val="PPTOALT1pref"/>
      <sheetName val="PRECIO2"/>
      <sheetName val="Constants"/>
      <sheetName val="p1"/>
      <sheetName val="Pesos"/>
      <sheetName val="Z-4"/>
      <sheetName val="Presenta1"/>
      <sheetName val="A"/>
      <sheetName val="B"/>
      <sheetName val="RESUMEN"/>
      <sheetName val="Precios de insumos"/>
      <sheetName val="LIMA-CANTA"/>
      <sheetName val="ARQ"/>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ADI1.TVII"/>
      <sheetName val="transporte general"/>
      <sheetName val="MET. ADICIONAL1"/>
      <sheetName val="RES.EXPLA."/>
      <sheetName val="TRANSPORTE BOTADERO"/>
      <sheetName val="TRANS.SEN.PRO"/>
      <sheetName val="MEJ.SUB.PROADI1"/>
      <sheetName val="PER,COM.PRO.ADI1"/>
      <sheetName val="Misc"/>
      <sheetName val="presupuesto"/>
      <sheetName val="PRESUP_ADI1_TVII"/>
      <sheetName val="transporte_general"/>
      <sheetName val="MET__ADICIONAL1"/>
      <sheetName val="RES_EXPLA_"/>
      <sheetName val="TRANSPORTE_BOTADERO"/>
      <sheetName val="TRANS_SEN_PRO"/>
      <sheetName val="MEJ_SUB_PROADI1"/>
      <sheetName val="PER,COM_PRO_ADI1"/>
      <sheetName val="RES,MET,ADI1"/>
      <sheetName val="PER_COM_PRO_ADI1"/>
      <sheetName val="RES"/>
      <sheetName val="desb"/>
      <sheetName val="A2"/>
      <sheetName val="A3"/>
      <sheetName val="precio"/>
      <sheetName val="P.Obras Varias"/>
      <sheetName val="ACTIVIDADES"/>
      <sheetName val="GASTOS GENERALES"/>
      <sheetName val="ELEMENTOS DE CURVAS"/>
      <sheetName val="II.3"/>
      <sheetName val="CI"/>
      <sheetName val="PRESUP_ADI1_TVII1"/>
      <sheetName val="transporte_general1"/>
      <sheetName val="MET__ADICIONAL11"/>
      <sheetName val="RES_EXPLA_1"/>
      <sheetName val="TRANSPORTE_BOTADERO1"/>
      <sheetName val="TRANS_SEN_PRO1"/>
      <sheetName val="MEJ_SUB_PROADI11"/>
      <sheetName val="PER,COM_PRO_ADI11"/>
      <sheetName val="P_Obras_Varias"/>
      <sheetName val="GASTOS_GENERALES"/>
      <sheetName val="AMORTYDEDAD 01"/>
      <sheetName val="PPTOALT1pref"/>
      <sheetName val="PRECIO2"/>
      <sheetName val="Datos-No imprimir"/>
      <sheetName val="F-05"/>
      <sheetName val="Presenta1"/>
      <sheetName val="Z-4"/>
      <sheetName val="DATOS"/>
      <sheetName val="RESUMEN"/>
      <sheetName val="CFA"/>
      <sheetName val="Forrado"/>
      <sheetName val="Costos Infra y Eq"/>
      <sheetName val="POLINOMICA"/>
      <sheetName val="Causas No Cumplimiento"/>
      <sheetName val="Reaj."/>
      <sheetName val="Planilla"/>
      <sheetName val="LIMA-CANTA"/>
      <sheetName val="Explanac."/>
      <sheetName val="EXPLANACIONES REPLANTEO"/>
      <sheetName val="ANACOSU"/>
      <sheetName val="II_3"/>
      <sheetName val="Bloomberg bonds"/>
      <sheetName val="Tropical Beta active days"/>
      <sheetName val="PRESUP_ADI1_TVII3"/>
      <sheetName val="transporte_general3"/>
      <sheetName val="MET__ADICIONAL13"/>
      <sheetName val="RES_EXPLA_3"/>
      <sheetName val="TRANSPORTE_BOTADERO3"/>
      <sheetName val="TRANS_SEN_PRO3"/>
      <sheetName val="MEJ_SUB_PROADI13"/>
      <sheetName val="PER,COM_PRO_ADI13"/>
      <sheetName val="P_Obras_Varias2"/>
      <sheetName val="GASTOS_GENERALES2"/>
      <sheetName val="ELEMENTOS_DE_CURVAS1"/>
      <sheetName val="II_31"/>
      <sheetName val="AMORTYDEDAD_011"/>
      <sheetName val="PRESUP_ADI1_TVII2"/>
      <sheetName val="transporte_general2"/>
      <sheetName val="MET__ADICIONAL12"/>
      <sheetName val="RES_EXPLA_2"/>
      <sheetName val="TRANSPORTE_BOTADERO2"/>
      <sheetName val="TRANS_SEN_PRO2"/>
      <sheetName val="MEJ_SUB_PROADI12"/>
      <sheetName val="PER,COM_PRO_ADI12"/>
      <sheetName val="P_Obras_Varias1"/>
      <sheetName val="GASTOS_GENERALES1"/>
      <sheetName val="ELEMENTOS_DE_CURVAS"/>
      <sheetName val="AMORTYDEDAD_01"/>
      <sheetName val="DATA"/>
      <sheetName val="EXP 0-52+920"/>
      <sheetName val="Valorizacion"/>
      <sheetName val="ResumenTyM"/>
      <sheetName val="Detalle MO 1de2"/>
      <sheetName val="Detalle MO 2de2"/>
      <sheetName val="Equipos"/>
      <sheetName val="Personal Stand By"/>
      <sheetName val="Equipos Stand By"/>
      <sheetName val="Mano de Obras-Data Sup"/>
      <sheetName val="Equip en obra Data camio-coster"/>
      <sheetName val="APC - Val Feb"/>
      <sheetName val="EC-003 contactual"/>
      <sheetName val="ListadoE-Tarifas Equipos"/>
      <sheetName val="ListadoD-Tarifas Personal"/>
      <sheetName val="Resumen del avance"/>
      <sheetName val="datos base"/>
      <sheetName val="Quantity"/>
      <sheetName val="Explanac_2"/>
      <sheetName val="ELEMENTOS_DE_CURVAS2"/>
      <sheetName val="II_32"/>
      <sheetName val="AMORTYDEDAD_012"/>
      <sheetName val="Explanac_"/>
      <sheetName val="Explanac_1"/>
      <sheetName val="Explanaciones TRAMO 5"/>
      <sheetName val="Explanaciones TRAMO 6"/>
      <sheetName val="Explanaciones TRAMO 12"/>
      <sheetName val="Explanaciones EJE 1 - 4"/>
      <sheetName val="Explanaciones EJE 2 - 5"/>
      <sheetName val="Explanaciones EJE 2 - 6.1"/>
      <sheetName val="Explanaciones EJE 3 - 7"/>
      <sheetName val="Explanaciones EJE 3 - 8"/>
      <sheetName val="EXPLANACIONES_REPLANTEO"/>
      <sheetName val="Causas_No_Cumplimiento"/>
      <sheetName val="Reaj_"/>
      <sheetName val="Resumen_del_avance"/>
      <sheetName val="Bloomberg_bonds"/>
      <sheetName val="Tropical_Beta_active_days"/>
      <sheetName val="Detalle_MO_1de2"/>
      <sheetName val="Detalle_MO_2de2"/>
      <sheetName val="Personal_Stand_By"/>
      <sheetName val="Equipos_Stand_By"/>
      <sheetName val="Mano_de_Obras-Data_Sup"/>
      <sheetName val="Equip_en_obra_Data_camio-coster"/>
      <sheetName val="APC_-_Val_Feb"/>
      <sheetName val="EC-003_contactual"/>
      <sheetName val="ListadoE-Tarifas_Equipos"/>
      <sheetName val="ListadoD-Tarifas_Personal"/>
      <sheetName val="Calendario"/>
      <sheetName val="Pto_Itemizado_S10"/>
      <sheetName val="EXP"/>
      <sheetName val="Hoja1"/>
      <sheetName val="Causas_No_Cumplimiento1"/>
      <sheetName val="EXPLANACIONES_REPLANTEO1"/>
      <sheetName val="Reaj_1"/>
      <sheetName val="PRESUP_ADI1_TVII4"/>
      <sheetName val="transporte_general4"/>
      <sheetName val="MET__ADICIONAL14"/>
      <sheetName val="RES_EXPLA_4"/>
      <sheetName val="TRANSPORTE_BOTADERO4"/>
      <sheetName val="TRANS_SEN_PRO4"/>
      <sheetName val="MEJ_SUB_PROADI14"/>
      <sheetName val="PER,COM_PRO_ADI14"/>
      <sheetName val="P_Obras_Varias3"/>
      <sheetName val="GASTOS_GENERALES3"/>
      <sheetName val="Causas_No_Cumplimiento2"/>
      <sheetName val="EXPLANACIONES_REPLANTEO2"/>
      <sheetName val="Reaj_2"/>
      <sheetName val="PRESUP_ADI1_TVII6"/>
      <sheetName val="transporte_general6"/>
      <sheetName val="MET__ADICIONAL16"/>
      <sheetName val="RES_EXPLA_6"/>
      <sheetName val="TRANSPORTE_BOTADERO6"/>
      <sheetName val="TRANS_SEN_PRO6"/>
      <sheetName val="MEJ_SUB_PROADI16"/>
      <sheetName val="PER,COM_PRO_ADI16"/>
      <sheetName val="P_Obras_Varias5"/>
      <sheetName val="GASTOS_GENERALES5"/>
      <sheetName val="AMORTYDEDAD_014"/>
      <sheetName val="ELEMENTOS_DE_CURVAS4"/>
      <sheetName val="II_34"/>
      <sheetName val="Explanac_4"/>
      <sheetName val="Causas_No_Cumplimiento4"/>
      <sheetName val="EXPLANACIONES_REPLANTEO4"/>
      <sheetName val="Reaj_4"/>
      <sheetName val="PRESUP_ADI1_TVII5"/>
      <sheetName val="transporte_general5"/>
      <sheetName val="MET__ADICIONAL15"/>
      <sheetName val="RES_EXPLA_5"/>
      <sheetName val="TRANSPORTE_BOTADERO5"/>
      <sheetName val="TRANS_SEN_PRO5"/>
      <sheetName val="MEJ_SUB_PROADI15"/>
      <sheetName val="PER,COM_PRO_ADI15"/>
      <sheetName val="P_Obras_Varias4"/>
      <sheetName val="GASTOS_GENERALES4"/>
      <sheetName val="AMORTYDEDAD_013"/>
      <sheetName val="ELEMENTOS_DE_CURVAS3"/>
      <sheetName val="II_33"/>
      <sheetName val="Explanac_3"/>
      <sheetName val="Causas_No_Cumplimiento3"/>
      <sheetName val="EXPLANACIONES_REPLANTEO3"/>
      <sheetName val="Reaj_3"/>
      <sheetName val="PRESUP_ADI1_TVII11"/>
      <sheetName val="transporte_general11"/>
      <sheetName val="MET__ADICIONAL111"/>
      <sheetName val="RES_EXPLA_11"/>
      <sheetName val="TRANSPORTE_BOTADERO11"/>
      <sheetName val="TRANS_SEN_PRO11"/>
      <sheetName val="MEJ_SUB_PROADI111"/>
      <sheetName val="PER,COM_PRO_ADI111"/>
      <sheetName val="P_Obras_Varias10"/>
      <sheetName val="GASTOS_GENERALES10"/>
      <sheetName val="AMORTYDEDAD_019"/>
      <sheetName val="ELEMENTOS_DE_CURVAS9"/>
      <sheetName val="II_39"/>
      <sheetName val="Explanac_9"/>
      <sheetName val="Causas_No_Cumplimiento9"/>
      <sheetName val="EXPLANACIONES_REPLANTEO9"/>
      <sheetName val="Reaj_9"/>
      <sheetName val="PRESUP_ADI1_TVII7"/>
      <sheetName val="transporte_general7"/>
      <sheetName val="MET__ADICIONAL17"/>
      <sheetName val="RES_EXPLA_7"/>
      <sheetName val="TRANSPORTE_BOTADERO7"/>
      <sheetName val="TRANS_SEN_PRO7"/>
      <sheetName val="MEJ_SUB_PROADI17"/>
      <sheetName val="PER,COM_PRO_ADI17"/>
      <sheetName val="P_Obras_Varias6"/>
      <sheetName val="GASTOS_GENERALES6"/>
      <sheetName val="AMORTYDEDAD_015"/>
      <sheetName val="ELEMENTOS_DE_CURVAS5"/>
      <sheetName val="II_35"/>
      <sheetName val="Explanac_5"/>
      <sheetName val="Causas_No_Cumplimiento5"/>
      <sheetName val="EXPLANACIONES_REPLANTEO5"/>
      <sheetName val="Reaj_5"/>
      <sheetName val="PRESUP_ADI1_TVII8"/>
      <sheetName val="transporte_general8"/>
      <sheetName val="MET__ADICIONAL18"/>
      <sheetName val="RES_EXPLA_8"/>
      <sheetName val="TRANSPORTE_BOTADERO8"/>
      <sheetName val="TRANS_SEN_PRO8"/>
      <sheetName val="MEJ_SUB_PROADI18"/>
      <sheetName val="PER,COM_PRO_ADI18"/>
      <sheetName val="P_Obras_Varias7"/>
      <sheetName val="GASTOS_GENERALES7"/>
      <sheetName val="AMORTYDEDAD_016"/>
      <sheetName val="ELEMENTOS_DE_CURVAS6"/>
      <sheetName val="II_36"/>
      <sheetName val="Explanac_6"/>
      <sheetName val="Causas_No_Cumplimiento6"/>
      <sheetName val="EXPLANACIONES_REPLANTEO6"/>
      <sheetName val="Reaj_6"/>
      <sheetName val="PRESUP_ADI1_TVII9"/>
      <sheetName val="transporte_general9"/>
      <sheetName val="MET__ADICIONAL19"/>
      <sheetName val="RES_EXPLA_9"/>
      <sheetName val="TRANSPORTE_BOTADERO9"/>
      <sheetName val="TRANS_SEN_PRO9"/>
      <sheetName val="MEJ_SUB_PROADI19"/>
      <sheetName val="PER,COM_PRO_ADI19"/>
      <sheetName val="P_Obras_Varias8"/>
      <sheetName val="GASTOS_GENERALES8"/>
      <sheetName val="AMORTYDEDAD_017"/>
      <sheetName val="ELEMENTOS_DE_CURVAS7"/>
      <sheetName val="II_37"/>
      <sheetName val="Explanac_7"/>
      <sheetName val="Causas_No_Cumplimiento7"/>
      <sheetName val="EXPLANACIONES_REPLANTEO7"/>
      <sheetName val="Reaj_7"/>
      <sheetName val="PRESUP_ADI1_TVII10"/>
      <sheetName val="transporte_general10"/>
      <sheetName val="MET__ADICIONAL110"/>
      <sheetName val="RES_EXPLA_10"/>
      <sheetName val="TRANSPORTE_BOTADERO10"/>
      <sheetName val="TRANS_SEN_PRO10"/>
      <sheetName val="MEJ_SUB_PROADI110"/>
      <sheetName val="PER,COM_PRO_ADI110"/>
      <sheetName val="P_Obras_Varias9"/>
      <sheetName val="GASTOS_GENERALES9"/>
      <sheetName val="AMORTYDEDAD_018"/>
      <sheetName val="ELEMENTOS_DE_CURVAS8"/>
      <sheetName val="II_38"/>
      <sheetName val="Explanac_8"/>
      <sheetName val="Causas_No_Cumplimiento8"/>
      <sheetName val="EXPLANACIONES_REPLANTEO8"/>
      <sheetName val="Reaj_8"/>
      <sheetName val="PRESUP_ADI1_TVII12"/>
      <sheetName val="transporte_general12"/>
      <sheetName val="MET__ADICIONAL112"/>
      <sheetName val="RES_EXPLA_12"/>
      <sheetName val="TRANSPORTE_BOTADERO12"/>
      <sheetName val="TRANS_SEN_PRO12"/>
      <sheetName val="MEJ_SUB_PROADI112"/>
      <sheetName val="PER,COM_PRO_ADI112"/>
      <sheetName val="P_Obras_Varias11"/>
      <sheetName val="GASTOS_GENERALES11"/>
      <sheetName val="AMORTYDEDAD_0110"/>
      <sheetName val="ELEMENTOS_DE_CURVAS10"/>
      <sheetName val="II_310"/>
      <sheetName val="Explanac_10"/>
      <sheetName val="Causas_No_Cumplimiento10"/>
      <sheetName val="EXPLANACIONES_REPLANTEO10"/>
      <sheetName val="Reaj_10"/>
      <sheetName val="PRESUP_ADI1_TVII13"/>
      <sheetName val="transporte_general13"/>
      <sheetName val="MET__ADICIONAL113"/>
      <sheetName val="RES_EXPLA_13"/>
      <sheetName val="TRANSPORTE_BOTADERO13"/>
      <sheetName val="TRANS_SEN_PRO13"/>
      <sheetName val="MEJ_SUB_PROADI113"/>
      <sheetName val="PER,COM_PRO_ADI113"/>
      <sheetName val="P_Obras_Varias12"/>
      <sheetName val="GASTOS_GENERALES12"/>
      <sheetName val="AMORTYDEDAD_0111"/>
      <sheetName val="ELEMENTOS_DE_CURVAS11"/>
      <sheetName val="II_311"/>
      <sheetName val="Explanac_11"/>
      <sheetName val="Causas_No_Cumplimiento11"/>
      <sheetName val="EXPLANACIONES_REPLANTEO11"/>
      <sheetName val="Reaj_11"/>
      <sheetName val="PRESUP_ADI1_TVII14"/>
      <sheetName val="transporte_general14"/>
      <sheetName val="MET__ADICIONAL114"/>
      <sheetName val="RES_EXPLA_14"/>
      <sheetName val="TRANSPORTE_BOTADERO14"/>
      <sheetName val="TRANS_SEN_PRO14"/>
      <sheetName val="MEJ_SUB_PROADI114"/>
      <sheetName val="PER,COM_PRO_ADI114"/>
      <sheetName val="P_Obras_Varias13"/>
      <sheetName val="GASTOS_GENERALES13"/>
      <sheetName val="AMORTYDEDAD_0112"/>
      <sheetName val="ELEMENTOS_DE_CURVAS12"/>
      <sheetName val="II_312"/>
      <sheetName val="Explanac_12"/>
      <sheetName val="Causas_No_Cumplimiento12"/>
      <sheetName val="EXPLANACIONES_REPLANTEO12"/>
      <sheetName val="Reaj_12"/>
      <sheetName val="PRESUP_ADI1_TVII15"/>
      <sheetName val="transporte_general15"/>
      <sheetName val="MET__ADICIONAL115"/>
      <sheetName val="RES_EXPLA_15"/>
      <sheetName val="TRANSPORTE_BOTADERO15"/>
      <sheetName val="TRANS_SEN_PRO15"/>
      <sheetName val="MEJ_SUB_PROADI115"/>
      <sheetName val="PER,COM_PRO_ADI115"/>
      <sheetName val="P_Obras_Varias14"/>
      <sheetName val="GASTOS_GENERALES14"/>
      <sheetName val="AMORTYDEDAD_0113"/>
      <sheetName val="ELEMENTOS_DE_CURVAS13"/>
      <sheetName val="II_313"/>
      <sheetName val="Explanac_13"/>
      <sheetName val="Causas_No_Cumplimiento13"/>
      <sheetName val="EXPLANACIONES_REPLANTEO13"/>
      <sheetName val="Reaj_13"/>
      <sheetName val="PRESUP_ADI1_TVII16"/>
      <sheetName val="transporte_general16"/>
      <sheetName val="MET__ADICIONAL116"/>
      <sheetName val="RES_EXPLA_16"/>
      <sheetName val="TRANSPORTE_BOTADERO16"/>
      <sheetName val="TRANS_SEN_PRO16"/>
      <sheetName val="MEJ_SUB_PROADI116"/>
      <sheetName val="PER,COM_PRO_ADI116"/>
      <sheetName val="P_Obras_Varias15"/>
      <sheetName val="GASTOS_GENERALES15"/>
      <sheetName val="AMORTYDEDAD_0114"/>
      <sheetName val="ELEMENTOS_DE_CURVAS14"/>
      <sheetName val="II_314"/>
      <sheetName val="Explanac_14"/>
      <sheetName val="Causas_No_Cumplimiento14"/>
      <sheetName val="EXPLANACIONES_REPLANTEO14"/>
      <sheetName val="Reaj_14"/>
      <sheetName val="PRESUP_ADI1_TVII17"/>
      <sheetName val="transporte_general17"/>
      <sheetName val="MET__ADICIONAL117"/>
      <sheetName val="RES_EXPLA_17"/>
      <sheetName val="TRANSPORTE_BOTADERO17"/>
      <sheetName val="TRANS_SEN_PRO17"/>
      <sheetName val="MEJ_SUB_PROADI117"/>
      <sheetName val="PER,COM_PRO_ADI117"/>
      <sheetName val="P_Obras_Varias16"/>
      <sheetName val="GASTOS_GENERALES16"/>
      <sheetName val="AMORTYDEDAD_0115"/>
      <sheetName val="ELEMENTOS_DE_CURVAS15"/>
      <sheetName val="II_315"/>
      <sheetName val="Explanac_15"/>
      <sheetName val="Causas_No_Cumplimiento15"/>
      <sheetName val="EXPLANACIONES_REPLANTEO15"/>
      <sheetName val="Reaj_15"/>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 val="Hoja3"/>
      <sheetName val="20.- Sensibilidad"/>
      <sheetName val="PRECIO2"/>
      <sheetName val="Precios de insumos"/>
      <sheetName val="Z-4"/>
      <sheetName val="Presenta1"/>
      <sheetName val="Constants"/>
      <sheetName val="RRHH"/>
      <sheetName val="RES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Graphs"/>
      <sheetName val="Summary"/>
      <sheetName val="Summary Calcs"/>
      <sheetName val="Input"/>
      <sheetName val="Inputs-NonAeroRevs"/>
      <sheetName val="1. Time &amp; Esc"/>
      <sheetName val="Fcst"/>
      <sheetName val="2&amp;3 AeroRevs"/>
      <sheetName val="4. Non-AeroRevs"/>
      <sheetName val="5. Govt Revs"/>
      <sheetName val="6. OpEx"/>
      <sheetName val="7 &amp; 8A. SandU"/>
      <sheetName val="8b-8e. Debt"/>
      <sheetName val="9&amp;11. WC&amp;Tax"/>
      <sheetName val="10. Assets"/>
      <sheetName val="CashF"/>
      <sheetName val="P&amp;L"/>
      <sheetName val="Bal"/>
      <sheetName val="$Fin's"/>
      <sheetName val="Module2"/>
      <sheetName val="Introduction"/>
      <sheetName val="Module1"/>
      <sheetName val="Module3"/>
      <sheetName val="jobhours"/>
      <sheetName val="PER,COM.PRO.ADI1"/>
      <sheetName val="Hoja1"/>
      <sheetName val="HHspo"/>
      <sheetName val="Estadística"/>
      <sheetName val="VACST"/>
      <sheetName val="Dmda."/>
      <sheetName val="Pob. DIRESA 2013"/>
      <sheetName val="Precios de insumos"/>
      <sheetName val="Datos-No imprimir"/>
      <sheetName val="Wind Loads"/>
      <sheetName val="Tablas"/>
      <sheetName val="Flota"/>
      <sheetName val="Sensib. IE-VACSN"/>
      <sheetName val="RESUMEN"/>
      <sheetName val="Presenta1"/>
      <sheetName val="RESUMEN HH"/>
      <sheetName val="CFA"/>
    </sheetNames>
    <sheetDataSet>
      <sheetData sheetId="0" refreshError="1"/>
      <sheetData sheetId="1" refreshError="1"/>
      <sheetData sheetId="2" refreshError="1"/>
      <sheetData sheetId="3" refreshError="1"/>
      <sheetData sheetId="4" refreshError="1">
        <row r="341">
          <cell r="C341">
            <v>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Costo"/>
      <sheetName val="Gráfico Desc Costo Diret."/>
      <sheetName val="Gráfico Desc Costo Total"/>
      <sheetName val="Gráfico Desc Costo Indirecto"/>
      <sheetName val="Datos Venta"/>
      <sheetName val="Gráfico-Venta FinalOK"/>
      <sheetName val="RESUMEN"/>
      <sheetName val="Partidas Analizadas"/>
      <sheetName val="Partidas que crecieronOK"/>
      <sheetName val="Partidas más Incidentes"/>
      <sheetName val="Relacion de Recursos"/>
      <sheetName val="3.04.00 Base Asfáltica"/>
      <sheetName val="2.01.01 y 2.01.02 Corte Suelto"/>
      <sheetName val="2.01.03 Corte Roca Fija"/>
      <sheetName val="2.02.02Conformación Terraplenes"/>
      <sheetName val="2.03.00 Reemplazo de Material"/>
      <sheetName val="3.01.00 Sub-Base Granular"/>
      <sheetName val="3.02.00 Base Granular"/>
      <sheetName val="3.03.00 Carpeta Asfáltica"/>
      <sheetName val="3.08.00 Asfalto Sólido"/>
      <sheetName val="4.01.00 Transporte Material Sel"/>
      <sheetName val="4.02.00 Transporte de Mezcla As"/>
      <sheetName val="4.03.00 Transporte Excedentes"/>
      <sheetName val="5.03.03 Concreto 175 kgm2+30%"/>
      <sheetName val="5.04.00 Encofrado y desencofrad"/>
      <sheetName val="5.08.01 Cunetas Revestidas"/>
      <sheetName val="5.16.01 Sub-drenaje"/>
      <sheetName val="Sheet1"/>
      <sheetName val="Plan Fases"/>
      <sheetName val="Turno"/>
      <sheetName val="Observaciones"/>
      <sheetName val="DATOS"/>
      <sheetName val="gs"/>
      <sheetName val="Datos_-Costo"/>
      <sheetName val="Gráfico_Desc_Costo_Diret_"/>
      <sheetName val="Gráfico_Desc_Costo_Total"/>
      <sheetName val="Gráfico_Desc_Costo_Indirecto"/>
      <sheetName val="Datos_Venta"/>
      <sheetName val="Gráfico-Venta_FinalOK"/>
      <sheetName val="Partidas_Analizadas"/>
      <sheetName val="Partidas_que_crecieronOK"/>
      <sheetName val="Partidas_más_Incidentes"/>
      <sheetName val="Relacion_de_Recursos"/>
      <sheetName val="3_04_00_Base_Asfáltica"/>
      <sheetName val="2_01_01_y_2_01_02_Corte_Suelto"/>
      <sheetName val="2_01_03_Corte_Roca_Fija"/>
      <sheetName val="2_02_02Conformación_Terraplenes"/>
      <sheetName val="2_03_00_Reemplazo_de_Material"/>
      <sheetName val="3_01_00_Sub-Base_Granular"/>
      <sheetName val="3_02_00_Base_Granular"/>
      <sheetName val="3_03_00_Carpeta_Asfáltica"/>
      <sheetName val="3_08_00_Asfalto_Sólido"/>
      <sheetName val="4_01_00_Transporte_Material_Sel"/>
      <sheetName val="4_02_00_Transporte_de_Mezcla_As"/>
      <sheetName val="4_03_00_Transporte_Excedentes"/>
      <sheetName val="5_03_03_Concreto_175_kgm2+30%"/>
      <sheetName val="5_04_00_Encofrado_y_desencofrad"/>
      <sheetName val="5_08_01_Cunetas_Revestidas"/>
      <sheetName val="5_16_01_Sub-drenaje"/>
      <sheetName val="Plan_Fases"/>
      <sheetName val="PRECIOS_UNITARIOS"/>
      <sheetName val="Quantity"/>
      <sheetName val="Datos-No imprimir"/>
      <sheetName val="PER,COM.PRO.ADI1"/>
      <sheetName val="Presenta1"/>
      <sheetName val="Input"/>
      <sheetName val="Informacion"/>
      <sheetName val="Estadística"/>
      <sheetName val="VACST"/>
      <sheetName val="Dmda."/>
      <sheetName val="Pob. DIRESA 2013"/>
      <sheetName val="sensibilidad.proliv"/>
      <sheetName val="7422CW00"/>
      <sheetName val="C17_Gra01"/>
      <sheetName val="A"/>
      <sheetName val="B"/>
    </sheetNames>
    <sheetDataSet>
      <sheetData sheetId="0"/>
      <sheetData sheetId="1" refreshError="1"/>
      <sheetData sheetId="2" refreshError="1"/>
      <sheetData sheetId="3" refreshError="1"/>
      <sheetData sheetId="4"/>
      <sheetData sheetId="5" refreshError="1"/>
      <sheetData sheetId="6"/>
      <sheetData sheetId="7"/>
      <sheetData sheetId="8"/>
      <sheetData sheetId="9"/>
      <sheetData sheetId="10" refreshError="1">
        <row r="4">
          <cell r="C4" t="str">
            <v>Cemento Tipo I</v>
          </cell>
          <cell r="D4">
            <v>15.97</v>
          </cell>
        </row>
        <row r="5">
          <cell r="C5" t="str">
            <v>Sika Aer</v>
          </cell>
          <cell r="D5">
            <v>4.2</v>
          </cell>
        </row>
        <row r="6">
          <cell r="C6" t="str">
            <v>Antisol</v>
          </cell>
          <cell r="D6">
            <v>5.57</v>
          </cell>
        </row>
        <row r="7">
          <cell r="C7" t="str">
            <v>Mezcla asfáltica</v>
          </cell>
          <cell r="D7">
            <v>0.54</v>
          </cell>
        </row>
        <row r="8">
          <cell r="C8" t="str">
            <v>Tub PVC 6"</v>
          </cell>
          <cell r="D8">
            <v>20.81</v>
          </cell>
        </row>
        <row r="9">
          <cell r="C9" t="str">
            <v>Accesorios Tub PVC 6"</v>
          </cell>
          <cell r="D9">
            <v>47.856677524429969</v>
          </cell>
        </row>
        <row r="10">
          <cell r="C10" t="str">
            <v>Geotextil 200 gr/m2</v>
          </cell>
          <cell r="D10">
            <v>2.97</v>
          </cell>
        </row>
        <row r="15">
          <cell r="C15" t="str">
            <v>Madera para encofrados</v>
          </cell>
          <cell r="D15">
            <v>2</v>
          </cell>
        </row>
        <row r="16">
          <cell r="C16" t="str">
            <v>Triplay de 19 mm</v>
          </cell>
          <cell r="D16">
            <v>69.790000000000006</v>
          </cell>
        </row>
        <row r="17">
          <cell r="C17" t="str">
            <v>Clavos</v>
          </cell>
          <cell r="D17">
            <v>1.8</v>
          </cell>
        </row>
        <row r="18">
          <cell r="C18" t="str">
            <v>Alambre negro #16</v>
          </cell>
          <cell r="D18">
            <v>1.87</v>
          </cell>
        </row>
        <row r="19">
          <cell r="C19" t="str">
            <v>Alambre negro # 8</v>
          </cell>
          <cell r="D19">
            <v>1.8</v>
          </cell>
        </row>
        <row r="20">
          <cell r="C20" t="str">
            <v>Dinamita Semexa 65</v>
          </cell>
          <cell r="D20">
            <v>5.61</v>
          </cell>
        </row>
        <row r="21">
          <cell r="C21" t="str">
            <v>Examón P</v>
          </cell>
          <cell r="D21">
            <v>2.11</v>
          </cell>
        </row>
        <row r="22">
          <cell r="C22" t="str">
            <v>Fulminante Común Nº06</v>
          </cell>
          <cell r="D22">
            <v>0.31</v>
          </cell>
        </row>
        <row r="23">
          <cell r="C23" t="str">
            <v>Guía Blanca</v>
          </cell>
          <cell r="D23">
            <v>0.28999999999999998</v>
          </cell>
        </row>
        <row r="24">
          <cell r="C24" t="str">
            <v>Cordon Detonante</v>
          </cell>
          <cell r="D24">
            <v>0.48</v>
          </cell>
        </row>
        <row r="25">
          <cell r="C25" t="str">
            <v>Barreno de 7/8 x 7'</v>
          </cell>
          <cell r="D25">
            <v>240</v>
          </cell>
        </row>
        <row r="26">
          <cell r="C26" t="str">
            <v>Toldera de Lona</v>
          </cell>
          <cell r="D26">
            <v>0.03</v>
          </cell>
        </row>
        <row r="27">
          <cell r="C27" t="str">
            <v>Zaranda Metálica</v>
          </cell>
          <cell r="D27">
            <v>0.15</v>
          </cell>
        </row>
        <row r="28">
          <cell r="C28" t="str">
            <v>Laca Protectora para encofrado</v>
          </cell>
          <cell r="D28">
            <v>57.6</v>
          </cell>
        </row>
        <row r="29">
          <cell r="C29" t="str">
            <v>Disolvente</v>
          </cell>
          <cell r="D29">
            <v>21.6</v>
          </cell>
        </row>
        <row r="49">
          <cell r="C49" t="str">
            <v>Operador de equipo</v>
          </cell>
          <cell r="D49">
            <v>10.050000000000001</v>
          </cell>
        </row>
        <row r="50">
          <cell r="C50" t="str">
            <v>Ayudante (zona)</v>
          </cell>
          <cell r="D50">
            <v>7.98</v>
          </cell>
        </row>
        <row r="51">
          <cell r="C51" t="str">
            <v>Operario</v>
          </cell>
          <cell r="D51">
            <v>9.64</v>
          </cell>
        </row>
        <row r="52">
          <cell r="C52" t="str">
            <v>Capataz</v>
          </cell>
          <cell r="D52">
            <v>10.45</v>
          </cell>
        </row>
        <row r="53">
          <cell r="C53" t="str">
            <v>Oficial (zona)</v>
          </cell>
          <cell r="D53">
            <v>6.84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P9"/>
      <sheetName val="P10"/>
      <sheetName val="P11"/>
      <sheetName val="P12"/>
      <sheetName val="Hoja1"/>
      <sheetName val="c3-fintel"/>
      <sheetName val="Predimensionamiento"/>
      <sheetName val="LIMA-CANTA"/>
      <sheetName val="B.VARIABLES"/>
      <sheetName val="PGR - PPTO"/>
      <sheetName val="Datos"/>
      <sheetName val="Hoja91"/>
      <sheetName val="Listas"/>
      <sheetName val="Relacion de Recursos"/>
      <sheetName val="Informacion"/>
      <sheetName val="RESUMEN"/>
      <sheetName val="Datos-No imprimir"/>
      <sheetName val="PER,COM.PRO.ADI1"/>
      <sheetName val="Presenta1"/>
      <sheetName val="pu Estructura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INDICE"/>
      <sheetName val="Base Transformador"/>
      <sheetName val="Muro Cortafuego-15001"/>
      <sheetName val="Z-1"/>
      <sheetName val="Z-2"/>
      <sheetName val="Z-3"/>
      <sheetName val="Plancha"/>
      <sheetName val="Z-4"/>
      <sheetName val="Z-7"/>
      <sheetName val="Z-8"/>
      <sheetName val="Pernos"/>
      <sheetName val="Muro Cortafuego-15002"/>
      <sheetName val="Cargas"/>
      <sheetName val="Anexo BT"/>
      <sheetName val="Anexo MC"/>
      <sheetName val="Anexo Z-1"/>
      <sheetName val="Anexo Z-2"/>
      <sheetName val="Anexo Z-3"/>
      <sheetName val="Anexo Z-4"/>
      <sheetName val="Anexo Z-7"/>
      <sheetName val="Anexo Z-8"/>
      <sheetName val="c3"/>
      <sheetName val="Pedestales-Sala"/>
      <sheetName val="Pedestales-Plataforma"/>
      <sheetName val="Anexo 1"/>
      <sheetName val="Anexo Sala"/>
      <sheetName val="Anexo Plataf"/>
      <sheetName val="Hoja1"/>
      <sheetName val="Input"/>
      <sheetName val="NO IMP. - ANCHOR BOLTS"/>
      <sheetName val="CFA"/>
      <sheetName val="Constants"/>
      <sheetName val="RESUMEN"/>
      <sheetName val="ESTRUCTURAS MOD"/>
      <sheetName val="civ_roma"/>
      <sheetName val="Ampliad"/>
      <sheetName val="Ing"/>
      <sheetName val="Infra"/>
      <sheetName val="Opti"/>
      <sheetName val="P9"/>
      <sheetName val="CALENDARIO"/>
      <sheetName val="PER,COM.PRO.ADI1"/>
      <sheetName val="Estadística"/>
      <sheetName val="VACST"/>
      <sheetName val="Dmda."/>
      <sheetName val="Pob. DIRESA 2013"/>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Graphs"/>
      <sheetName val="Summary"/>
      <sheetName val="Summary Calcs"/>
      <sheetName val="Input"/>
      <sheetName val="Inputs-NonAeroRevs"/>
      <sheetName val="1. Time &amp; Esc"/>
      <sheetName val="Fcst"/>
      <sheetName val="2&amp;3 AeroRevs"/>
      <sheetName val="4. Non-AeroRevs"/>
      <sheetName val="5. Govt Revs"/>
      <sheetName val="6. OpEx"/>
      <sheetName val="7 &amp; 8A. SandU"/>
      <sheetName val="8b-8e. Debt"/>
      <sheetName val="9&amp;11. WC&amp;Tax"/>
      <sheetName val="10. Assets"/>
      <sheetName val="CashF"/>
      <sheetName val="P&amp;L"/>
      <sheetName val="Bal"/>
      <sheetName val="$Fin's"/>
      <sheetName val="Module2"/>
      <sheetName val="Introduction"/>
      <sheetName val="Module1"/>
      <sheetName val="Module3"/>
      <sheetName val="Base Transformador"/>
      <sheetName val="VACST"/>
      <sheetName val="Dmda."/>
      <sheetName val="ESTRUCTURAS MOD"/>
      <sheetName val="Relacion de Recursos"/>
      <sheetName val="Hoja1"/>
      <sheetName val="Inputs"/>
      <sheetName val="Calculos"/>
      <sheetName val="CIEDANOS"/>
      <sheetName val="LIMA-CANTA"/>
      <sheetName val="Metrados"/>
      <sheetName val="DATOS"/>
      <sheetName val="Wind Loads"/>
      <sheetName val="PGR - PPTO"/>
      <sheetName val="Hoja91"/>
      <sheetName val="POB07"/>
    </sheetNames>
    <sheetDataSet>
      <sheetData sheetId="0" refreshError="1"/>
      <sheetData sheetId="1" refreshError="1"/>
      <sheetData sheetId="2" refreshError="1"/>
      <sheetData sheetId="3" refreshError="1"/>
      <sheetData sheetId="4" refreshError="1">
        <row r="96">
          <cell r="C96">
            <v>0.01</v>
          </cell>
          <cell r="D96">
            <v>0.01</v>
          </cell>
          <cell r="E96">
            <v>0.02</v>
          </cell>
        </row>
        <row r="176">
          <cell r="C176">
            <v>0</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ón Cliente"/>
      <sheetName val="Valorización"/>
      <sheetName val="Relacion de Recursos"/>
      <sheetName val="P9"/>
      <sheetName val="RESUMEN"/>
      <sheetName val="Input"/>
      <sheetName val="RESUMEN POR COMPONENTE"/>
      <sheetName val="ESTRUCTURAS MOD"/>
      <sheetName val="NO IMP. - ANCHOR BOLTS"/>
      <sheetName val="Forrado"/>
      <sheetName val="P2"/>
      <sheetName val="Minsa_Estandares- Fuente "/>
      <sheetName val="P3"/>
      <sheetName val="P1"/>
      <sheetName val="7422CW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ra"/>
      <sheetName val="Datos Mensual"/>
      <sheetName val="Horizontal"/>
      <sheetName val="Resumen"/>
      <sheetName val="Corrida"/>
      <sheetName val="Prueba"/>
      <sheetName val="Hoja3"/>
      <sheetName val="Datos Anuales"/>
      <sheetName val="20.- Sensibilidad"/>
      <sheetName val="Base Transformador"/>
      <sheetName val="F-05"/>
    </sheetNames>
    <sheetDataSet>
      <sheetData sheetId="0" refreshError="1"/>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Presupuesto Factibilidad sin eq"/>
      <sheetName val="Presupuesto Factibilidad con eq"/>
      <sheetName val="MOBILARIO"/>
      <sheetName val="Ratios"/>
      <sheetName val="Ppto_Est"/>
      <sheetName val="MetradoC°A° "/>
      <sheetName val="APU"/>
      <sheetName val="IISS"/>
      <sheetName val="ACI"/>
      <sheetName val="IIEE"/>
      <sheetName val="IIMM"/>
      <sheetName val="EQUIPAMIENTO DE SISTEMAS"/>
      <sheetName val="eQUIPAMIENTO DE LAV. Y COCINA"/>
      <sheetName val="Hoja4"/>
      <sheetName val="Accesorios"/>
      <sheetName val="fittings"/>
      <sheetName val="CS"/>
      <sheetName val="Concrete"/>
      <sheetName val="CooperPipe"/>
      <sheetName val="CooperTubing"/>
      <sheetName val="Duct"/>
      <sheetName val="FRPPipe"/>
      <sheetName val="pipeHDPE"/>
      <sheetName val="PipePVC"/>
      <sheetName val="PipePVCPeru"/>
      <sheetName val="Hose"/>
      <sheetName val="SSteelPipe"/>
      <sheetName val="Fluid"/>
      <sheetName val="Rouhness"/>
      <sheetName val="Pump Calcs"/>
      <sheetName val="Material"/>
      <sheetName val="tank1"/>
      <sheetName val="conv"/>
      <sheetName val="FINAL"/>
      <sheetName val="Infra"/>
      <sheetName val="Hoja3"/>
      <sheetName val="Hoja2"/>
      <sheetName val="Viguetas 36 REAL"/>
      <sheetName val="Sensib. IE-VACSN"/>
      <sheetName val="HHspo"/>
      <sheetName val="Informacion"/>
      <sheetName val="POB07"/>
      <sheetName val="Consolidado"/>
      <sheetName val="STRSUMM0"/>
      <sheetName val="P2"/>
      <sheetName val="P3"/>
      <sheetName val="A"/>
    </sheetNames>
    <sheetDataSet>
      <sheetData sheetId="0"/>
      <sheetData sheetId="1"/>
      <sheetData sheetId="2"/>
      <sheetData sheetId="3"/>
      <sheetData sheetId="4">
        <row r="20">
          <cell r="D20">
            <v>2218.3905701437652</v>
          </cell>
        </row>
        <row r="37">
          <cell r="D37">
            <v>1971.8085701437653</v>
          </cell>
        </row>
      </sheetData>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1"/>
      <sheetName val="Minsa_Producción"/>
      <sheetName val="Minsa_Morbilidad"/>
      <sheetName val="Minsa_Morbilidad General"/>
      <sheetName val="Minsa_Estandares- Fuente "/>
      <sheetName val="Hosp_Emerg 2012"/>
      <sheetName val="Hosp_Hosp  2012"/>
      <sheetName val="Hosp_CE  2012"/>
      <sheetName val="Poblacion"/>
      <sheetName val="p2"/>
      <sheetName val="p3"/>
      <sheetName val="PM Oficial"/>
      <sheetName val="Hoja9"/>
      <sheetName val="Hoja10"/>
      <sheetName val="22. SENSIBILIDAD"/>
      <sheetName val="F-05"/>
      <sheetName val="CALENDARIO"/>
      <sheetName val="RESUMEN"/>
      <sheetName val="ESTRUCTURAS MOD"/>
      <sheetName val="LIMA-CANTA"/>
      <sheetName val="P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ra"/>
      <sheetName val="Standr"/>
      <sheetName val="UPSSproyect"/>
      <sheetName val="Ampliad"/>
      <sheetName val="Opti"/>
      <sheetName val="plani"/>
      <sheetName val="RRHH"/>
      <sheetName val="Ing"/>
      <sheetName val="Soste"/>
      <sheetName val="rh"/>
      <sheetName val="O&amp;M"/>
      <sheetName val="Evalua"/>
      <sheetName val="S2"/>
      <sheetName val="i1"/>
      <sheetName val="i2"/>
      <sheetName val="F"/>
      <sheetName val="iLB"/>
      <sheetName val="icap"/>
      <sheetName val="iTel"/>
      <sheetName val="A"/>
      <sheetName val="ExpT,S,M"/>
      <sheetName val="I"/>
      <sheetName val="Hoja1"/>
      <sheetName val="Imple"/>
      <sheetName val="M"/>
      <sheetName val="Informacion"/>
      <sheetName val="CALENDARI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RESUMEN VALP"/>
      <sheetName val="AVANCE"/>
      <sheetName val="INFORME"/>
      <sheetName val="FORPOL"/>
      <sheetName val="Hoja1"/>
      <sheetName val="Reajuste"/>
      <sheetName val="Deducción Efectivo"/>
      <sheetName val="Deduccion Materiales"/>
      <sheetName val="Amort.adelefec"/>
      <sheetName val="RESPLAN"/>
      <sheetName val="Val Formual 01"/>
      <sheetName val="Val Formula 02"/>
      <sheetName val="Metrado 01"/>
      <sheetName val="Metrado 02"/>
      <sheetName val="INDICES"/>
      <sheetName val="Resumen"/>
      <sheetName val="Presupuesto 01"/>
      <sheetName val="Presupuesto 02"/>
      <sheetName val="Formulas Polinómicas"/>
      <sheetName val="Adelanto de Materiales"/>
      <sheetName val="FP"/>
      <sheetName val="VAL-CE ALF"/>
      <sheetName val="Encofrado BVR Unispan"/>
      <sheetName val="FINAL"/>
      <sheetName val="RRHH"/>
      <sheetName val="Constants"/>
      <sheetName val="Pavimentos"/>
      <sheetName val="CALENDARIO"/>
      <sheetName val="RESUMEN POR COMPONENTE"/>
      <sheetName val="INF.PERS.CONTRATADO"/>
      <sheetName val="Comparativa"/>
      <sheetName val="DEMANDA"/>
      <sheetName val="Dmda."/>
      <sheetName val="Costo Indirecto"/>
      <sheetName val="Sensib. IE-VACSN"/>
    </sheetNames>
    <sheetDataSet>
      <sheetData sheetId="0">
        <row r="2">
          <cell r="B2" t="str">
            <v xml:space="preserve">CONSTRUCCION Y MEJORAMIENTO DE LA VARIANTE CHAVIN Y LOS PUENTES LAOS, UCHUCURHGA </v>
          </cell>
        </row>
        <row r="11">
          <cell r="B11" t="str">
            <v>CONSORCIO MULTISERVICE - JSU</v>
          </cell>
        </row>
      </sheetData>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 CD y CI"/>
      <sheetName val="ZD"/>
      <sheetName val="ZE"/>
      <sheetName val="AL"/>
      <sheetName val="BBB (2)"/>
      <sheetName val="AH"/>
      <sheetName val="AK"/>
      <sheetName val="BBA"/>
      <sheetName val="02AA"/>
      <sheetName val="A"/>
      <sheetName val="BBB"/>
      <sheetName val="BEA"/>
      <sheetName val="BFKM"/>
      <sheetName val="CABAA"/>
      <sheetName val="CABAC"/>
      <sheetName val="CAB"/>
      <sheetName val="CBAAA"/>
      <sheetName val="CB"/>
      <sheetName val="CFA"/>
      <sheetName val="CFB"/>
      <sheetName val="CFE"/>
      <sheetName val="HA"/>
      <sheetName val="XH"/>
      <sheetName val="GGJM"/>
      <sheetName val="GGJA"/>
      <sheetName val="GAA"/>
      <sheetName val="GCE"/>
      <sheetName val="GCF"/>
      <sheetName val="GC"/>
      <sheetName val="GAAB"/>
      <sheetName val="GDH"/>
      <sheetName val="GDI"/>
      <sheetName val="GEIF"/>
      <sheetName val="GFI"/>
      <sheetName val="GDII"/>
      <sheetName val="GDIO"/>
      <sheetName val="GDIZ"/>
      <sheetName val="GN"/>
      <sheetName val="GH"/>
      <sheetName val="GI"/>
      <sheetName val="GJ"/>
      <sheetName val="AJ"/>
      <sheetName val="XG"/>
      <sheetName val="KT"/>
      <sheetName val="F"/>
      <sheetName val="MFXB"/>
      <sheetName val="Curva S"/>
      <sheetName val="Costo Indirecto "/>
      <sheetName val="GC (2)"/>
      <sheetName val="RRHH"/>
      <sheetName val="Metrados"/>
      <sheetName val="sensibilidad.proliv"/>
      <sheetName val="Informacion"/>
      <sheetName val="Infra"/>
      <sheetName val="p1"/>
      <sheetName val="Hoja1"/>
      <sheetName val="Input"/>
      <sheetName val="Valorización"/>
      <sheetName val="ARQ"/>
      <sheetName val="ESTRUCTURAS MOD"/>
      <sheetName val="LIMA-CANTA"/>
      <sheetName val="sensibilidad propoli"/>
      <sheetName val="7422CW00"/>
      <sheetName val="B"/>
      <sheetName val="Costos Infra y Eq"/>
    </sheetNames>
    <sheetDataSet>
      <sheetData sheetId="0">
        <row r="61">
          <cell r="C61" t="str">
            <v>CR2967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4">
          <cell r="I4" t="str">
            <v>Frente 1</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0.96434720303731025</v>
          </cell>
          <cell r="AE4">
            <v>0</v>
          </cell>
          <cell r="AF4">
            <v>0</v>
          </cell>
          <cell r="AG4">
            <v>3.5652796962689762E-2</v>
          </cell>
          <cell r="AH4">
            <v>0</v>
          </cell>
          <cell r="AI4">
            <v>0</v>
          </cell>
          <cell r="AJ4">
            <v>0</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cell r="BF4">
            <v>0</v>
          </cell>
          <cell r="BG4">
            <v>0</v>
          </cell>
          <cell r="BH4">
            <v>0</v>
          </cell>
          <cell r="BI4">
            <v>0</v>
          </cell>
          <cell r="BJ4">
            <v>0</v>
          </cell>
          <cell r="BK4">
            <v>0</v>
          </cell>
          <cell r="BL4">
            <v>0</v>
          </cell>
          <cell r="BM4">
            <v>0</v>
          </cell>
        </row>
        <row r="5">
          <cell r="I5" t="str">
            <v>Frente 2</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8.8281724950639753E-2</v>
          </cell>
          <cell r="AB5">
            <v>0</v>
          </cell>
          <cell r="AC5">
            <v>0</v>
          </cell>
          <cell r="AD5">
            <v>0.83981381376082598</v>
          </cell>
          <cell r="AE5">
            <v>0</v>
          </cell>
          <cell r="AF5">
            <v>0</v>
          </cell>
          <cell r="AG5">
            <v>7.190446128853413E-2</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row>
        <row r="6">
          <cell r="I6" t="str">
            <v>Frente 3</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0.16103877437716058</v>
          </cell>
          <cell r="AB6">
            <v>0</v>
          </cell>
          <cell r="AC6">
            <v>0</v>
          </cell>
          <cell r="AD6">
            <v>0.66108297087705603</v>
          </cell>
          <cell r="AE6">
            <v>0</v>
          </cell>
          <cell r="AF6">
            <v>0</v>
          </cell>
          <cell r="AG6">
            <v>0</v>
          </cell>
          <cell r="AH6">
            <v>0</v>
          </cell>
          <cell r="AI6">
            <v>0</v>
          </cell>
          <cell r="AJ6">
            <v>0.17787825474578337</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row>
        <row r="7">
          <cell r="I7" t="str">
            <v>Frente 4</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3.7717348299992307E-2</v>
          </cell>
          <cell r="AB7">
            <v>0</v>
          </cell>
          <cell r="AC7">
            <v>0</v>
          </cell>
          <cell r="AD7">
            <v>0.47657392797323073</v>
          </cell>
          <cell r="AE7">
            <v>0</v>
          </cell>
          <cell r="AF7">
            <v>0</v>
          </cell>
          <cell r="AG7">
            <v>0.21070076409544838</v>
          </cell>
          <cell r="AH7">
            <v>0</v>
          </cell>
          <cell r="AI7">
            <v>0</v>
          </cell>
          <cell r="AJ7">
            <v>1.719512020088175E-2</v>
          </cell>
          <cell r="AK7">
            <v>0</v>
          </cell>
          <cell r="AL7">
            <v>0</v>
          </cell>
          <cell r="AM7">
            <v>5.6250934104490675E-2</v>
          </cell>
          <cell r="AN7">
            <v>0</v>
          </cell>
          <cell r="AO7">
            <v>0</v>
          </cell>
          <cell r="AP7">
            <v>0</v>
          </cell>
          <cell r="AQ7">
            <v>0</v>
          </cell>
          <cell r="AR7">
            <v>0</v>
          </cell>
          <cell r="AS7">
            <v>0.20156190532595639</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row>
        <row r="8">
          <cell r="I8" t="str">
            <v>Frente 5</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0.13164506211719629</v>
          </cell>
          <cell r="AH8">
            <v>0</v>
          </cell>
          <cell r="AI8">
            <v>0</v>
          </cell>
          <cell r="AJ8">
            <v>0.17278414346720902</v>
          </cell>
          <cell r="AK8">
            <v>0</v>
          </cell>
          <cell r="AL8">
            <v>0</v>
          </cell>
          <cell r="AM8">
            <v>0.25949651772821536</v>
          </cell>
          <cell r="AN8">
            <v>0</v>
          </cell>
          <cell r="AO8">
            <v>0</v>
          </cell>
          <cell r="AP8">
            <v>0.1974675976686833</v>
          </cell>
          <cell r="AQ8">
            <v>0</v>
          </cell>
          <cell r="AR8">
            <v>0</v>
          </cell>
          <cell r="AS8">
            <v>0.18101196153436716</v>
          </cell>
          <cell r="AT8">
            <v>0</v>
          </cell>
          <cell r="AU8">
            <v>0</v>
          </cell>
          <cell r="AV8">
            <v>5.7594717484328734E-2</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1"/>
      <sheetName val="Forrado"/>
      <sheetName val="Solo Forrado"/>
      <sheetName val="Costos Solo"/>
      <sheetName val="Costos Solo (2)"/>
      <sheetName val="Costos Adic"/>
      <sheetName val="Hoja2"/>
      <sheetName val="Hoja3"/>
      <sheetName val="Above Piping"/>
      <sheetName val="Solo_Forrado"/>
      <sheetName val="Costos_Solo"/>
      <sheetName val="Costos_Solo_(2)"/>
      <sheetName val="Costos_Adic"/>
      <sheetName val="AVANCE"/>
      <sheetName val="Solo_Forrado1"/>
      <sheetName val="Costos_Solo1"/>
      <sheetName val="Costos_Solo_(2)1"/>
      <sheetName val="Costos_Adic1"/>
      <sheetName val="Above_Piping"/>
      <sheetName val="CFA"/>
      <sheetName val="INDICES"/>
      <sheetName val="Informacion"/>
      <sheetName val="p1"/>
      <sheetName val="Input"/>
      <sheetName val="P9"/>
      <sheetName val="F-05"/>
      <sheetName val="Presenta1"/>
      <sheetName val="RESUMEN POR COMPONENTE"/>
      <sheetName val="POLINOMICA"/>
      <sheetName val="Cuadrillas"/>
      <sheetName val="Hoja91"/>
      <sheetName val="Wind Loads"/>
      <sheetName val="Base_datos"/>
      <sheetName val="A.SENSIBILIDAD"/>
      <sheetName val="FLUJOS"/>
    </sheetNames>
    <sheetDataSet>
      <sheetData sheetId="0" refreshError="1"/>
      <sheetData sheetId="1">
        <row r="27">
          <cell r="E27">
            <v>2.8</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SA--&gt;"/>
      <sheetName val="COMPLETO"/>
      <sheetName val="BD"/>
      <sheetName val="Minsa_Morbilidad V2"/>
      <sheetName val="Minsa_Morbilidad General"/>
      <sheetName val="camas"/>
      <sheetName val="hcg"/>
      <sheetName val="hcg2"/>
      <sheetName val="Minsa_Estandares- Fuente "/>
      <sheetName val="Hiss NUEVO"/>
      <sheetName val="Minsa_Producción"/>
      <sheetName val="Poblacion--&gt;"/>
      <sheetName val="Poblac."/>
      <sheetName val="Demanda--&gt;"/>
      <sheetName val="Demanda"/>
      <sheetName val="P1"/>
      <sheetName val="P2"/>
      <sheetName val="P3"/>
      <sheetName val="PM Dic"/>
      <sheetName val="PMF--&gt;"/>
      <sheetName val="CONTINGENCIA"/>
      <sheetName val="Optimizacion--&gt;"/>
      <sheetName val="01 RRHH parte 1"/>
      <sheetName val="01 RRHH  Hoja1"/>
      <sheetName val="01 RRHH  Hoja2"/>
      <sheetName val="01 RRHH resumen"/>
      <sheetName val="02. rrff 1. actual franco"/>
      <sheetName val="02. rrff  2. calidad urteaga"/>
      <sheetName val="02. rrff 3. resumen que utilizo"/>
      <sheetName val="03. Eq  . dr torres"/>
      <sheetName val="03. Eq  . 2. resumen el que uso"/>
      <sheetName val="Optimizacion"/>
      <sheetName val="Brecha"/>
      <sheetName val="Hoja3"/>
      <sheetName val="Hoja5"/>
      <sheetName val="Hoja6"/>
      <sheetName val="RRHH"/>
      <sheetName val="POLINOMI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
      <sheetName val="Flujo de caja "/>
      <sheetName val="Proy.01"/>
      <sheetName val="Proy.02"/>
      <sheetName val="Proy.03"/>
      <sheetName val="Q5"/>
      <sheetName val="Q6"/>
      <sheetName val="Q7"/>
      <sheetName val="Q8"/>
      <sheetName val="Q9"/>
      <sheetName val="Q10"/>
      <sheetName val="Planilla"/>
      <sheetName val="Control de avance"/>
      <sheetName val="Resumen Procesos - Rubro"/>
      <sheetName val="Res.Proceso"/>
      <sheetName val="Proy. Mano de Obra"/>
      <sheetName val="Datos RO"/>
      <sheetName val="Data Flujo"/>
      <sheetName val="BD"/>
      <sheetName val="Valor Ganado"/>
      <sheetName val="DATOS"/>
      <sheetName val="Valorización"/>
      <sheetName val="Demanda"/>
      <sheetName val="Sensibilidad"/>
      <sheetName val="RESUMEN POR COMPONENTE"/>
      <sheetName val="RRHH"/>
      <sheetName val="Metrados"/>
      <sheetName val="CFA"/>
      <sheetName val="Base Transformador"/>
      <sheetName val="Input"/>
      <sheetName val="Infra"/>
      <sheetName val="F-05"/>
      <sheetName val="Sensib. IE-VACSN"/>
      <sheetName val="sensibilidad.proliv"/>
      <sheetName val="FP"/>
      <sheetName val="POLINOMICA"/>
      <sheetName val="sensibilidad propoli"/>
      <sheetName val="Direct_Lbr"/>
      <sheetName val="C17_Gra01"/>
      <sheetName val="Calcul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2">
          <cell r="Z2">
            <v>3.242</v>
          </cell>
        </row>
      </sheetData>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1700"/>
      <sheetName val="Calculos"/>
      <sheetName val="Costos Infra y Eq"/>
      <sheetName val="CFA"/>
      <sheetName val="Forrado"/>
      <sheetName val="sensibilidad propoli"/>
      <sheetName val="sensibilidad.proliv"/>
      <sheetName val="Sensib. IE-VACSN"/>
      <sheetName val="C05_Ges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 Weeks"/>
      <sheetName val="Payroll Costs SF"/>
      <sheetName val="Detailed Est. Worksheet"/>
      <sheetName val="ODCs"/>
      <sheetName val="Trips"/>
      <sheetName val="Daily"/>
      <sheetName val="CN No. 2 Subconsultants"/>
      <sheetName val="Escalation Calc"/>
      <sheetName val="CN No. 3 Summary Rev 1"/>
      <sheetName val="C.O. 3 Cost to Go from 23 Aug"/>
      <sheetName val="Bech_Lab"/>
      <sheetName val="Direct_Lbr"/>
      <sheetName val="Sheet1"/>
      <sheetName val="WAGERATE BY CRAFT"/>
      <sheetName val="Rates"/>
      <sheetName val="Detail"/>
      <sheetName val="#REF"/>
      <sheetName val="A"/>
      <sheetName val="B"/>
      <sheetName val="Service Est &amp; GM Analysis"/>
      <sheetName val="WAGERATEBYCRAFT"/>
      <sheetName val="_REF"/>
      <sheetName val="POB07"/>
      <sheetName val="F-05"/>
      <sheetName val="4 Poblacion Demandante Efectiva"/>
      <sheetName val="12 P3"/>
      <sheetName val="Hoja3"/>
      <sheetName val="Limit_ACC_A"/>
      <sheetName val="7422CW00"/>
      <sheetName val="FlujoTJ"/>
      <sheetName val="Man_Weeks"/>
      <sheetName val="Payroll_Costs_SF"/>
      <sheetName val="Detailed_Est__Worksheet"/>
      <sheetName val="CN_No__2_Subconsultants"/>
      <sheetName val="Escalation_Calc"/>
      <sheetName val="CN_No__3_Summary_Rev_1"/>
      <sheetName val="C_O__3_Cost_to_Go_from_23_Aug"/>
      <sheetName val="WAGERATE_BY_CRAFT"/>
      <sheetName val="Service_Est_&amp;_GM_Analysis"/>
      <sheetName val="supuestos "/>
      <sheetName val="demanda"/>
      <sheetName val="Proyeccion demanda"/>
      <sheetName val="capex"/>
      <sheetName val="IGV CAPEX (2)"/>
      <sheetName val="FC CAPEX (2)"/>
      <sheetName val="Hoja1"/>
      <sheetName val="IGV CAPEX"/>
      <sheetName val="FC CAPEX"/>
      <sheetName val="IGV OPEX (2)"/>
      <sheetName val="FC OPEX (2)"/>
      <sheetName val="IGV OPEX"/>
      <sheetName val="FC OPEX"/>
      <sheetName val="Capacidad Transfer"/>
      <sheetName val="opex"/>
      <sheetName val="FC Integrado "/>
      <sheetName val="IGV Integ"/>
      <sheetName val="depreciacion"/>
      <sheetName val="GENERAL"/>
      <sheetName val="consolid-dossier (IA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Port"/>
      <sheetName val="Presup"/>
      <sheetName val="Presenta1"/>
      <sheetName val="Cambios"/>
      <sheetName val="Compara"/>
      <sheetName val="Reportes"/>
      <sheetName val="SReportes"/>
      <sheetName val="Partrec"/>
      <sheetName val="CV"/>
      <sheetName val="Contingencias"/>
      <sheetName val="Costo Indirecto"/>
      <sheetName val="Tarifa MO"/>
      <sheetName val="Tarifa de Equipos"/>
      <sheetName val="Ciclos"/>
      <sheetName val="Organigrama"/>
      <sheetName val="FINAL"/>
      <sheetName val="Estimate"/>
      <sheetName val="pu Estructuras"/>
      <sheetName val="Z-4"/>
      <sheetName val="INDICE"/>
      <sheetName val="A"/>
      <sheetName val="B"/>
      <sheetName val="Encofrado BVR Unispan"/>
      <sheetName val="ARQ"/>
      <sheetName val="INDICES"/>
      <sheetName val="Sensibilidad"/>
      <sheetName val="Electricidad - Climatización"/>
      <sheetName val="Calculos"/>
      <sheetName val="HHspo"/>
      <sheetName val="Informacion"/>
      <sheetName val="P9"/>
      <sheetName val="F-05"/>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1.00"/>
      <sheetName val="MADERA"/>
      <sheetName val="3.00"/>
      <sheetName val="DATOS"/>
      <sheetName val="Costos Infra y Eq"/>
      <sheetName val="Sensibilidad"/>
      <sheetName val="Wind Loads"/>
      <sheetName val="2843 DATA"/>
      <sheetName val="Tablas"/>
      <sheetName val="Flota"/>
      <sheetName val="A"/>
      <sheetName val="B"/>
      <sheetName val="Presenta1"/>
      <sheetName val="Sens.agua"/>
      <sheetName val="POLINOMICA"/>
      <sheetName val="Demanda"/>
      <sheetName val="BD"/>
      <sheetName val="Infra"/>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 F1"/>
      <sheetName val="EST_DORMITORIO"/>
      <sheetName val="DATOS"/>
      <sheetName val="Relacion de INSUMOS"/>
      <sheetName val="sensibilidad propoli"/>
      <sheetName val="Costos Infra y Eq"/>
      <sheetName val="A"/>
      <sheetName val="B"/>
      <sheetName val="Sensibilidad"/>
      <sheetName val="Sens.agua"/>
      <sheetName val="Consolidado"/>
      <sheetName val="BASES"/>
      <sheetName val="Sensib. IE-VACSN"/>
      <sheetName val="Medidas"/>
      <sheetName val="Pared 2"/>
      <sheetName val="Pared 3"/>
      <sheetName val="Hoja1"/>
      <sheetName val="CFA"/>
    </sheetNames>
    <sheetDataSet>
      <sheetData sheetId="0">
        <row r="42">
          <cell r="D42">
            <v>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REG"/>
      <sheetName val="POB.NAC"/>
      <sheetName val="POB.PENAL"/>
      <sheetName val="GI"/>
      <sheetName val="OC"/>
      <sheetName val="TD"/>
      <sheetName val="Hoja2"/>
      <sheetName val="POB. YANAMILLA"/>
      <sheetName val="POB. PROYECTADA"/>
      <sheetName val="POB. PROY. CON VAR REG."/>
      <sheetName val="DEMANDA"/>
      <sheetName val="OFERTA"/>
      <sheetName val="OTROS COSTOS"/>
      <sheetName val="INVENTARIO ACTUAL"/>
      <sheetName val="BRECHA"/>
      <sheetName val="ALTERNATIVA 1"/>
      <sheetName val="EQUIP.ALT 1y2"/>
      <sheetName val="ALTERNATIVA 2"/>
      <sheetName val="COSTOS OP Y MTN"/>
      <sheetName val="FLUJOS"/>
      <sheetName val="Hoja1"/>
      <sheetName val="sensibilidad.proliv"/>
      <sheetName val="SENSIBILIDAD"/>
      <sheetName val="BENEFICIOS INCR"/>
      <sheetName val="MATRIZ MARCO LOGICO"/>
      <sheetName val="PLAN DE IMPLEMENTACIÓN"/>
      <sheetName val="Hoja3"/>
      <sheetName val="Hoja4"/>
      <sheetName val="HUANTA Excel"/>
      <sheetName val="Datos Mensual"/>
      <sheetName val="20.- Sensibilidad"/>
      <sheetName val="A"/>
      <sheetName val="B"/>
      <sheetName val="DATOS"/>
      <sheetName val="Relacion de INSUMOS"/>
      <sheetName val="LIMA-CANTA"/>
      <sheetName val="HHspo"/>
      <sheetName val="F-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3"/>
      <sheetName val="RES F1"/>
      <sheetName val="Hoja1"/>
      <sheetName val="sensibilidad.proliv"/>
      <sheetName val="Sens.agua"/>
      <sheetName val="BASES"/>
      <sheetName val="VAL ESTRUCTURAS "/>
      <sheetName val="Consolidado"/>
      <sheetName val="RES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sheetName val="Nivel"/>
      <sheetName val="Areas"/>
      <sheetName val="alimentadores"/>
      <sheetName val="inicial"/>
      <sheetName val="primaria"/>
      <sheetName val="secundaria"/>
      <sheetName val="aulas funcionales"/>
      <sheetName val="B"/>
      <sheetName val="C"/>
      <sheetName val="PROG ARQ SEC "/>
      <sheetName val="METRADOS"/>
      <sheetName val="CEBA"/>
      <sheetName val="Demanda"/>
      <sheetName val="Resumen"/>
    </sheetNames>
    <sheetDataSet>
      <sheetData sheetId="0">
        <row r="229">
          <cell r="F229">
            <v>2.6528205066830512E-2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5B399"/>
      </a:accent1>
      <a:accent2>
        <a:srgbClr val="1D91C0"/>
      </a:accent2>
      <a:accent3>
        <a:srgbClr val="41B6C4"/>
      </a:accent3>
      <a:accent4>
        <a:srgbClr val="7FCDBB"/>
      </a:accent4>
      <a:accent5>
        <a:srgbClr val="C7E9B4"/>
      </a:accent5>
      <a:accent6>
        <a:srgbClr val="EDF8D9"/>
      </a:accent6>
      <a:hlink>
        <a:srgbClr val="0C0CFF"/>
      </a:hlink>
      <a:folHlink>
        <a:srgbClr val="0C0C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censos1.inei.gob.pe/Censos2007/redatam/" TargetMode="External"/><Relationship Id="rId2" Type="http://schemas.openxmlformats.org/officeDocument/2006/relationships/hyperlink" Target="https://censos2017.inei.gob.pe/redatam/" TargetMode="External"/><Relationship Id="rId1" Type="http://schemas.openxmlformats.org/officeDocument/2006/relationships/hyperlink" Target="http://censos1.inei.gob.pe/Censos2007/redatam/" TargetMode="Externa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hyperlink" Target="https://censos2017.inei.gob.pe/redata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7030A0"/>
  </sheetPr>
  <dimension ref="B3:AP1000"/>
  <sheetViews>
    <sheetView workbookViewId="0">
      <selection activeCell="S10" sqref="S10"/>
    </sheetView>
  </sheetViews>
  <sheetFormatPr baseColWidth="10" defaultColWidth="14.42578125" defaultRowHeight="15" customHeight="1" x14ac:dyDescent="0.25"/>
  <cols>
    <col min="1" max="1" width="10.7109375" customWidth="1"/>
    <col min="2" max="2" width="41.140625" customWidth="1"/>
    <col min="3" max="3" width="5.28515625" customWidth="1"/>
    <col min="4" max="32" width="3.5703125" customWidth="1"/>
    <col min="33" max="41" width="2.85546875" customWidth="1"/>
    <col min="42" max="42" width="4.140625" customWidth="1"/>
    <col min="43" max="58" width="10.7109375" customWidth="1"/>
  </cols>
  <sheetData>
    <row r="3" spans="2:42" ht="51" customHeight="1" x14ac:dyDescent="0.25">
      <c r="B3" s="1033" t="s">
        <v>12</v>
      </c>
      <c r="C3" s="1034"/>
      <c r="D3" s="1034"/>
      <c r="E3" s="1034"/>
      <c r="F3" s="1034"/>
      <c r="G3" s="1034"/>
      <c r="H3" s="1034"/>
      <c r="I3" s="1034"/>
      <c r="J3" s="1034"/>
      <c r="K3" s="1034"/>
      <c r="L3" s="1034"/>
      <c r="M3" s="1034"/>
      <c r="N3" s="1034"/>
      <c r="O3" s="1034"/>
      <c r="P3" s="1034"/>
      <c r="Q3" s="1034"/>
      <c r="R3" s="1034"/>
      <c r="S3" s="1034"/>
      <c r="T3" s="1034"/>
      <c r="U3" s="1034"/>
      <c r="V3" s="1034"/>
      <c r="W3" s="1034"/>
      <c r="X3" s="1034"/>
      <c r="Y3" s="1034"/>
      <c r="Z3" s="1034"/>
      <c r="AA3" s="1034"/>
      <c r="AB3" s="1034"/>
      <c r="AC3" s="1034"/>
      <c r="AD3" s="1034"/>
      <c r="AE3" s="1034"/>
      <c r="AF3" s="1034"/>
      <c r="AG3" s="1034"/>
      <c r="AH3" s="1034"/>
      <c r="AI3" s="1034"/>
      <c r="AJ3" s="1034"/>
      <c r="AK3" s="1034"/>
      <c r="AL3" s="1034"/>
      <c r="AM3" s="1034"/>
      <c r="AN3" s="1034"/>
      <c r="AO3" s="1034"/>
      <c r="AP3" s="1035"/>
    </row>
    <row r="4" spans="2:42" ht="18" customHeight="1" x14ac:dyDescent="0.25">
      <c r="B4" s="1036" t="s">
        <v>13</v>
      </c>
      <c r="C4" s="1038" t="s">
        <v>14</v>
      </c>
      <c r="D4" s="1039">
        <v>2025</v>
      </c>
      <c r="E4" s="1040"/>
      <c r="F4" s="1040"/>
      <c r="G4" s="1040"/>
      <c r="H4" s="1040"/>
      <c r="I4" s="1040"/>
      <c r="J4" s="1040"/>
      <c r="K4" s="1040"/>
      <c r="L4" s="1040"/>
      <c r="M4" s="1040"/>
      <c r="N4" s="1040"/>
      <c r="O4" s="1041"/>
      <c r="P4" s="1039">
        <v>2026</v>
      </c>
      <c r="Q4" s="1040"/>
      <c r="R4" s="1040"/>
      <c r="S4" s="1040"/>
      <c r="T4" s="1040"/>
      <c r="U4" s="1040"/>
      <c r="V4" s="1040"/>
      <c r="W4" s="1040"/>
      <c r="X4" s="1040"/>
      <c r="Y4" s="1040"/>
      <c r="Z4" s="1040"/>
      <c r="AA4" s="1041"/>
      <c r="AB4" s="1042">
        <v>2027</v>
      </c>
      <c r="AC4" s="1040"/>
      <c r="AD4" s="1040"/>
      <c r="AE4" s="1040"/>
      <c r="AF4" s="1041"/>
      <c r="AG4" s="4">
        <v>1</v>
      </c>
      <c r="AH4" s="4">
        <f t="shared" ref="AH4:AP4" si="0">AG4+1</f>
        <v>2</v>
      </c>
      <c r="AI4" s="4">
        <f t="shared" si="0"/>
        <v>3</v>
      </c>
      <c r="AJ4" s="4">
        <f t="shared" si="0"/>
        <v>4</v>
      </c>
      <c r="AK4" s="4">
        <f t="shared" si="0"/>
        <v>5</v>
      </c>
      <c r="AL4" s="4">
        <f t="shared" si="0"/>
        <v>6</v>
      </c>
      <c r="AM4" s="4">
        <f t="shared" si="0"/>
        <v>7</v>
      </c>
      <c r="AN4" s="4">
        <f t="shared" si="0"/>
        <v>8</v>
      </c>
      <c r="AO4" s="4">
        <f t="shared" si="0"/>
        <v>9</v>
      </c>
      <c r="AP4" s="4">
        <f t="shared" si="0"/>
        <v>10</v>
      </c>
    </row>
    <row r="5" spans="2:42" ht="17.25" x14ac:dyDescent="0.25">
      <c r="B5" s="1037"/>
      <c r="C5" s="1037"/>
      <c r="D5" s="5">
        <v>1</v>
      </c>
      <c r="E5" s="5">
        <f t="shared" ref="E5:AF5" si="1">IF(D19=0,1,D19+1)</f>
        <v>2</v>
      </c>
      <c r="F5" s="5">
        <f t="shared" si="1"/>
        <v>3</v>
      </c>
      <c r="G5" s="5">
        <f t="shared" si="1"/>
        <v>4</v>
      </c>
      <c r="H5" s="5">
        <f t="shared" si="1"/>
        <v>5</v>
      </c>
      <c r="I5" s="5">
        <f t="shared" si="1"/>
        <v>6</v>
      </c>
      <c r="J5" s="5">
        <f t="shared" si="1"/>
        <v>7</v>
      </c>
      <c r="K5" s="5">
        <f t="shared" si="1"/>
        <v>8</v>
      </c>
      <c r="L5" s="5">
        <f t="shared" si="1"/>
        <v>9</v>
      </c>
      <c r="M5" s="5">
        <f t="shared" si="1"/>
        <v>10</v>
      </c>
      <c r="N5" s="5">
        <f t="shared" si="1"/>
        <v>11</v>
      </c>
      <c r="O5" s="5">
        <f t="shared" si="1"/>
        <v>12</v>
      </c>
      <c r="P5" s="5">
        <f t="shared" si="1"/>
        <v>13</v>
      </c>
      <c r="Q5" s="5">
        <f t="shared" si="1"/>
        <v>14</v>
      </c>
      <c r="R5" s="5">
        <f t="shared" si="1"/>
        <v>15</v>
      </c>
      <c r="S5" s="5">
        <f t="shared" si="1"/>
        <v>16</v>
      </c>
      <c r="T5" s="5">
        <f t="shared" si="1"/>
        <v>17</v>
      </c>
      <c r="U5" s="5">
        <f t="shared" si="1"/>
        <v>18</v>
      </c>
      <c r="V5" s="5">
        <f t="shared" si="1"/>
        <v>19</v>
      </c>
      <c r="W5" s="5">
        <f t="shared" si="1"/>
        <v>20</v>
      </c>
      <c r="X5" s="5">
        <f t="shared" si="1"/>
        <v>21</v>
      </c>
      <c r="Y5" s="5">
        <f t="shared" si="1"/>
        <v>22</v>
      </c>
      <c r="Z5" s="5">
        <f t="shared" si="1"/>
        <v>23</v>
      </c>
      <c r="AA5" s="5">
        <f t="shared" si="1"/>
        <v>24</v>
      </c>
      <c r="AB5" s="5">
        <f t="shared" si="1"/>
        <v>25</v>
      </c>
      <c r="AC5" s="5">
        <f t="shared" si="1"/>
        <v>26</v>
      </c>
      <c r="AD5" s="5">
        <f t="shared" si="1"/>
        <v>27</v>
      </c>
      <c r="AE5" s="5">
        <f t="shared" si="1"/>
        <v>28</v>
      </c>
      <c r="AF5" s="5">
        <f t="shared" si="1"/>
        <v>29</v>
      </c>
      <c r="AG5" s="1031">
        <v>46539</v>
      </c>
      <c r="AH5" s="1031">
        <v>46905</v>
      </c>
      <c r="AI5" s="1031">
        <v>47270</v>
      </c>
      <c r="AJ5" s="1031">
        <v>47635</v>
      </c>
      <c r="AK5" s="1031">
        <v>48000</v>
      </c>
      <c r="AL5" s="1031">
        <v>48366</v>
      </c>
      <c r="AM5" s="1031">
        <v>48731</v>
      </c>
      <c r="AN5" s="1031">
        <v>49096</v>
      </c>
      <c r="AO5" s="1031">
        <v>49461</v>
      </c>
      <c r="AP5" s="1031">
        <v>49827</v>
      </c>
    </row>
    <row r="6" spans="2:42" ht="30" x14ac:dyDescent="0.25">
      <c r="B6" s="1032"/>
      <c r="C6" s="1032"/>
      <c r="D6" s="6" t="s">
        <v>1</v>
      </c>
      <c r="E6" s="7" t="s">
        <v>2</v>
      </c>
      <c r="F6" s="7" t="s">
        <v>3</v>
      </c>
      <c r="G6" s="7" t="s">
        <v>4</v>
      </c>
      <c r="H6" s="7" t="s">
        <v>5</v>
      </c>
      <c r="I6" s="7" t="s">
        <v>6</v>
      </c>
      <c r="J6" s="7" t="s">
        <v>7</v>
      </c>
      <c r="K6" s="7" t="s">
        <v>8</v>
      </c>
      <c r="L6" s="7" t="s">
        <v>15</v>
      </c>
      <c r="M6" s="7" t="s">
        <v>9</v>
      </c>
      <c r="N6" s="7" t="s">
        <v>10</v>
      </c>
      <c r="O6" s="8" t="s">
        <v>11</v>
      </c>
      <c r="P6" s="6" t="s">
        <v>1</v>
      </c>
      <c r="Q6" s="7" t="s">
        <v>2</v>
      </c>
      <c r="R6" s="7" t="s">
        <v>3</v>
      </c>
      <c r="S6" s="7" t="s">
        <v>4</v>
      </c>
      <c r="T6" s="7" t="s">
        <v>5</v>
      </c>
      <c r="U6" s="7" t="s">
        <v>6</v>
      </c>
      <c r="V6" s="7" t="s">
        <v>7</v>
      </c>
      <c r="W6" s="7" t="s">
        <v>8</v>
      </c>
      <c r="X6" s="7" t="s">
        <v>15</v>
      </c>
      <c r="Y6" s="7" t="s">
        <v>9</v>
      </c>
      <c r="Z6" s="7" t="s">
        <v>10</v>
      </c>
      <c r="AA6" s="8" t="s">
        <v>11</v>
      </c>
      <c r="AB6" s="6" t="s">
        <v>1</v>
      </c>
      <c r="AC6" s="7" t="s">
        <v>2</v>
      </c>
      <c r="AD6" s="7" t="s">
        <v>3</v>
      </c>
      <c r="AE6" s="7" t="s">
        <v>4</v>
      </c>
      <c r="AF6" s="7" t="s">
        <v>5</v>
      </c>
      <c r="AG6" s="1032"/>
      <c r="AH6" s="1032"/>
      <c r="AI6" s="1032"/>
      <c r="AJ6" s="1032"/>
      <c r="AK6" s="1032"/>
      <c r="AL6" s="1032"/>
      <c r="AM6" s="1032"/>
      <c r="AN6" s="1032"/>
      <c r="AO6" s="1032"/>
      <c r="AP6" s="1032"/>
    </row>
    <row r="7" spans="2:42" x14ac:dyDescent="0.25">
      <c r="B7" s="9" t="s">
        <v>16</v>
      </c>
      <c r="C7" s="10">
        <f t="shared" ref="C7:C20" si="2">MAX(D7:AP7)</f>
        <v>2</v>
      </c>
      <c r="D7" s="11">
        <v>1</v>
      </c>
      <c r="E7" s="12">
        <v>2</v>
      </c>
      <c r="F7" s="13"/>
      <c r="G7" s="13"/>
      <c r="H7" s="13"/>
      <c r="I7" s="13"/>
      <c r="J7" s="14"/>
      <c r="K7" s="14"/>
      <c r="L7" s="14"/>
      <c r="M7" s="14"/>
      <c r="N7" s="14"/>
      <c r="O7" s="15"/>
      <c r="P7" s="16"/>
      <c r="Q7" s="14"/>
      <c r="R7" s="14"/>
      <c r="S7" s="14"/>
      <c r="T7" s="14"/>
      <c r="U7" s="14"/>
      <c r="V7" s="14"/>
      <c r="W7" s="14"/>
      <c r="X7" s="14"/>
      <c r="Y7" s="14"/>
      <c r="Z7" s="14"/>
      <c r="AA7" s="17"/>
      <c r="AB7" s="13"/>
      <c r="AC7" s="18"/>
      <c r="AD7" s="18"/>
      <c r="AE7" s="18"/>
      <c r="AF7" s="18"/>
      <c r="AG7" s="18"/>
      <c r="AH7" s="18"/>
      <c r="AI7" s="18"/>
      <c r="AJ7" s="18"/>
      <c r="AK7" s="18"/>
      <c r="AL7" s="18"/>
      <c r="AM7" s="18"/>
      <c r="AN7" s="18"/>
      <c r="AO7" s="18"/>
      <c r="AP7" s="18"/>
    </row>
    <row r="8" spans="2:42" x14ac:dyDescent="0.25">
      <c r="B8" s="19" t="s">
        <v>17</v>
      </c>
      <c r="C8" s="10">
        <f t="shared" si="2"/>
        <v>3</v>
      </c>
      <c r="D8" s="20"/>
      <c r="E8" s="21"/>
      <c r="F8" s="12">
        <v>1</v>
      </c>
      <c r="G8" s="12">
        <v>2</v>
      </c>
      <c r="H8" s="12">
        <v>3</v>
      </c>
      <c r="I8" s="13"/>
      <c r="J8" s="14"/>
      <c r="K8" s="14"/>
      <c r="L8" s="14"/>
      <c r="M8" s="14"/>
      <c r="N8" s="14"/>
      <c r="O8" s="15"/>
      <c r="P8" s="16"/>
      <c r="Q8" s="14"/>
      <c r="R8" s="14"/>
      <c r="S8" s="14"/>
      <c r="T8" s="14"/>
      <c r="U8" s="14"/>
      <c r="V8" s="14"/>
      <c r="W8" s="14"/>
      <c r="X8" s="14"/>
      <c r="Y8" s="14"/>
      <c r="Z8" s="14"/>
      <c r="AA8" s="17"/>
      <c r="AB8" s="13"/>
      <c r="AC8" s="18"/>
      <c r="AD8" s="18"/>
      <c r="AE8" s="18"/>
      <c r="AF8" s="18"/>
      <c r="AG8" s="18"/>
      <c r="AH8" s="18"/>
      <c r="AI8" s="18"/>
      <c r="AJ8" s="18"/>
      <c r="AK8" s="18"/>
      <c r="AL8" s="18"/>
      <c r="AM8" s="18"/>
      <c r="AN8" s="18"/>
      <c r="AO8" s="18"/>
      <c r="AP8" s="18"/>
    </row>
    <row r="9" spans="2:42" x14ac:dyDescent="0.25">
      <c r="B9" s="22" t="s">
        <v>18</v>
      </c>
      <c r="C9" s="10">
        <f t="shared" si="2"/>
        <v>0</v>
      </c>
      <c r="D9" s="20"/>
      <c r="E9" s="21"/>
      <c r="F9" s="21"/>
      <c r="G9" s="21"/>
      <c r="H9" s="21"/>
      <c r="I9" s="21"/>
      <c r="J9" s="21"/>
      <c r="K9" s="21"/>
      <c r="L9" s="21"/>
      <c r="M9" s="21"/>
      <c r="N9" s="21"/>
      <c r="O9" s="23"/>
      <c r="P9" s="24"/>
      <c r="Q9" s="21"/>
      <c r="R9" s="21"/>
      <c r="S9" s="21"/>
      <c r="T9" s="21"/>
      <c r="U9" s="21"/>
      <c r="V9" s="21"/>
      <c r="W9" s="21"/>
      <c r="X9" s="21"/>
      <c r="Y9" s="21"/>
      <c r="Z9" s="21"/>
      <c r="AA9" s="21"/>
      <c r="AB9" s="21"/>
      <c r="AC9" s="21"/>
      <c r="AD9" s="21"/>
      <c r="AE9" s="21"/>
      <c r="AF9" s="21"/>
      <c r="AG9" s="18"/>
      <c r="AH9" s="18"/>
      <c r="AI9" s="18"/>
      <c r="AJ9" s="18"/>
      <c r="AK9" s="18"/>
      <c r="AL9" s="18"/>
      <c r="AM9" s="18"/>
      <c r="AN9" s="18"/>
      <c r="AO9" s="18"/>
      <c r="AP9" s="18"/>
    </row>
    <row r="10" spans="2:42" x14ac:dyDescent="0.25">
      <c r="B10" s="25" t="s">
        <v>19</v>
      </c>
      <c r="C10" s="10">
        <f t="shared" si="2"/>
        <v>2</v>
      </c>
      <c r="D10" s="20"/>
      <c r="E10" s="21"/>
      <c r="F10" s="21"/>
      <c r="G10" s="21"/>
      <c r="H10" s="21"/>
      <c r="I10" s="12">
        <f>IF(H10=0,1,H10+1)</f>
        <v>1</v>
      </c>
      <c r="J10" s="12">
        <f>IF(I10=0,1,I10+1)</f>
        <v>2</v>
      </c>
      <c r="K10" s="21"/>
      <c r="L10" s="21"/>
      <c r="M10" s="21"/>
      <c r="N10" s="21"/>
      <c r="O10" s="23"/>
      <c r="P10" s="24"/>
      <c r="Q10" s="21"/>
      <c r="R10" s="21"/>
      <c r="S10" s="21"/>
      <c r="T10" s="21"/>
      <c r="U10" s="21"/>
      <c r="V10" s="21"/>
      <c r="W10" s="21"/>
      <c r="X10" s="21"/>
      <c r="Y10" s="21"/>
      <c r="Z10" s="21"/>
      <c r="AA10" s="21"/>
      <c r="AB10" s="21"/>
      <c r="AC10" s="21"/>
      <c r="AD10" s="21"/>
      <c r="AE10" s="21"/>
      <c r="AF10" s="21"/>
      <c r="AG10" s="18"/>
      <c r="AH10" s="18"/>
      <c r="AI10" s="18"/>
      <c r="AJ10" s="18"/>
      <c r="AK10" s="18"/>
      <c r="AL10" s="18"/>
      <c r="AM10" s="18"/>
      <c r="AN10" s="18"/>
      <c r="AO10" s="18"/>
      <c r="AP10" s="18"/>
    </row>
    <row r="11" spans="2:42" x14ac:dyDescent="0.25">
      <c r="B11" s="26" t="s">
        <v>20</v>
      </c>
      <c r="C11" s="10">
        <f t="shared" si="2"/>
        <v>6</v>
      </c>
      <c r="D11" s="20"/>
      <c r="E11" s="21"/>
      <c r="F11" s="21"/>
      <c r="G11" s="21"/>
      <c r="H11" s="21"/>
      <c r="I11" s="12">
        <v>1</v>
      </c>
      <c r="J11" s="12">
        <f>I11+1</f>
        <v>2</v>
      </c>
      <c r="K11" s="12">
        <f>J11+1</f>
        <v>3</v>
      </c>
      <c r="L11" s="12">
        <f>K11+1</f>
        <v>4</v>
      </c>
      <c r="M11" s="12">
        <f>L11+1</f>
        <v>5</v>
      </c>
      <c r="N11" s="12">
        <f>M11+1</f>
        <v>6</v>
      </c>
      <c r="O11" s="23"/>
      <c r="P11" s="24"/>
      <c r="Q11" s="21"/>
      <c r="R11" s="21"/>
      <c r="S11" s="21"/>
      <c r="T11" s="21"/>
      <c r="U11" s="21"/>
      <c r="V11" s="21"/>
      <c r="W11" s="21"/>
      <c r="X11" s="21"/>
      <c r="Y11" s="21"/>
      <c r="Z11" s="21"/>
      <c r="AA11" s="21"/>
      <c r="AB11" s="21"/>
      <c r="AC11" s="21"/>
      <c r="AD11" s="21"/>
      <c r="AE11" s="21"/>
      <c r="AF11" s="21"/>
      <c r="AG11" s="18"/>
      <c r="AH11" s="18"/>
      <c r="AI11" s="18"/>
      <c r="AJ11" s="18"/>
      <c r="AK11" s="18"/>
      <c r="AL11" s="18"/>
      <c r="AM11" s="18"/>
      <c r="AN11" s="18"/>
      <c r="AO11" s="18"/>
      <c r="AP11" s="18"/>
    </row>
    <row r="12" spans="2:42" x14ac:dyDescent="0.25">
      <c r="B12" s="26" t="s">
        <v>21</v>
      </c>
      <c r="C12" s="10">
        <f t="shared" si="2"/>
        <v>3</v>
      </c>
      <c r="D12" s="20"/>
      <c r="E12" s="21"/>
      <c r="F12" s="21"/>
      <c r="G12" s="21"/>
      <c r="H12" s="21"/>
      <c r="I12" s="21"/>
      <c r="J12" s="21"/>
      <c r="K12" s="21"/>
      <c r="L12" s="21"/>
      <c r="M12" s="12">
        <f>IF(L12=0,1,L12+1)</f>
        <v>1</v>
      </c>
      <c r="N12" s="12">
        <f>IF(M12=0,1,M12+1)</f>
        <v>2</v>
      </c>
      <c r="O12" s="27">
        <f>IF(N12=0,1,N12+1)</f>
        <v>3</v>
      </c>
      <c r="P12" s="24"/>
      <c r="Q12" s="21"/>
      <c r="R12" s="21"/>
      <c r="S12" s="21"/>
      <c r="T12" s="21"/>
      <c r="U12" s="21"/>
      <c r="V12" s="21"/>
      <c r="W12" s="21"/>
      <c r="X12" s="21"/>
      <c r="Y12" s="21"/>
      <c r="Z12" s="21"/>
      <c r="AA12" s="21"/>
      <c r="AB12" s="21"/>
      <c r="AC12" s="21"/>
      <c r="AD12" s="21"/>
      <c r="AE12" s="21"/>
      <c r="AF12" s="21"/>
      <c r="AG12" s="18"/>
      <c r="AH12" s="18"/>
      <c r="AI12" s="18"/>
      <c r="AJ12" s="18"/>
      <c r="AK12" s="18"/>
      <c r="AL12" s="18"/>
      <c r="AM12" s="18"/>
      <c r="AN12" s="18"/>
      <c r="AO12" s="18"/>
      <c r="AP12" s="18"/>
    </row>
    <row r="13" spans="2:42" x14ac:dyDescent="0.25">
      <c r="B13" s="22" t="s">
        <v>22</v>
      </c>
      <c r="C13" s="10">
        <f t="shared" si="2"/>
        <v>0</v>
      </c>
      <c r="D13" s="20"/>
      <c r="E13" s="21"/>
      <c r="F13" s="21"/>
      <c r="G13" s="21"/>
      <c r="H13" s="21"/>
      <c r="I13" s="21"/>
      <c r="J13" s="21"/>
      <c r="K13" s="21"/>
      <c r="L13" s="21"/>
      <c r="M13" s="21"/>
      <c r="N13" s="21"/>
      <c r="O13" s="23"/>
      <c r="P13" s="24"/>
      <c r="Q13" s="21"/>
      <c r="R13" s="21"/>
      <c r="S13" s="21"/>
      <c r="T13" s="21"/>
      <c r="U13" s="21"/>
      <c r="V13" s="21"/>
      <c r="W13" s="21"/>
      <c r="X13" s="21"/>
      <c r="Y13" s="21"/>
      <c r="Z13" s="21"/>
      <c r="AA13" s="21"/>
      <c r="AB13" s="21"/>
      <c r="AC13" s="21"/>
      <c r="AD13" s="21"/>
      <c r="AE13" s="21"/>
      <c r="AF13" s="21"/>
      <c r="AG13" s="18"/>
      <c r="AH13" s="18"/>
      <c r="AI13" s="18"/>
      <c r="AJ13" s="18"/>
      <c r="AK13" s="18"/>
      <c r="AL13" s="18"/>
      <c r="AM13" s="18"/>
      <c r="AN13" s="18"/>
      <c r="AO13" s="18"/>
      <c r="AP13" s="18"/>
    </row>
    <row r="14" spans="2:42" x14ac:dyDescent="0.25">
      <c r="B14" s="26" t="s">
        <v>23</v>
      </c>
      <c r="C14" s="10">
        <f t="shared" si="2"/>
        <v>4</v>
      </c>
      <c r="D14" s="20"/>
      <c r="E14" s="21"/>
      <c r="F14" s="21"/>
      <c r="G14" s="21"/>
      <c r="H14" s="21"/>
      <c r="I14" s="21"/>
      <c r="J14" s="21"/>
      <c r="K14" s="21"/>
      <c r="L14" s="12">
        <f>IF(K14=0,1,K14+1)</f>
        <v>1</v>
      </c>
      <c r="M14" s="12">
        <f>IF(L14=0,1,L14+1)</f>
        <v>2</v>
      </c>
      <c r="N14" s="12">
        <f>IF(M14=0,1,M14+1)</f>
        <v>3</v>
      </c>
      <c r="O14" s="27">
        <f>IF(N14=0,1,N14+1)</f>
        <v>4</v>
      </c>
      <c r="P14" s="24"/>
      <c r="Q14" s="21"/>
      <c r="R14" s="21"/>
      <c r="S14" s="21"/>
      <c r="T14" s="21"/>
      <c r="U14" s="21"/>
      <c r="V14" s="21"/>
      <c r="W14" s="21"/>
      <c r="X14" s="21"/>
      <c r="Y14" s="21"/>
      <c r="Z14" s="21"/>
      <c r="AA14" s="21"/>
      <c r="AB14" s="21"/>
      <c r="AC14" s="21"/>
      <c r="AD14" s="21"/>
      <c r="AE14" s="21"/>
      <c r="AF14" s="21"/>
      <c r="AG14" s="18"/>
      <c r="AH14" s="18"/>
      <c r="AI14" s="18"/>
      <c r="AJ14" s="18"/>
      <c r="AK14" s="18"/>
      <c r="AL14" s="18"/>
      <c r="AM14" s="18"/>
      <c r="AN14" s="18"/>
      <c r="AO14" s="18"/>
      <c r="AP14" s="18"/>
    </row>
    <row r="15" spans="2:42" x14ac:dyDescent="0.25">
      <c r="B15" s="26" t="s">
        <v>24</v>
      </c>
      <c r="C15" s="10">
        <f t="shared" si="2"/>
        <v>16</v>
      </c>
      <c r="D15" s="20"/>
      <c r="E15" s="21"/>
      <c r="F15" s="21"/>
      <c r="G15" s="21"/>
      <c r="H15" s="21"/>
      <c r="I15" s="21"/>
      <c r="J15" s="21"/>
      <c r="K15" s="21"/>
      <c r="L15" s="21"/>
      <c r="M15" s="21"/>
      <c r="N15" s="21"/>
      <c r="O15" s="23"/>
      <c r="P15" s="12">
        <f t="shared" ref="P15:AE15" si="3">IF(O15=0,1,O15+1)</f>
        <v>1</v>
      </c>
      <c r="Q15" s="12">
        <f t="shared" si="3"/>
        <v>2</v>
      </c>
      <c r="R15" s="12">
        <f t="shared" si="3"/>
        <v>3</v>
      </c>
      <c r="S15" s="12">
        <f t="shared" si="3"/>
        <v>4</v>
      </c>
      <c r="T15" s="12">
        <f t="shared" si="3"/>
        <v>5</v>
      </c>
      <c r="U15" s="12">
        <f t="shared" si="3"/>
        <v>6</v>
      </c>
      <c r="V15" s="12">
        <f t="shared" si="3"/>
        <v>7</v>
      </c>
      <c r="W15" s="12">
        <f t="shared" si="3"/>
        <v>8</v>
      </c>
      <c r="X15" s="12">
        <f t="shared" si="3"/>
        <v>9</v>
      </c>
      <c r="Y15" s="12">
        <f t="shared" si="3"/>
        <v>10</v>
      </c>
      <c r="Z15" s="12">
        <f t="shared" si="3"/>
        <v>11</v>
      </c>
      <c r="AA15" s="12">
        <f t="shared" si="3"/>
        <v>12</v>
      </c>
      <c r="AB15" s="12">
        <f t="shared" si="3"/>
        <v>13</v>
      </c>
      <c r="AC15" s="12">
        <f t="shared" si="3"/>
        <v>14</v>
      </c>
      <c r="AD15" s="12">
        <f t="shared" si="3"/>
        <v>15</v>
      </c>
      <c r="AE15" s="12">
        <f t="shared" si="3"/>
        <v>16</v>
      </c>
      <c r="AF15" s="21"/>
      <c r="AG15" s="18"/>
      <c r="AH15" s="18"/>
      <c r="AI15" s="18"/>
      <c r="AJ15" s="18"/>
      <c r="AK15" s="18"/>
      <c r="AL15" s="18"/>
      <c r="AM15" s="18"/>
      <c r="AN15" s="18"/>
      <c r="AO15" s="18"/>
      <c r="AP15" s="18"/>
    </row>
    <row r="16" spans="2:42" x14ac:dyDescent="0.25">
      <c r="B16" s="26" t="s">
        <v>25</v>
      </c>
      <c r="C16" s="10">
        <f t="shared" si="2"/>
        <v>5</v>
      </c>
      <c r="D16" s="20"/>
      <c r="E16" s="21"/>
      <c r="F16" s="21"/>
      <c r="G16" s="21"/>
      <c r="H16" s="21"/>
      <c r="I16" s="21"/>
      <c r="J16" s="21"/>
      <c r="K16" s="21"/>
      <c r="L16" s="21"/>
      <c r="M16" s="21"/>
      <c r="N16" s="21"/>
      <c r="O16" s="23"/>
      <c r="P16" s="24"/>
      <c r="Q16" s="21"/>
      <c r="R16" s="21"/>
      <c r="S16" s="21"/>
      <c r="T16" s="21"/>
      <c r="U16" s="21"/>
      <c r="V16" s="21"/>
      <c r="W16" s="21"/>
      <c r="X16" s="21"/>
      <c r="Y16" s="21"/>
      <c r="Z16" s="12">
        <f>IF(Y16=0,1,Y16+1)</f>
        <v>1</v>
      </c>
      <c r="AA16" s="12">
        <f>IF(Z16=0,1,Z16+1)</f>
        <v>2</v>
      </c>
      <c r="AB16" s="12">
        <f>IF(AA16=0,1,AA16+1)</f>
        <v>3</v>
      </c>
      <c r="AC16" s="12">
        <f>IF(AB16=0,1,AB16+1)</f>
        <v>4</v>
      </c>
      <c r="AD16" s="12">
        <f>IF(AC16=0,1,AC16+1)</f>
        <v>5</v>
      </c>
      <c r="AE16" s="21"/>
      <c r="AF16" s="21"/>
      <c r="AG16" s="18"/>
      <c r="AH16" s="18"/>
      <c r="AI16" s="18"/>
      <c r="AJ16" s="18"/>
      <c r="AK16" s="18"/>
      <c r="AL16" s="18"/>
      <c r="AM16" s="18"/>
      <c r="AN16" s="18"/>
      <c r="AO16" s="18"/>
      <c r="AP16" s="18"/>
    </row>
    <row r="17" spans="2:42" x14ac:dyDescent="0.25">
      <c r="B17" s="26" t="s">
        <v>26</v>
      </c>
      <c r="C17" s="10">
        <f t="shared" si="2"/>
        <v>2</v>
      </c>
      <c r="D17" s="20"/>
      <c r="E17" s="21"/>
      <c r="F17" s="21"/>
      <c r="G17" s="21"/>
      <c r="H17" s="21"/>
      <c r="I17" s="21"/>
      <c r="J17" s="21"/>
      <c r="K17" s="21"/>
      <c r="L17" s="21"/>
      <c r="M17" s="21"/>
      <c r="N17" s="21"/>
      <c r="O17" s="23"/>
      <c r="P17" s="24"/>
      <c r="Q17" s="21"/>
      <c r="R17" s="21"/>
      <c r="S17" s="21"/>
      <c r="T17" s="21"/>
      <c r="U17" s="21"/>
      <c r="V17" s="21"/>
      <c r="W17" s="21"/>
      <c r="X17" s="21"/>
      <c r="Y17" s="21"/>
      <c r="Z17" s="21"/>
      <c r="AA17" s="21"/>
      <c r="AB17" s="21"/>
      <c r="AC17" s="21"/>
      <c r="AD17" s="21"/>
      <c r="AE17" s="12">
        <f>IF(AD17=0,1,AD17+1)</f>
        <v>1</v>
      </c>
      <c r="AF17" s="12">
        <f>IF(AE17=0,1,AE17+1)</f>
        <v>2</v>
      </c>
      <c r="AG17" s="18"/>
      <c r="AH17" s="18"/>
      <c r="AI17" s="18"/>
      <c r="AJ17" s="18"/>
      <c r="AK17" s="18"/>
      <c r="AL17" s="18"/>
      <c r="AM17" s="18"/>
      <c r="AN17" s="18"/>
      <c r="AO17" s="18"/>
      <c r="AP17" s="18"/>
    </row>
    <row r="18" spans="2:42" x14ac:dyDescent="0.25">
      <c r="B18" s="22" t="s">
        <v>27</v>
      </c>
      <c r="C18" s="10">
        <f t="shared" si="2"/>
        <v>28</v>
      </c>
      <c r="D18" s="12">
        <v>1</v>
      </c>
      <c r="E18" s="12">
        <f t="shared" ref="E18:AE18" si="4">IF(D18=0,1,D18+1)</f>
        <v>2</v>
      </c>
      <c r="F18" s="12">
        <f t="shared" si="4"/>
        <v>3</v>
      </c>
      <c r="G18" s="12">
        <f t="shared" si="4"/>
        <v>4</v>
      </c>
      <c r="H18" s="12">
        <f t="shared" si="4"/>
        <v>5</v>
      </c>
      <c r="I18" s="12">
        <f t="shared" si="4"/>
        <v>6</v>
      </c>
      <c r="J18" s="12">
        <f t="shared" si="4"/>
        <v>7</v>
      </c>
      <c r="K18" s="12">
        <f t="shared" si="4"/>
        <v>8</v>
      </c>
      <c r="L18" s="12">
        <f t="shared" si="4"/>
        <v>9</v>
      </c>
      <c r="M18" s="12">
        <f t="shared" si="4"/>
        <v>10</v>
      </c>
      <c r="N18" s="12">
        <f t="shared" si="4"/>
        <v>11</v>
      </c>
      <c r="O18" s="12">
        <f t="shared" si="4"/>
        <v>12</v>
      </c>
      <c r="P18" s="12">
        <f t="shared" si="4"/>
        <v>13</v>
      </c>
      <c r="Q18" s="12">
        <f t="shared" si="4"/>
        <v>14</v>
      </c>
      <c r="R18" s="12">
        <f t="shared" si="4"/>
        <v>15</v>
      </c>
      <c r="S18" s="12">
        <f t="shared" si="4"/>
        <v>16</v>
      </c>
      <c r="T18" s="12">
        <f t="shared" si="4"/>
        <v>17</v>
      </c>
      <c r="U18" s="12">
        <f t="shared" si="4"/>
        <v>18</v>
      </c>
      <c r="V18" s="12">
        <f t="shared" si="4"/>
        <v>19</v>
      </c>
      <c r="W18" s="12">
        <f t="shared" si="4"/>
        <v>20</v>
      </c>
      <c r="X18" s="12">
        <f t="shared" si="4"/>
        <v>21</v>
      </c>
      <c r="Y18" s="12">
        <f t="shared" si="4"/>
        <v>22</v>
      </c>
      <c r="Z18" s="12">
        <f t="shared" si="4"/>
        <v>23</v>
      </c>
      <c r="AA18" s="12">
        <f t="shared" si="4"/>
        <v>24</v>
      </c>
      <c r="AB18" s="12">
        <f t="shared" si="4"/>
        <v>25</v>
      </c>
      <c r="AC18" s="12">
        <f t="shared" si="4"/>
        <v>26</v>
      </c>
      <c r="AD18" s="12">
        <f t="shared" si="4"/>
        <v>27</v>
      </c>
      <c r="AE18" s="12">
        <f t="shared" si="4"/>
        <v>28</v>
      </c>
      <c r="AF18" s="21"/>
      <c r="AG18" s="18"/>
      <c r="AH18" s="18"/>
      <c r="AI18" s="18"/>
      <c r="AJ18" s="18"/>
      <c r="AK18" s="18"/>
      <c r="AL18" s="18"/>
      <c r="AM18" s="18"/>
      <c r="AN18" s="18"/>
      <c r="AO18" s="18"/>
      <c r="AP18" s="18"/>
    </row>
    <row r="19" spans="2:42" x14ac:dyDescent="0.25">
      <c r="B19" s="22" t="s">
        <v>28</v>
      </c>
      <c r="C19" s="10">
        <f t="shared" si="2"/>
        <v>29</v>
      </c>
      <c r="D19" s="12">
        <v>1</v>
      </c>
      <c r="E19" s="12">
        <f t="shared" ref="E19:AF19" si="5">IF(D19=0,1,D19+1)</f>
        <v>2</v>
      </c>
      <c r="F19" s="12">
        <f t="shared" si="5"/>
        <v>3</v>
      </c>
      <c r="G19" s="12">
        <f t="shared" si="5"/>
        <v>4</v>
      </c>
      <c r="H19" s="12">
        <f t="shared" si="5"/>
        <v>5</v>
      </c>
      <c r="I19" s="12">
        <f t="shared" si="5"/>
        <v>6</v>
      </c>
      <c r="J19" s="12">
        <f t="shared" si="5"/>
        <v>7</v>
      </c>
      <c r="K19" s="12">
        <f t="shared" si="5"/>
        <v>8</v>
      </c>
      <c r="L19" s="12">
        <f t="shared" si="5"/>
        <v>9</v>
      </c>
      <c r="M19" s="12">
        <f t="shared" si="5"/>
        <v>10</v>
      </c>
      <c r="N19" s="12">
        <f t="shared" si="5"/>
        <v>11</v>
      </c>
      <c r="O19" s="12">
        <f t="shared" si="5"/>
        <v>12</v>
      </c>
      <c r="P19" s="12">
        <f t="shared" si="5"/>
        <v>13</v>
      </c>
      <c r="Q19" s="12">
        <f t="shared" si="5"/>
        <v>14</v>
      </c>
      <c r="R19" s="12">
        <f t="shared" si="5"/>
        <v>15</v>
      </c>
      <c r="S19" s="12">
        <f t="shared" si="5"/>
        <v>16</v>
      </c>
      <c r="T19" s="12">
        <f t="shared" si="5"/>
        <v>17</v>
      </c>
      <c r="U19" s="12">
        <f t="shared" si="5"/>
        <v>18</v>
      </c>
      <c r="V19" s="12">
        <f t="shared" si="5"/>
        <v>19</v>
      </c>
      <c r="W19" s="12">
        <f t="shared" si="5"/>
        <v>20</v>
      </c>
      <c r="X19" s="12">
        <f t="shared" si="5"/>
        <v>21</v>
      </c>
      <c r="Y19" s="12">
        <f t="shared" si="5"/>
        <v>22</v>
      </c>
      <c r="Z19" s="12">
        <f t="shared" si="5"/>
        <v>23</v>
      </c>
      <c r="AA19" s="12">
        <f t="shared" si="5"/>
        <v>24</v>
      </c>
      <c r="AB19" s="12">
        <f t="shared" si="5"/>
        <v>25</v>
      </c>
      <c r="AC19" s="12">
        <f t="shared" si="5"/>
        <v>26</v>
      </c>
      <c r="AD19" s="12">
        <f t="shared" si="5"/>
        <v>27</v>
      </c>
      <c r="AE19" s="12">
        <f t="shared" si="5"/>
        <v>28</v>
      </c>
      <c r="AF19" s="12">
        <f t="shared" si="5"/>
        <v>29</v>
      </c>
      <c r="AG19" s="18"/>
      <c r="AH19" s="18"/>
      <c r="AI19" s="18"/>
      <c r="AJ19" s="18"/>
      <c r="AK19" s="18"/>
      <c r="AL19" s="18"/>
      <c r="AM19" s="18"/>
      <c r="AN19" s="18"/>
      <c r="AO19" s="18"/>
      <c r="AP19" s="18"/>
    </row>
    <row r="20" spans="2:42" x14ac:dyDescent="0.25">
      <c r="B20" s="28" t="s">
        <v>29</v>
      </c>
      <c r="C20" s="10">
        <f t="shared" si="2"/>
        <v>10</v>
      </c>
      <c r="D20" s="20"/>
      <c r="E20" s="21"/>
      <c r="F20" s="21"/>
      <c r="G20" s="21"/>
      <c r="H20" s="21"/>
      <c r="I20" s="21"/>
      <c r="J20" s="21"/>
      <c r="K20" s="21"/>
      <c r="L20" s="21"/>
      <c r="M20" s="21"/>
      <c r="N20" s="21"/>
      <c r="O20" s="23"/>
      <c r="P20" s="24"/>
      <c r="Q20" s="21"/>
      <c r="R20" s="21"/>
      <c r="S20" s="21"/>
      <c r="T20" s="21"/>
      <c r="U20" s="21"/>
      <c r="V20" s="21"/>
      <c r="W20" s="21"/>
      <c r="X20" s="21"/>
      <c r="Y20" s="21"/>
      <c r="Z20" s="21"/>
      <c r="AA20" s="21"/>
      <c r="AB20" s="21"/>
      <c r="AC20" s="21"/>
      <c r="AD20" s="21"/>
      <c r="AE20" s="21"/>
      <c r="AF20" s="21"/>
      <c r="AG20" s="29">
        <v>1</v>
      </c>
      <c r="AH20" s="29">
        <v>2</v>
      </c>
      <c r="AI20" s="29">
        <v>3</v>
      </c>
      <c r="AJ20" s="29">
        <v>4</v>
      </c>
      <c r="AK20" s="29">
        <v>5</v>
      </c>
      <c r="AL20" s="29">
        <v>6</v>
      </c>
      <c r="AM20" s="29">
        <v>7</v>
      </c>
      <c r="AN20" s="29">
        <v>8</v>
      </c>
      <c r="AO20" s="29">
        <v>9</v>
      </c>
      <c r="AP20" s="29">
        <v>10</v>
      </c>
    </row>
    <row r="21" spans="2:42" ht="15.75" customHeight="1" x14ac:dyDescent="0.25"/>
    <row r="22" spans="2:42" ht="15.75" customHeight="1" x14ac:dyDescent="0.25">
      <c r="O22" s="30">
        <f>29/12</f>
        <v>2.4166666666666665</v>
      </c>
    </row>
    <row r="23" spans="2:42" ht="15.75" customHeight="1" x14ac:dyDescent="0.25"/>
    <row r="24" spans="2:42" ht="15.75" customHeight="1" x14ac:dyDescent="0.25"/>
    <row r="25" spans="2:42" ht="15.75" customHeight="1" x14ac:dyDescent="0.25"/>
    <row r="26" spans="2:42" ht="15.75" customHeight="1" x14ac:dyDescent="0.25"/>
    <row r="27" spans="2:42" ht="15.75" customHeight="1" x14ac:dyDescent="0.25"/>
    <row r="28" spans="2:42" ht="15.75" customHeight="1" x14ac:dyDescent="0.25"/>
    <row r="29" spans="2:42" ht="15.75" customHeight="1" x14ac:dyDescent="0.25"/>
    <row r="30" spans="2:42" ht="15.75" customHeight="1" x14ac:dyDescent="0.25"/>
    <row r="31" spans="2:42" ht="15.75" customHeight="1" x14ac:dyDescent="0.25"/>
    <row r="32" spans="2:4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6">
    <mergeCell ref="AM5:AM6"/>
    <mergeCell ref="AN5:AN6"/>
    <mergeCell ref="AO5:AO6"/>
    <mergeCell ref="B3:AP3"/>
    <mergeCell ref="B4:B6"/>
    <mergeCell ref="C4:C6"/>
    <mergeCell ref="D4:O4"/>
    <mergeCell ref="P4:AA4"/>
    <mergeCell ref="AB4:AF4"/>
    <mergeCell ref="AG5:AG6"/>
    <mergeCell ref="AP5:AP6"/>
    <mergeCell ref="AH5:AH6"/>
    <mergeCell ref="AI5:AI6"/>
    <mergeCell ref="AJ5:AJ6"/>
    <mergeCell ref="AK5:AK6"/>
    <mergeCell ref="AL5:AL6"/>
  </mergeCells>
  <conditionalFormatting sqref="D12:L12 P12:AA12 AC12:AL12">
    <cfRule type="cellIs" dxfId="2" priority="1" operator="greaterThan">
      <formula>0</formula>
    </cfRule>
  </conditionalFormatting>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030A0"/>
  </sheetPr>
  <dimension ref="A1:X990"/>
  <sheetViews>
    <sheetView zoomScale="55" zoomScaleNormal="55" workbookViewId="0">
      <selection activeCell="C127" sqref="C127"/>
    </sheetView>
  </sheetViews>
  <sheetFormatPr baseColWidth="10" defaultColWidth="14.42578125" defaultRowHeight="15" customHeight="1" x14ac:dyDescent="0.25"/>
  <cols>
    <col min="1" max="1" width="10.7109375" customWidth="1"/>
    <col min="2" max="2" width="33.28515625" customWidth="1"/>
    <col min="3" max="3" width="20.7109375" customWidth="1"/>
    <col min="4" max="4" width="12.5703125" customWidth="1"/>
    <col min="5" max="5" width="30.140625" customWidth="1"/>
    <col min="6" max="6" width="18.42578125" customWidth="1"/>
    <col min="7" max="7" width="10.7109375" customWidth="1"/>
    <col min="8" max="8" width="13.5703125" customWidth="1"/>
    <col min="9" max="9" width="15" customWidth="1"/>
    <col min="10" max="10" width="13.28515625" customWidth="1"/>
    <col min="11" max="12" width="10.7109375" customWidth="1"/>
    <col min="13" max="13" width="12.140625" customWidth="1"/>
    <col min="14" max="14" width="10.5703125" customWidth="1"/>
    <col min="15" max="15" width="10.7109375" customWidth="1"/>
    <col min="16" max="16" width="12.140625" customWidth="1"/>
    <col min="17" max="17" width="10.5703125" customWidth="1"/>
    <col min="18" max="26" width="10.7109375" customWidth="1"/>
  </cols>
  <sheetData>
    <row r="1" spans="1:13" ht="18.75" x14ac:dyDescent="0.3">
      <c r="A1" s="31"/>
      <c r="B1" s="32" t="s">
        <v>30</v>
      </c>
      <c r="C1" s="33"/>
      <c r="D1" s="34"/>
      <c r="E1" s="34"/>
      <c r="F1" s="34"/>
      <c r="G1" s="35"/>
      <c r="H1" s="35"/>
      <c r="I1" s="35"/>
      <c r="J1" s="35"/>
      <c r="K1" s="35"/>
      <c r="L1" s="35"/>
      <c r="M1" s="36"/>
    </row>
    <row r="2" spans="1:13" x14ac:dyDescent="0.25">
      <c r="B2" s="37" t="s">
        <v>31</v>
      </c>
      <c r="C2" s="38"/>
      <c r="D2" s="38"/>
      <c r="E2" s="38"/>
      <c r="F2" s="38"/>
      <c r="G2" s="38"/>
      <c r="H2" s="38"/>
      <c r="I2" s="38"/>
      <c r="J2" s="38"/>
      <c r="K2" s="38"/>
      <c r="L2" s="38"/>
      <c r="M2" s="39"/>
    </row>
    <row r="3" spans="1:13" ht="18.75" x14ac:dyDescent="0.3">
      <c r="B3" s="1046">
        <v>2007</v>
      </c>
      <c r="C3" s="1034"/>
      <c r="D3" s="1034"/>
      <c r="E3" s="1035"/>
      <c r="H3" s="1046">
        <v>2017</v>
      </c>
      <c r="I3" s="1034"/>
      <c r="J3" s="1034"/>
      <c r="K3" s="1035"/>
    </row>
    <row r="4" spans="1:13" ht="21" x14ac:dyDescent="0.25">
      <c r="B4" s="40" t="s">
        <v>32</v>
      </c>
      <c r="C4" s="41" t="s">
        <v>33</v>
      </c>
      <c r="D4" s="41" t="s">
        <v>34</v>
      </c>
      <c r="E4" s="41" t="s">
        <v>35</v>
      </c>
      <c r="H4" s="40" t="s">
        <v>32</v>
      </c>
      <c r="I4" s="41" t="s">
        <v>33</v>
      </c>
      <c r="J4" s="41" t="s">
        <v>34</v>
      </c>
      <c r="K4" s="41" t="s">
        <v>35</v>
      </c>
    </row>
    <row r="5" spans="1:13" x14ac:dyDescent="0.25">
      <c r="B5" s="42" t="s">
        <v>36</v>
      </c>
      <c r="C5" s="42">
        <v>8403</v>
      </c>
      <c r="D5" s="43">
        <f t="shared" ref="D5:D103" si="0">C5/$C$104</f>
        <v>1.7569279791251113E-2</v>
      </c>
      <c r="E5" s="42">
        <v>1.76</v>
      </c>
      <c r="H5" s="44" t="s">
        <v>37</v>
      </c>
      <c r="I5" s="45">
        <v>9441.1440407900209</v>
      </c>
      <c r="J5" s="43">
        <f t="shared" ref="J5:J113" si="1">I5/$I$113</f>
        <v>1.5125869571144823E-2</v>
      </c>
      <c r="K5" s="43">
        <v>1.51258695711448E-2</v>
      </c>
    </row>
    <row r="6" spans="1:13" x14ac:dyDescent="0.25">
      <c r="B6" s="42" t="s">
        <v>38</v>
      </c>
      <c r="C6" s="42">
        <v>8693</v>
      </c>
      <c r="D6" s="43">
        <f t="shared" si="0"/>
        <v>1.8175621709549675E-2</v>
      </c>
      <c r="E6" s="42">
        <v>3.57</v>
      </c>
      <c r="H6" s="44" t="s">
        <v>39</v>
      </c>
      <c r="I6" s="45">
        <v>10277.114262121</v>
      </c>
      <c r="J6" s="43">
        <f t="shared" si="1"/>
        <v>1.6465196296654178E-2</v>
      </c>
      <c r="K6" s="43">
        <v>3.1591065867799098E-2</v>
      </c>
    </row>
    <row r="7" spans="1:13" hidden="1" x14ac:dyDescent="0.25">
      <c r="B7" s="42" t="s">
        <v>40</v>
      </c>
      <c r="C7" s="42">
        <v>9640</v>
      </c>
      <c r="D7" s="43">
        <f t="shared" si="0"/>
        <v>2.0155641697924637E-2</v>
      </c>
      <c r="E7" s="42">
        <v>5.59</v>
      </c>
      <c r="H7" s="44" t="s">
        <v>41</v>
      </c>
      <c r="I7" s="45">
        <v>10792.084480727999</v>
      </c>
      <c r="J7" s="43">
        <f t="shared" si="1"/>
        <v>1.7290241685859107E-2</v>
      </c>
      <c r="K7" s="43">
        <v>4.8881307553658201E-2</v>
      </c>
    </row>
    <row r="8" spans="1:13" hidden="1" x14ac:dyDescent="0.25">
      <c r="B8" s="42" t="s">
        <v>42</v>
      </c>
      <c r="C8" s="42">
        <v>9700</v>
      </c>
      <c r="D8" s="43">
        <f t="shared" si="0"/>
        <v>2.0281091749986411E-2</v>
      </c>
      <c r="E8" s="42">
        <v>7.62</v>
      </c>
      <c r="H8" s="44" t="s">
        <v>43</v>
      </c>
      <c r="I8" s="45">
        <v>10729.538560622001</v>
      </c>
      <c r="J8" s="43">
        <f t="shared" si="1"/>
        <v>1.7190035458134675E-2</v>
      </c>
      <c r="K8" s="43">
        <v>6.6071343011792905E-2</v>
      </c>
    </row>
    <row r="9" spans="1:13" hidden="1" x14ac:dyDescent="0.25">
      <c r="B9" s="42" t="s">
        <v>44</v>
      </c>
      <c r="C9" s="42">
        <v>9028</v>
      </c>
      <c r="D9" s="43">
        <f t="shared" si="0"/>
        <v>1.8876051166894569E-2</v>
      </c>
      <c r="E9" s="42">
        <v>9.51</v>
      </c>
      <c r="H9" s="44" t="s">
        <v>45</v>
      </c>
      <c r="I9" s="45">
        <v>10879.166611889899</v>
      </c>
      <c r="J9" s="43">
        <f t="shared" si="1"/>
        <v>1.7429757930102534E-2</v>
      </c>
      <c r="K9" s="43">
        <v>8.3501100941895598E-2</v>
      </c>
    </row>
    <row r="10" spans="1:13" hidden="1" x14ac:dyDescent="0.25">
      <c r="B10" s="42" t="s">
        <v>46</v>
      </c>
      <c r="C10" s="42">
        <v>8508</v>
      </c>
      <c r="D10" s="43">
        <f t="shared" si="0"/>
        <v>1.7788817382359212E-2</v>
      </c>
      <c r="E10" s="42">
        <v>11.28</v>
      </c>
      <c r="H10" s="44" t="s">
        <v>47</v>
      </c>
      <c r="I10" s="45">
        <v>10508.8989575499</v>
      </c>
      <c r="J10" s="43">
        <f t="shared" si="1"/>
        <v>1.6836543779173013E-2</v>
      </c>
      <c r="K10" s="43">
        <v>0.100337644721069</v>
      </c>
    </row>
    <row r="11" spans="1:13" hidden="1" x14ac:dyDescent="0.25">
      <c r="B11" s="42" t="s">
        <v>48</v>
      </c>
      <c r="C11" s="42">
        <v>8308</v>
      </c>
      <c r="D11" s="43">
        <f t="shared" si="0"/>
        <v>1.737065054215331E-2</v>
      </c>
      <c r="E11" s="42">
        <v>13.02</v>
      </c>
      <c r="H11" s="44" t="s">
        <v>49</v>
      </c>
      <c r="I11" s="45">
        <v>10097.196324111999</v>
      </c>
      <c r="J11" s="43">
        <f t="shared" si="1"/>
        <v>1.6176945714725152E-2</v>
      </c>
      <c r="K11" s="43">
        <v>0.116514590435794</v>
      </c>
    </row>
    <row r="12" spans="1:13" hidden="1" x14ac:dyDescent="0.25">
      <c r="B12" s="42" t="s">
        <v>50</v>
      </c>
      <c r="C12" s="42">
        <v>8772</v>
      </c>
      <c r="D12" s="43">
        <f t="shared" si="0"/>
        <v>1.8340797611431009E-2</v>
      </c>
      <c r="E12" s="42">
        <v>14.86</v>
      </c>
      <c r="H12" s="44" t="s">
        <v>51</v>
      </c>
      <c r="I12" s="45">
        <v>10433.361103384001</v>
      </c>
      <c r="J12" s="43">
        <f t="shared" si="1"/>
        <v>1.6715522881190617E-2</v>
      </c>
      <c r="K12" s="43">
        <v>0.13323011331698401</v>
      </c>
    </row>
    <row r="13" spans="1:13" hidden="1" x14ac:dyDescent="0.25">
      <c r="B13" s="42" t="s">
        <v>52</v>
      </c>
      <c r="C13" s="42">
        <v>8823</v>
      </c>
      <c r="D13" s="43">
        <f t="shared" si="0"/>
        <v>1.8447430155683515E-2</v>
      </c>
      <c r="E13" s="42">
        <v>16.7</v>
      </c>
      <c r="H13" s="44" t="s">
        <v>53</v>
      </c>
      <c r="I13" s="45">
        <v>10534.731955031</v>
      </c>
      <c r="J13" s="43">
        <f t="shared" si="1"/>
        <v>1.6877931406439648E-2</v>
      </c>
      <c r="K13" s="43">
        <v>0.15010804472342401</v>
      </c>
    </row>
    <row r="14" spans="1:13" hidden="1" x14ac:dyDescent="0.25">
      <c r="B14" s="42" t="s">
        <v>54</v>
      </c>
      <c r="C14" s="42">
        <v>8343</v>
      </c>
      <c r="D14" s="43">
        <f t="shared" si="0"/>
        <v>1.7443829739189343E-2</v>
      </c>
      <c r="E14" s="42">
        <v>18.440000000000001</v>
      </c>
      <c r="H14" s="44" t="s">
        <v>55</v>
      </c>
      <c r="I14" s="45">
        <v>10367.111898978999</v>
      </c>
      <c r="J14" s="43">
        <f t="shared" si="1"/>
        <v>1.6609383538257944E-2</v>
      </c>
      <c r="K14" s="43">
        <v>0.16671742826168201</v>
      </c>
    </row>
    <row r="15" spans="1:13" x14ac:dyDescent="0.25">
      <c r="B15" s="42" t="s">
        <v>56</v>
      </c>
      <c r="C15" s="42">
        <v>8898</v>
      </c>
      <c r="D15" s="43">
        <f t="shared" si="0"/>
        <v>1.8604242720760729E-2</v>
      </c>
      <c r="E15" s="42">
        <v>20.309999999999999</v>
      </c>
      <c r="H15" s="44" t="s">
        <v>57</v>
      </c>
      <c r="I15" s="45">
        <v>9943.7651135549895</v>
      </c>
      <c r="J15" s="43">
        <f t="shared" si="1"/>
        <v>1.5931130115577279E-2</v>
      </c>
      <c r="K15" s="43">
        <v>0.18264855837725899</v>
      </c>
    </row>
    <row r="16" spans="1:13" x14ac:dyDescent="0.25">
      <c r="B16" s="46" t="s">
        <v>58</v>
      </c>
      <c r="C16" s="46">
        <v>8957</v>
      </c>
      <c r="D16" s="47">
        <f t="shared" si="0"/>
        <v>1.8727601938621472E-2</v>
      </c>
      <c r="E16" s="46">
        <v>22.18</v>
      </c>
      <c r="F16" s="48"/>
      <c r="G16" s="48"/>
      <c r="H16" s="49" t="s">
        <v>59</v>
      </c>
      <c r="I16" s="50">
        <v>10200.609675942</v>
      </c>
      <c r="J16" s="47">
        <f t="shared" si="1"/>
        <v>1.6342626575533693E-2</v>
      </c>
      <c r="K16" s="47">
        <v>0.198991184952793</v>
      </c>
    </row>
    <row r="17" spans="2:11" x14ac:dyDescent="0.25">
      <c r="B17" s="51" t="s">
        <v>60</v>
      </c>
      <c r="C17" s="51">
        <v>9153</v>
      </c>
      <c r="D17" s="52">
        <f t="shared" si="0"/>
        <v>1.9137405442023258E-2</v>
      </c>
      <c r="E17" s="51">
        <v>24.09</v>
      </c>
      <c r="F17" s="53"/>
      <c r="G17" s="53"/>
      <c r="H17" s="54" t="s">
        <v>61</v>
      </c>
      <c r="I17" s="55">
        <v>10291.7246896591</v>
      </c>
      <c r="J17" s="52">
        <f t="shared" si="1"/>
        <v>1.6488603991777265E-2</v>
      </c>
      <c r="K17" s="52">
        <v>0.21547978894457001</v>
      </c>
    </row>
    <row r="18" spans="2:11" x14ac:dyDescent="0.25">
      <c r="B18" s="51" t="s">
        <v>62</v>
      </c>
      <c r="C18" s="51">
        <v>8881</v>
      </c>
      <c r="D18" s="52">
        <f t="shared" si="0"/>
        <v>1.8568698539343228E-2</v>
      </c>
      <c r="E18" s="51">
        <v>25.95</v>
      </c>
      <c r="F18" s="53"/>
      <c r="G18" s="53"/>
      <c r="H18" s="54" t="s">
        <v>63</v>
      </c>
      <c r="I18" s="55">
        <v>10061.825242437</v>
      </c>
      <c r="J18" s="52">
        <f t="shared" si="1"/>
        <v>1.6120276907884073E-2</v>
      </c>
      <c r="K18" s="52">
        <v>0.23160006585245399</v>
      </c>
    </row>
    <row r="19" spans="2:11" x14ac:dyDescent="0.25">
      <c r="B19" s="51" t="s">
        <v>64</v>
      </c>
      <c r="C19" s="51">
        <v>9217</v>
      </c>
      <c r="D19" s="52">
        <f t="shared" si="0"/>
        <v>1.9271218830889149E-2</v>
      </c>
      <c r="E19" s="51">
        <v>27.88</v>
      </c>
      <c r="F19" s="53"/>
      <c r="G19" s="53"/>
      <c r="H19" s="54" t="s">
        <v>65</v>
      </c>
      <c r="I19" s="55">
        <v>9614.5875355290409</v>
      </c>
      <c r="J19" s="52">
        <f t="shared" si="1"/>
        <v>1.5403747301645631E-2</v>
      </c>
      <c r="K19" s="52">
        <v>0.2470038131541</v>
      </c>
    </row>
    <row r="20" spans="2:11" x14ac:dyDescent="0.25">
      <c r="B20" s="51" t="s">
        <v>66</v>
      </c>
      <c r="C20" s="51">
        <v>9539</v>
      </c>
      <c r="D20" s="52">
        <f t="shared" si="0"/>
        <v>1.9944467443620655E-2</v>
      </c>
      <c r="E20" s="51">
        <v>29.87</v>
      </c>
      <c r="F20" s="53"/>
      <c r="G20" s="53"/>
      <c r="H20" s="54" t="s">
        <v>67</v>
      </c>
      <c r="I20" s="55">
        <v>9384.5039038240793</v>
      </c>
      <c r="J20" s="52">
        <f t="shared" si="1"/>
        <v>1.5035125131642879E-2</v>
      </c>
      <c r="K20" s="52">
        <v>0.26203893828574298</v>
      </c>
    </row>
    <row r="21" spans="2:11" ht="15.75" customHeight="1" x14ac:dyDescent="0.25">
      <c r="B21" s="51" t="s">
        <v>68</v>
      </c>
      <c r="C21" s="51">
        <v>8739</v>
      </c>
      <c r="D21" s="52">
        <f t="shared" si="0"/>
        <v>1.8271800082797034E-2</v>
      </c>
      <c r="E21" s="51">
        <v>31.7</v>
      </c>
      <c r="F21" s="53"/>
      <c r="G21" s="53"/>
      <c r="H21" s="54" t="s">
        <v>69</v>
      </c>
      <c r="I21" s="55">
        <v>9557.7680266850093</v>
      </c>
      <c r="J21" s="52">
        <f t="shared" si="1"/>
        <v>1.5312715486416656E-2</v>
      </c>
      <c r="K21" s="52">
        <v>0.27735165377215898</v>
      </c>
    </row>
    <row r="22" spans="2:11" ht="15.75" customHeight="1" x14ac:dyDescent="0.25">
      <c r="B22" s="42" t="s">
        <v>70</v>
      </c>
      <c r="C22" s="42">
        <v>9563</v>
      </c>
      <c r="D22" s="43">
        <f t="shared" si="0"/>
        <v>1.9994647464445365E-2</v>
      </c>
      <c r="E22" s="42">
        <v>33.700000000000003</v>
      </c>
      <c r="H22" s="44" t="s">
        <v>71</v>
      </c>
      <c r="I22" s="45">
        <v>10522.555082757999</v>
      </c>
      <c r="J22" s="43">
        <f t="shared" si="1"/>
        <v>1.6858422565033337E-2</v>
      </c>
      <c r="K22" s="43">
        <v>0.29421007633719298</v>
      </c>
    </row>
    <row r="23" spans="2:11" ht="15.75" hidden="1" customHeight="1" x14ac:dyDescent="0.25">
      <c r="B23" s="42" t="s">
        <v>72</v>
      </c>
      <c r="C23" s="42">
        <v>10339</v>
      </c>
      <c r="D23" s="43">
        <f t="shared" si="0"/>
        <v>2.1617134804444278E-2</v>
      </c>
      <c r="E23" s="42">
        <v>35.86</v>
      </c>
      <c r="H23" s="44" t="s">
        <v>73</v>
      </c>
      <c r="I23" s="45">
        <v>11400.415474255</v>
      </c>
      <c r="J23" s="43">
        <f t="shared" si="1"/>
        <v>1.8264862475926451E-2</v>
      </c>
      <c r="K23" s="43">
        <v>0.312474938813119</v>
      </c>
    </row>
    <row r="24" spans="2:11" ht="15.75" hidden="1" customHeight="1" x14ac:dyDescent="0.25">
      <c r="B24" s="42" t="s">
        <v>74</v>
      </c>
      <c r="C24" s="42">
        <v>10961</v>
      </c>
      <c r="D24" s="43">
        <f t="shared" si="0"/>
        <v>2.2917633677484645E-2</v>
      </c>
      <c r="E24" s="42">
        <v>38.15</v>
      </c>
      <c r="H24" s="44" t="s">
        <v>75</v>
      </c>
      <c r="I24" s="45">
        <v>11065.907816156099</v>
      </c>
      <c r="J24" s="43">
        <f t="shared" si="1"/>
        <v>1.7728940220626373E-2</v>
      </c>
      <c r="K24" s="43">
        <v>0.33020387903374498</v>
      </c>
    </row>
    <row r="25" spans="2:11" ht="15.75" hidden="1" customHeight="1" x14ac:dyDescent="0.25">
      <c r="B25" s="42" t="s">
        <v>76</v>
      </c>
      <c r="C25" s="42">
        <v>11468</v>
      </c>
      <c r="D25" s="43">
        <f t="shared" si="0"/>
        <v>2.3977686617406613E-2</v>
      </c>
      <c r="E25" s="42">
        <v>40.549999999999997</v>
      </c>
      <c r="H25" s="44" t="s">
        <v>77</v>
      </c>
      <c r="I25" s="45">
        <v>12029.4375178429</v>
      </c>
      <c r="J25" s="43">
        <f t="shared" si="1"/>
        <v>1.9272632863453491E-2</v>
      </c>
      <c r="K25" s="43">
        <v>0.34947651189719903</v>
      </c>
    </row>
    <row r="26" spans="2:11" ht="15.75" hidden="1" customHeight="1" x14ac:dyDescent="0.25">
      <c r="B26" s="42" t="s">
        <v>78</v>
      </c>
      <c r="C26" s="42">
        <v>9809</v>
      </c>
      <c r="D26" s="43">
        <f t="shared" si="0"/>
        <v>2.0508992677898626E-2</v>
      </c>
      <c r="E26" s="42">
        <v>42.6</v>
      </c>
      <c r="H26" s="44" t="s">
        <v>79</v>
      </c>
      <c r="I26" s="45">
        <v>12443.4837845929</v>
      </c>
      <c r="J26" s="43">
        <f t="shared" si="1"/>
        <v>1.9935985715631335E-2</v>
      </c>
      <c r="K26" s="43">
        <v>0.36941249761283002</v>
      </c>
    </row>
    <row r="27" spans="2:11" ht="15.75" hidden="1" customHeight="1" x14ac:dyDescent="0.25">
      <c r="B27" s="42" t="s">
        <v>80</v>
      </c>
      <c r="C27" s="42">
        <v>11049</v>
      </c>
      <c r="D27" s="43">
        <f t="shared" si="0"/>
        <v>2.3101627087175242E-2</v>
      </c>
      <c r="E27" s="42">
        <v>44.91</v>
      </c>
      <c r="H27" s="44" t="s">
        <v>81</v>
      </c>
      <c r="I27" s="45">
        <v>12588.778901985899</v>
      </c>
      <c r="J27" s="43">
        <f t="shared" si="1"/>
        <v>2.0168766296619779E-2</v>
      </c>
      <c r="K27" s="43">
        <v>0.38958126390945003</v>
      </c>
    </row>
    <row r="28" spans="2:11" ht="15.75" hidden="1" customHeight="1" x14ac:dyDescent="0.25">
      <c r="B28" s="42" t="s">
        <v>82</v>
      </c>
      <c r="C28" s="42">
        <v>10616</v>
      </c>
      <c r="D28" s="43">
        <f t="shared" si="0"/>
        <v>2.2196295878129456E-2</v>
      </c>
      <c r="E28" s="42">
        <v>47.13</v>
      </c>
      <c r="H28" s="44" t="s">
        <v>83</v>
      </c>
      <c r="I28" s="45">
        <v>12590.670201696899</v>
      </c>
      <c r="J28" s="43">
        <f t="shared" si="1"/>
        <v>2.0171796390496637E-2</v>
      </c>
      <c r="K28" s="43">
        <v>0.40975306029994701</v>
      </c>
    </row>
    <row r="29" spans="2:11" ht="15.75" hidden="1" customHeight="1" x14ac:dyDescent="0.25">
      <c r="B29" s="42" t="s">
        <v>84</v>
      </c>
      <c r="C29" s="42">
        <v>10952</v>
      </c>
      <c r="D29" s="43">
        <f t="shared" si="0"/>
        <v>2.2898816169675377E-2</v>
      </c>
      <c r="E29" s="42">
        <v>49.42</v>
      </c>
      <c r="H29" s="44" t="s">
        <v>85</v>
      </c>
      <c r="I29" s="45">
        <v>12976.2619789828</v>
      </c>
      <c r="J29" s="43">
        <f t="shared" si="1"/>
        <v>2.0789561664041219E-2</v>
      </c>
      <c r="K29" s="43">
        <v>0.43054262196398801</v>
      </c>
    </row>
    <row r="30" spans="2:11" ht="15.75" hidden="1" customHeight="1" x14ac:dyDescent="0.25">
      <c r="B30" s="42" t="s">
        <v>86</v>
      </c>
      <c r="C30" s="42">
        <v>10551</v>
      </c>
      <c r="D30" s="43">
        <f t="shared" si="0"/>
        <v>2.2060391655062538E-2</v>
      </c>
      <c r="E30" s="42">
        <v>51.62</v>
      </c>
      <c r="H30" s="44" t="s">
        <v>87</v>
      </c>
      <c r="I30" s="45">
        <v>12978.24791495</v>
      </c>
      <c r="J30" s="43">
        <f t="shared" si="1"/>
        <v>2.0792743376796232E-2</v>
      </c>
      <c r="K30" s="43">
        <v>0.451335365340784</v>
      </c>
    </row>
    <row r="31" spans="2:11" ht="15.75" hidden="1" customHeight="1" x14ac:dyDescent="0.25">
      <c r="B31" s="42" t="s">
        <v>88</v>
      </c>
      <c r="C31" s="42">
        <v>9294</v>
      </c>
      <c r="D31" s="43">
        <f t="shared" si="0"/>
        <v>1.9432213064368421E-2</v>
      </c>
      <c r="E31" s="42">
        <v>53.57</v>
      </c>
      <c r="H31" s="44" t="s">
        <v>89</v>
      </c>
      <c r="I31" s="45">
        <v>11941.6522362381</v>
      </c>
      <c r="J31" s="43">
        <f t="shared" si="1"/>
        <v>1.913199008604393E-2</v>
      </c>
      <c r="K31" s="43">
        <v>0.47046735542682799</v>
      </c>
    </row>
    <row r="32" spans="2:11" ht="15.75" hidden="1" customHeight="1" x14ac:dyDescent="0.25">
      <c r="B32" s="42" t="s">
        <v>90</v>
      </c>
      <c r="C32" s="42">
        <v>10188</v>
      </c>
      <c r="D32" s="43">
        <f t="shared" si="0"/>
        <v>2.1301418840088817E-2</v>
      </c>
      <c r="E32" s="42">
        <v>55.7</v>
      </c>
      <c r="H32" s="44" t="s">
        <v>91</v>
      </c>
      <c r="I32" s="45">
        <v>11756.691077908999</v>
      </c>
      <c r="J32" s="43">
        <f t="shared" si="1"/>
        <v>1.88356596472193E-2</v>
      </c>
      <c r="K32" s="43">
        <v>0.489303015074047</v>
      </c>
    </row>
    <row r="33" spans="2:11" ht="15.75" hidden="1" customHeight="1" x14ac:dyDescent="0.25">
      <c r="B33" s="42" t="s">
        <v>92</v>
      </c>
      <c r="C33" s="42">
        <v>9392</v>
      </c>
      <c r="D33" s="43">
        <f t="shared" si="0"/>
        <v>1.9637114816069317E-2</v>
      </c>
      <c r="E33" s="42">
        <v>57.66</v>
      </c>
      <c r="H33" s="44" t="s">
        <v>93</v>
      </c>
      <c r="I33" s="45">
        <v>12005.72055118</v>
      </c>
      <c r="J33" s="43">
        <f t="shared" si="1"/>
        <v>1.9234635376833616E-2</v>
      </c>
      <c r="K33" s="43">
        <v>0.50853765045088095</v>
      </c>
    </row>
    <row r="34" spans="2:11" ht="15.75" hidden="1" customHeight="1" x14ac:dyDescent="0.25">
      <c r="B34" s="42" t="s">
        <v>94</v>
      </c>
      <c r="C34" s="42">
        <v>8511</v>
      </c>
      <c r="D34" s="43">
        <f t="shared" si="0"/>
        <v>1.7795089884962301E-2</v>
      </c>
      <c r="E34" s="42">
        <v>59.44</v>
      </c>
      <c r="H34" s="44" t="s">
        <v>95</v>
      </c>
      <c r="I34" s="45">
        <v>12835.788540670001</v>
      </c>
      <c r="J34" s="43">
        <f t="shared" si="1"/>
        <v>2.0564506003736743E-2</v>
      </c>
      <c r="K34" s="43">
        <v>0.529102156454618</v>
      </c>
    </row>
    <row r="35" spans="2:11" ht="15.75" hidden="1" customHeight="1" x14ac:dyDescent="0.25">
      <c r="B35" s="42" t="s">
        <v>96</v>
      </c>
      <c r="C35" s="42">
        <v>10101</v>
      </c>
      <c r="D35" s="43">
        <f t="shared" si="0"/>
        <v>2.111951626459925E-2</v>
      </c>
      <c r="E35" s="42">
        <v>61.55</v>
      </c>
      <c r="H35" s="44" t="s">
        <v>97</v>
      </c>
      <c r="I35" s="45">
        <v>12270.994569013001</v>
      </c>
      <c r="J35" s="43">
        <f t="shared" si="1"/>
        <v>1.96596368572707E-2</v>
      </c>
      <c r="K35" s="43">
        <v>0.54876179331188801</v>
      </c>
    </row>
    <row r="36" spans="2:11" ht="15.75" hidden="1" customHeight="1" x14ac:dyDescent="0.25">
      <c r="B36" s="42" t="s">
        <v>98</v>
      </c>
      <c r="C36" s="42">
        <v>7574</v>
      </c>
      <c r="D36" s="43">
        <f t="shared" si="0"/>
        <v>1.5835978238597635E-2</v>
      </c>
      <c r="E36" s="42">
        <v>63.14</v>
      </c>
      <c r="H36" s="44" t="s">
        <v>99</v>
      </c>
      <c r="I36" s="45">
        <v>11308.543854633001</v>
      </c>
      <c r="J36" s="43">
        <f t="shared" si="1"/>
        <v>1.8117672884316757E-2</v>
      </c>
      <c r="K36" s="43">
        <v>0.566879466196205</v>
      </c>
    </row>
    <row r="37" spans="2:11" ht="15.75" hidden="1" customHeight="1" x14ac:dyDescent="0.25">
      <c r="B37" s="42" t="s">
        <v>100</v>
      </c>
      <c r="C37" s="42">
        <v>8552</v>
      </c>
      <c r="D37" s="43">
        <f t="shared" si="0"/>
        <v>1.7880814087204513E-2</v>
      </c>
      <c r="E37" s="42">
        <v>64.930000000000007</v>
      </c>
      <c r="H37" s="44" t="s">
        <v>101</v>
      </c>
      <c r="I37" s="45">
        <v>11251.4889995249</v>
      </c>
      <c r="J37" s="43">
        <f t="shared" si="1"/>
        <v>1.8026264015535903E-2</v>
      </c>
      <c r="K37" s="43">
        <v>0.58490573021174097</v>
      </c>
    </row>
    <row r="38" spans="2:11" ht="15.75" hidden="1" customHeight="1" x14ac:dyDescent="0.25">
      <c r="B38" s="42" t="s">
        <v>102</v>
      </c>
      <c r="C38" s="42">
        <v>8140</v>
      </c>
      <c r="D38" s="43">
        <f t="shared" si="0"/>
        <v>1.7019390396380348E-2</v>
      </c>
      <c r="E38" s="42">
        <v>66.63</v>
      </c>
      <c r="H38" s="44" t="s">
        <v>103</v>
      </c>
      <c r="I38" s="45">
        <v>10742.394686850001</v>
      </c>
      <c r="J38" s="43">
        <f t="shared" si="1"/>
        <v>1.7210632547605478E-2</v>
      </c>
      <c r="K38" s="43">
        <v>0.60211636275934699</v>
      </c>
    </row>
    <row r="39" spans="2:11" ht="15.75" hidden="1" customHeight="1" x14ac:dyDescent="0.25">
      <c r="B39" s="42" t="s">
        <v>104</v>
      </c>
      <c r="C39" s="42">
        <v>7411</v>
      </c>
      <c r="D39" s="43">
        <f t="shared" si="0"/>
        <v>1.5495172263829822E-2</v>
      </c>
      <c r="E39" s="42">
        <v>68.180000000000007</v>
      </c>
      <c r="H39" s="44" t="s">
        <v>105</v>
      </c>
      <c r="I39" s="45">
        <v>11172.947290852</v>
      </c>
      <c r="J39" s="43">
        <f t="shared" si="1"/>
        <v>1.7900430574572777E-2</v>
      </c>
      <c r="K39" s="43">
        <v>0.62001679333391901</v>
      </c>
    </row>
    <row r="40" spans="2:11" ht="15.75" hidden="1" customHeight="1" x14ac:dyDescent="0.25">
      <c r="B40" s="42" t="s">
        <v>106</v>
      </c>
      <c r="C40" s="42">
        <v>7496</v>
      </c>
      <c r="D40" s="43">
        <f t="shared" si="0"/>
        <v>1.5672893170917333E-2</v>
      </c>
      <c r="E40" s="42">
        <v>69.739999999999995</v>
      </c>
      <c r="H40" s="44" t="s">
        <v>107</v>
      </c>
      <c r="I40" s="45">
        <v>10843.422208350899</v>
      </c>
      <c r="J40" s="43">
        <f t="shared" si="1"/>
        <v>1.7372491015892416E-2</v>
      </c>
      <c r="K40" s="43">
        <v>0.63738928434981201</v>
      </c>
    </row>
    <row r="41" spans="2:11" ht="15.75" hidden="1" customHeight="1" x14ac:dyDescent="0.25">
      <c r="B41" s="42" t="s">
        <v>108</v>
      </c>
      <c r="C41" s="42">
        <v>6784</v>
      </c>
      <c r="D41" s="43">
        <f t="shared" si="0"/>
        <v>1.418421921978431E-2</v>
      </c>
      <c r="E41" s="42">
        <v>71.16</v>
      </c>
      <c r="H41" s="44" t="s">
        <v>109</v>
      </c>
      <c r="I41" s="45">
        <v>10098.766280440999</v>
      </c>
      <c r="J41" s="43">
        <f t="shared" si="1"/>
        <v>1.6179460977130033E-2</v>
      </c>
      <c r="K41" s="43">
        <v>0.65356874532694198</v>
      </c>
    </row>
    <row r="42" spans="2:11" ht="15.75" hidden="1" customHeight="1" x14ac:dyDescent="0.25">
      <c r="B42" s="42" t="s">
        <v>110</v>
      </c>
      <c r="C42" s="42">
        <v>7391</v>
      </c>
      <c r="D42" s="43">
        <f t="shared" si="0"/>
        <v>1.5453355579809232E-2</v>
      </c>
      <c r="E42" s="42">
        <v>72.709999999999994</v>
      </c>
      <c r="H42" s="44" t="s">
        <v>111</v>
      </c>
      <c r="I42" s="45">
        <v>9781.1597617969692</v>
      </c>
      <c r="J42" s="43">
        <f t="shared" si="1"/>
        <v>1.5670616418123284E-2</v>
      </c>
      <c r="K42" s="43">
        <v>0.66923936174506504</v>
      </c>
    </row>
    <row r="43" spans="2:11" ht="15.75" hidden="1" customHeight="1" x14ac:dyDescent="0.25">
      <c r="B43" s="42" t="s">
        <v>112</v>
      </c>
      <c r="C43" s="42">
        <v>6836</v>
      </c>
      <c r="D43" s="43">
        <f t="shared" si="0"/>
        <v>1.4292942598237844E-2</v>
      </c>
      <c r="E43" s="42">
        <v>74.14</v>
      </c>
      <c r="H43" s="44" t="s">
        <v>113</v>
      </c>
      <c r="I43" s="45">
        <v>9365.8902763139595</v>
      </c>
      <c r="J43" s="43">
        <f t="shared" si="1"/>
        <v>1.5005303819654888E-2</v>
      </c>
      <c r="K43" s="43">
        <v>0.68424466556471997</v>
      </c>
    </row>
    <row r="44" spans="2:11" ht="15.75" hidden="1" customHeight="1" x14ac:dyDescent="0.25">
      <c r="B44" s="42" t="s">
        <v>114</v>
      </c>
      <c r="C44" s="42">
        <v>6240</v>
      </c>
      <c r="D44" s="43">
        <f t="shared" si="0"/>
        <v>1.3046805414424247E-2</v>
      </c>
      <c r="E44" s="42">
        <v>75.44</v>
      </c>
      <c r="H44" s="44" t="s">
        <v>115</v>
      </c>
      <c r="I44" s="45">
        <v>9176.6959943099391</v>
      </c>
      <c r="J44" s="43">
        <f t="shared" si="1"/>
        <v>1.4702191398020896E-2</v>
      </c>
      <c r="K44" s="43">
        <v>0.69894685696274095</v>
      </c>
    </row>
    <row r="45" spans="2:11" ht="15.75" hidden="1" customHeight="1" x14ac:dyDescent="0.25">
      <c r="B45" s="42" t="s">
        <v>116</v>
      </c>
      <c r="C45" s="42">
        <v>7268</v>
      </c>
      <c r="D45" s="43">
        <f t="shared" si="0"/>
        <v>1.51961829730826E-2</v>
      </c>
      <c r="E45" s="42">
        <v>76.959999999999994</v>
      </c>
      <c r="H45" s="44" t="s">
        <v>117</v>
      </c>
      <c r="I45" s="45">
        <v>9165.6046366340706</v>
      </c>
      <c r="J45" s="43">
        <f t="shared" si="1"/>
        <v>1.4684421684006655E-2</v>
      </c>
      <c r="K45" s="43">
        <v>0.71363127864674802</v>
      </c>
    </row>
    <row r="46" spans="2:11" ht="15.75" hidden="1" customHeight="1" x14ac:dyDescent="0.25">
      <c r="B46" s="42" t="s">
        <v>118</v>
      </c>
      <c r="C46" s="42">
        <v>5072</v>
      </c>
      <c r="D46" s="43">
        <f t="shared" si="0"/>
        <v>1.060471106762176E-2</v>
      </c>
      <c r="E46" s="42">
        <v>78.02</v>
      </c>
      <c r="H46" s="44" t="s">
        <v>119</v>
      </c>
      <c r="I46" s="45">
        <v>8827.1760870930702</v>
      </c>
      <c r="J46" s="43">
        <f t="shared" si="1"/>
        <v>1.4142217680191822E-2</v>
      </c>
      <c r="K46" s="43">
        <v>0.727773496326939</v>
      </c>
    </row>
    <row r="47" spans="2:11" ht="15.75" hidden="1" customHeight="1" x14ac:dyDescent="0.25">
      <c r="B47" s="42" t="s">
        <v>120</v>
      </c>
      <c r="C47" s="42">
        <v>6595</v>
      </c>
      <c r="D47" s="43">
        <f t="shared" si="0"/>
        <v>1.3789051555789729E-2</v>
      </c>
      <c r="E47" s="42">
        <v>79.400000000000006</v>
      </c>
      <c r="H47" s="44" t="s">
        <v>121</v>
      </c>
      <c r="I47" s="45">
        <v>8765.4777318740198</v>
      </c>
      <c r="J47" s="43">
        <f t="shared" si="1"/>
        <v>1.4043369355267904E-2</v>
      </c>
      <c r="K47" s="43">
        <v>0.74181686568220695</v>
      </c>
    </row>
    <row r="48" spans="2:11" ht="15.75" hidden="1" customHeight="1" x14ac:dyDescent="0.25">
      <c r="B48" s="42" t="s">
        <v>122</v>
      </c>
      <c r="C48" s="42">
        <v>5447</v>
      </c>
      <c r="D48" s="43">
        <f t="shared" si="0"/>
        <v>1.1388773893007832E-2</v>
      </c>
      <c r="E48" s="42">
        <v>80.540000000000006</v>
      </c>
      <c r="H48" s="44" t="s">
        <v>123</v>
      </c>
      <c r="I48" s="45">
        <v>8181.0195870570597</v>
      </c>
      <c r="J48" s="43">
        <f t="shared" si="1"/>
        <v>1.3106995793960088E-2</v>
      </c>
      <c r="K48" s="43">
        <v>0.75492386147616697</v>
      </c>
    </row>
    <row r="49" spans="2:11" ht="15.75" hidden="1" customHeight="1" x14ac:dyDescent="0.25">
      <c r="B49" s="42" t="s">
        <v>124</v>
      </c>
      <c r="C49" s="42">
        <v>4852</v>
      </c>
      <c r="D49" s="43">
        <f t="shared" si="0"/>
        <v>1.0144727543395264E-2</v>
      </c>
      <c r="E49" s="42">
        <v>81.55</v>
      </c>
      <c r="H49" s="44" t="s">
        <v>125</v>
      </c>
      <c r="I49" s="45">
        <v>7894.9460114050698</v>
      </c>
      <c r="J49" s="43">
        <f t="shared" si="1"/>
        <v>1.2648670873339457E-2</v>
      </c>
      <c r="K49" s="43">
        <v>0.76757253234950695</v>
      </c>
    </row>
    <row r="50" spans="2:11" ht="15.75" hidden="1" customHeight="1" x14ac:dyDescent="0.25">
      <c r="B50" s="42" t="s">
        <v>126</v>
      </c>
      <c r="C50" s="42">
        <v>4994</v>
      </c>
      <c r="D50" s="43">
        <f t="shared" si="0"/>
        <v>1.0441625999941457E-2</v>
      </c>
      <c r="E50" s="42">
        <v>82.6</v>
      </c>
      <c r="H50" s="44" t="s">
        <v>127</v>
      </c>
      <c r="I50" s="45">
        <v>7727.86061900803</v>
      </c>
      <c r="J50" s="43">
        <f t="shared" si="1"/>
        <v>1.2380979601845024E-2</v>
      </c>
      <c r="K50" s="43">
        <v>0.77995351195135199</v>
      </c>
    </row>
    <row r="51" spans="2:11" ht="15.75" hidden="1" customHeight="1" x14ac:dyDescent="0.25">
      <c r="B51" s="42" t="s">
        <v>128</v>
      </c>
      <c r="C51" s="42">
        <v>4385</v>
      </c>
      <c r="D51" s="43">
        <f t="shared" si="0"/>
        <v>9.1683079715144753E-3</v>
      </c>
      <c r="E51" s="42">
        <v>83.51</v>
      </c>
      <c r="H51" s="44" t="s">
        <v>129</v>
      </c>
      <c r="I51" s="45">
        <v>7376.7789480330002</v>
      </c>
      <c r="J51" s="43">
        <f t="shared" si="1"/>
        <v>1.1818503747113386E-2</v>
      </c>
      <c r="K51" s="43">
        <v>0.791772015698465</v>
      </c>
    </row>
    <row r="52" spans="2:11" ht="15.75" hidden="1" customHeight="1" x14ac:dyDescent="0.25">
      <c r="B52" s="42" t="s">
        <v>130</v>
      </c>
      <c r="C52" s="42">
        <v>5293</v>
      </c>
      <c r="D52" s="43">
        <f t="shared" si="0"/>
        <v>1.1066785426049285E-2</v>
      </c>
      <c r="E52" s="42">
        <v>84.62</v>
      </c>
      <c r="H52" s="44" t="s">
        <v>131</v>
      </c>
      <c r="I52" s="45">
        <v>7064.0832948630396</v>
      </c>
      <c r="J52" s="43">
        <f t="shared" si="1"/>
        <v>1.1317526996321542E-2</v>
      </c>
      <c r="K52" s="43">
        <v>0.80308954269478705</v>
      </c>
    </row>
    <row r="53" spans="2:11" ht="15.75" hidden="1" customHeight="1" x14ac:dyDescent="0.25">
      <c r="B53" s="42" t="s">
        <v>132</v>
      </c>
      <c r="C53" s="42">
        <v>4516</v>
      </c>
      <c r="D53" s="43">
        <f t="shared" si="0"/>
        <v>9.4422072518493428E-3</v>
      </c>
      <c r="E53" s="42">
        <v>85.57</v>
      </c>
      <c r="H53" s="44" t="s">
        <v>133</v>
      </c>
      <c r="I53" s="45">
        <v>6822.2620645520001</v>
      </c>
      <c r="J53" s="43">
        <f t="shared" si="1"/>
        <v>1.0930099755150833E-2</v>
      </c>
      <c r="K53" s="43">
        <v>0.81401964244993796</v>
      </c>
    </row>
    <row r="54" spans="2:11" ht="15.75" hidden="1" customHeight="1" x14ac:dyDescent="0.25">
      <c r="B54" s="42" t="s">
        <v>134</v>
      </c>
      <c r="C54" s="42">
        <v>3981</v>
      </c>
      <c r="D54" s="43">
        <f t="shared" si="0"/>
        <v>8.3236109542985468E-3</v>
      </c>
      <c r="E54" s="42">
        <v>86.4</v>
      </c>
      <c r="H54" s="44" t="s">
        <v>135</v>
      </c>
      <c r="I54" s="45">
        <v>6714.7655806269904</v>
      </c>
      <c r="J54" s="43">
        <f t="shared" si="1"/>
        <v>1.0757877216422327E-2</v>
      </c>
      <c r="K54" s="43">
        <v>0.82477751966636004</v>
      </c>
    </row>
    <row r="55" spans="2:11" ht="15.75" hidden="1" customHeight="1" x14ac:dyDescent="0.25">
      <c r="B55" s="42" t="s">
        <v>136</v>
      </c>
      <c r="C55" s="42">
        <v>4530</v>
      </c>
      <c r="D55" s="43">
        <f t="shared" si="0"/>
        <v>9.4714789306637563E-3</v>
      </c>
      <c r="E55" s="42">
        <v>87.35</v>
      </c>
      <c r="H55" s="44" t="s">
        <v>137</v>
      </c>
      <c r="I55" s="45">
        <v>6536.4963371869999</v>
      </c>
      <c r="J55" s="43">
        <f t="shared" si="1"/>
        <v>1.0472268045206429E-2</v>
      </c>
      <c r="K55" s="43">
        <v>0.83524978771156599</v>
      </c>
    </row>
    <row r="56" spans="2:11" ht="15.75" hidden="1" customHeight="1" x14ac:dyDescent="0.25">
      <c r="B56" s="42" t="s">
        <v>138</v>
      </c>
      <c r="C56" s="42">
        <v>3193</v>
      </c>
      <c r="D56" s="43">
        <f t="shared" si="0"/>
        <v>6.6760336038872792E-3</v>
      </c>
      <c r="E56" s="42">
        <v>88.01</v>
      </c>
      <c r="H56" s="44" t="s">
        <v>139</v>
      </c>
      <c r="I56" s="45">
        <v>6434.9599140910104</v>
      </c>
      <c r="J56" s="43">
        <f t="shared" si="1"/>
        <v>1.0309594254208743E-2</v>
      </c>
      <c r="K56" s="43">
        <v>0.84555938196577496</v>
      </c>
    </row>
    <row r="57" spans="2:11" ht="15.75" hidden="1" customHeight="1" x14ac:dyDescent="0.25">
      <c r="B57" s="42" t="s">
        <v>140</v>
      </c>
      <c r="C57" s="42">
        <v>4012</v>
      </c>
      <c r="D57" s="43">
        <f t="shared" si="0"/>
        <v>8.3884268145304614E-3</v>
      </c>
      <c r="E57" s="42">
        <v>88.85</v>
      </c>
      <c r="H57" s="44" t="s">
        <v>141</v>
      </c>
      <c r="I57" s="45">
        <v>6122.3691889280099</v>
      </c>
      <c r="J57" s="43">
        <f t="shared" si="1"/>
        <v>9.8087856109408157E-3</v>
      </c>
      <c r="K57" s="43">
        <v>0.85536816757671597</v>
      </c>
    </row>
    <row r="58" spans="2:11" ht="15.75" hidden="1" customHeight="1" x14ac:dyDescent="0.25">
      <c r="B58" s="42" t="s">
        <v>142</v>
      </c>
      <c r="C58" s="42">
        <v>3878</v>
      </c>
      <c r="D58" s="43">
        <f t="shared" si="0"/>
        <v>8.1082550315925046E-3</v>
      </c>
      <c r="E58" s="42">
        <v>89.66</v>
      </c>
      <c r="H58" s="44" t="s">
        <v>143</v>
      </c>
      <c r="I58" s="45">
        <v>5749.1374796909804</v>
      </c>
      <c r="J58" s="43">
        <f t="shared" si="1"/>
        <v>9.2108226808823579E-3</v>
      </c>
      <c r="K58" s="43">
        <v>0.86457899025759799</v>
      </c>
    </row>
    <row r="59" spans="2:11" ht="15.75" hidden="1" customHeight="1" x14ac:dyDescent="0.25">
      <c r="B59" s="42" t="s">
        <v>144</v>
      </c>
      <c r="C59" s="42">
        <v>3664</v>
      </c>
      <c r="D59" s="43">
        <f t="shared" si="0"/>
        <v>7.6608165125721861E-3</v>
      </c>
      <c r="E59" s="42">
        <v>90.43</v>
      </c>
      <c r="H59" s="44" t="s">
        <v>145</v>
      </c>
      <c r="I59" s="45">
        <v>5180.5262628359997</v>
      </c>
      <c r="J59" s="43">
        <f t="shared" si="1"/>
        <v>8.2998378398843504E-3</v>
      </c>
      <c r="K59" s="43">
        <v>0.87287882809748196</v>
      </c>
    </row>
    <row r="60" spans="2:11" ht="15.75" hidden="1" customHeight="1" x14ac:dyDescent="0.25">
      <c r="B60" s="42" t="s">
        <v>146</v>
      </c>
      <c r="C60" s="42">
        <v>3224</v>
      </c>
      <c r="D60" s="43">
        <f t="shared" si="0"/>
        <v>6.7408494641191946E-3</v>
      </c>
      <c r="E60" s="42">
        <v>91.1</v>
      </c>
      <c r="H60" s="44" t="s">
        <v>147</v>
      </c>
      <c r="I60" s="45">
        <v>5080.066410503</v>
      </c>
      <c r="J60" s="43">
        <f t="shared" si="1"/>
        <v>8.1388888471605539E-3</v>
      </c>
      <c r="K60" s="43">
        <v>0.88101771694464304</v>
      </c>
    </row>
    <row r="61" spans="2:11" ht="15.75" hidden="1" customHeight="1" x14ac:dyDescent="0.25">
      <c r="B61" s="42" t="s">
        <v>148</v>
      </c>
      <c r="C61" s="42">
        <v>2967</v>
      </c>
      <c r="D61" s="43">
        <f t="shared" si="0"/>
        <v>6.2035050744546063E-3</v>
      </c>
      <c r="E61" s="42">
        <v>91.72</v>
      </c>
      <c r="H61" s="44" t="s">
        <v>149</v>
      </c>
      <c r="I61" s="45">
        <v>4864.1872595430004</v>
      </c>
      <c r="J61" s="43">
        <f t="shared" si="1"/>
        <v>7.7930239957778617E-3</v>
      </c>
      <c r="K61" s="43">
        <v>0.88881074094042101</v>
      </c>
    </row>
    <row r="62" spans="2:11" ht="15.75" hidden="1" customHeight="1" x14ac:dyDescent="0.25">
      <c r="B62" s="42" t="s">
        <v>150</v>
      </c>
      <c r="C62" s="42">
        <v>3155</v>
      </c>
      <c r="D62" s="43">
        <f t="shared" si="0"/>
        <v>6.5965819042481571E-3</v>
      </c>
      <c r="E62" s="42">
        <v>92.38</v>
      </c>
      <c r="H62" s="44" t="s">
        <v>151</v>
      </c>
      <c r="I62" s="45">
        <v>5035.8329998290001</v>
      </c>
      <c r="J62" s="43">
        <f t="shared" si="1"/>
        <v>8.0680215033671395E-3</v>
      </c>
      <c r="K62" s="43">
        <v>0.89687876244378795</v>
      </c>
    </row>
    <row r="63" spans="2:11" ht="15.75" hidden="1" customHeight="1" x14ac:dyDescent="0.25">
      <c r="B63" s="42" t="s">
        <v>152</v>
      </c>
      <c r="C63" s="42">
        <v>2708</v>
      </c>
      <c r="D63" s="43">
        <f t="shared" si="0"/>
        <v>5.6619790163879588E-3</v>
      </c>
      <c r="E63" s="42">
        <v>92.95</v>
      </c>
      <c r="H63" s="44" t="s">
        <v>153</v>
      </c>
      <c r="I63" s="45">
        <v>4741.3528787069999</v>
      </c>
      <c r="J63" s="43">
        <f t="shared" si="1"/>
        <v>7.5962282668545055E-3</v>
      </c>
      <c r="K63" s="43">
        <v>0.90447499071064197</v>
      </c>
    </row>
    <row r="64" spans="2:11" ht="15.75" hidden="1" customHeight="1" x14ac:dyDescent="0.25">
      <c r="B64" s="42" t="s">
        <v>154</v>
      </c>
      <c r="C64" s="42">
        <v>2311</v>
      </c>
      <c r="D64" s="43">
        <f t="shared" si="0"/>
        <v>4.8319178385792362E-3</v>
      </c>
      <c r="E64" s="42">
        <v>93.43</v>
      </c>
      <c r="H64" s="44" t="s">
        <v>155</v>
      </c>
      <c r="I64" s="45">
        <v>4076.3397102060098</v>
      </c>
      <c r="J64" s="43">
        <f t="shared" si="1"/>
        <v>6.5307956872454331E-3</v>
      </c>
      <c r="K64" s="43">
        <v>0.91100578639788798</v>
      </c>
    </row>
    <row r="65" spans="2:11" ht="15.75" hidden="1" customHeight="1" x14ac:dyDescent="0.25">
      <c r="B65" s="42" t="s">
        <v>156</v>
      </c>
      <c r="C65" s="42">
        <v>2875</v>
      </c>
      <c r="D65" s="43">
        <f t="shared" si="0"/>
        <v>6.0111483279598893E-3</v>
      </c>
      <c r="E65" s="42">
        <v>94.03</v>
      </c>
      <c r="H65" s="44" t="s">
        <v>157</v>
      </c>
      <c r="I65" s="45">
        <v>4004.3746447630001</v>
      </c>
      <c r="J65" s="43">
        <f t="shared" si="1"/>
        <v>6.4154988345687973E-3</v>
      </c>
      <c r="K65" s="43">
        <v>0.91742128523245703</v>
      </c>
    </row>
    <row r="66" spans="2:11" ht="15.75" hidden="1" customHeight="1" x14ac:dyDescent="0.25">
      <c r="B66" s="42" t="s">
        <v>158</v>
      </c>
      <c r="C66" s="42">
        <v>1640</v>
      </c>
      <c r="D66" s="43">
        <f t="shared" si="0"/>
        <v>3.4289680896884239E-3</v>
      </c>
      <c r="E66" s="42">
        <v>94.38</v>
      </c>
      <c r="H66" s="44" t="s">
        <v>159</v>
      </c>
      <c r="I66" s="45">
        <v>3864.20845305599</v>
      </c>
      <c r="J66" s="43">
        <f t="shared" si="1"/>
        <v>6.1909354209735415E-3</v>
      </c>
      <c r="K66" s="43">
        <v>0.92361222065342996</v>
      </c>
    </row>
    <row r="67" spans="2:11" ht="15.75" hidden="1" customHeight="1" x14ac:dyDescent="0.25">
      <c r="B67" s="42" t="s">
        <v>160</v>
      </c>
      <c r="C67" s="42">
        <v>2101</v>
      </c>
      <c r="D67" s="43">
        <f t="shared" si="0"/>
        <v>4.3928426563630361E-3</v>
      </c>
      <c r="E67" s="42">
        <v>94.82</v>
      </c>
      <c r="H67" s="44" t="s">
        <v>161</v>
      </c>
      <c r="I67" s="45">
        <v>3892.9567600139999</v>
      </c>
      <c r="J67" s="43">
        <f t="shared" si="1"/>
        <v>6.2369937312333331E-3</v>
      </c>
      <c r="K67" s="43">
        <v>0.92984921438466395</v>
      </c>
    </row>
    <row r="68" spans="2:11" ht="15.75" hidden="1" customHeight="1" x14ac:dyDescent="0.25">
      <c r="B68" s="42" t="s">
        <v>162</v>
      </c>
      <c r="C68" s="42">
        <v>2018</v>
      </c>
      <c r="D68" s="43">
        <f t="shared" si="0"/>
        <v>4.219303417677585E-3</v>
      </c>
      <c r="E68" s="42">
        <v>95.24</v>
      </c>
      <c r="H68" s="44" t="s">
        <v>163</v>
      </c>
      <c r="I68" s="45">
        <v>3691.2333229730002</v>
      </c>
      <c r="J68" s="43">
        <f t="shared" si="1"/>
        <v>5.9138080680401382E-3</v>
      </c>
      <c r="K68" s="43">
        <v>0.93576302245270404</v>
      </c>
    </row>
    <row r="69" spans="2:11" ht="15.75" hidden="1" customHeight="1" x14ac:dyDescent="0.25">
      <c r="B69" s="42" t="s">
        <v>164</v>
      </c>
      <c r="C69" s="42">
        <v>1750</v>
      </c>
      <c r="D69" s="43">
        <f t="shared" si="0"/>
        <v>3.658959851801672E-3</v>
      </c>
      <c r="E69" s="42">
        <v>95.6</v>
      </c>
      <c r="H69" s="44" t="s">
        <v>165</v>
      </c>
      <c r="I69" s="45">
        <v>3416.0396476699898</v>
      </c>
      <c r="J69" s="43">
        <f t="shared" si="1"/>
        <v>5.4729140808863312E-3</v>
      </c>
      <c r="K69" s="43">
        <v>0.94123593653358995</v>
      </c>
    </row>
    <row r="70" spans="2:11" ht="15.75" hidden="1" customHeight="1" x14ac:dyDescent="0.25">
      <c r="B70" s="42" t="s">
        <v>166</v>
      </c>
      <c r="C70" s="42">
        <v>2153</v>
      </c>
      <c r="D70" s="43">
        <f t="shared" si="0"/>
        <v>4.5015660348165709E-3</v>
      </c>
      <c r="E70" s="42">
        <v>96.05</v>
      </c>
      <c r="H70" s="44" t="s">
        <v>167</v>
      </c>
      <c r="I70" s="45">
        <v>3216.8038568959901</v>
      </c>
      <c r="J70" s="43">
        <f t="shared" si="1"/>
        <v>5.153713931822697E-3</v>
      </c>
      <c r="K70" s="43">
        <v>0.94638965046541301</v>
      </c>
    </row>
    <row r="71" spans="2:11" ht="15.75" hidden="1" customHeight="1" x14ac:dyDescent="0.25">
      <c r="B71" s="42" t="s">
        <v>168</v>
      </c>
      <c r="C71" s="42">
        <v>1371</v>
      </c>
      <c r="D71" s="43">
        <f t="shared" si="0"/>
        <v>2.8665336896114813E-3</v>
      </c>
      <c r="E71" s="42">
        <v>96.34</v>
      </c>
      <c r="H71" s="44" t="s">
        <v>169</v>
      </c>
      <c r="I71" s="45">
        <v>2867.2149981900102</v>
      </c>
      <c r="J71" s="43">
        <f t="shared" si="1"/>
        <v>4.593629745259481E-3</v>
      </c>
      <c r="K71" s="43">
        <v>0.95098328021067202</v>
      </c>
    </row>
    <row r="72" spans="2:11" ht="15.75" hidden="1" customHeight="1" x14ac:dyDescent="0.25">
      <c r="B72" s="42" t="s">
        <v>170</v>
      </c>
      <c r="C72" s="42">
        <v>1685</v>
      </c>
      <c r="D72" s="43">
        <f t="shared" si="0"/>
        <v>3.5230556287347524E-3</v>
      </c>
      <c r="E72" s="42">
        <v>96.69</v>
      </c>
      <c r="H72" s="44" t="s">
        <v>171</v>
      </c>
      <c r="I72" s="45">
        <v>2785.1306762069999</v>
      </c>
      <c r="J72" s="43">
        <f t="shared" si="1"/>
        <v>4.4621206036992416E-3</v>
      </c>
      <c r="K72" s="43">
        <v>0.95544540081437102</v>
      </c>
    </row>
    <row r="73" spans="2:11" ht="15.75" hidden="1" customHeight="1" x14ac:dyDescent="0.25">
      <c r="B73" s="42" t="s">
        <v>172</v>
      </c>
      <c r="C73" s="42">
        <v>1246</v>
      </c>
      <c r="D73" s="43">
        <f t="shared" si="0"/>
        <v>2.6051794144827905E-3</v>
      </c>
      <c r="E73" s="42">
        <v>96.95</v>
      </c>
      <c r="H73" s="44" t="s">
        <v>173</v>
      </c>
      <c r="I73" s="45">
        <v>2614.6519034480002</v>
      </c>
      <c r="J73" s="43">
        <f t="shared" si="1"/>
        <v>4.1889927210760581E-3</v>
      </c>
      <c r="K73" s="43">
        <v>0.95963439353544799</v>
      </c>
    </row>
    <row r="74" spans="2:11" ht="15.75" hidden="1" customHeight="1" x14ac:dyDescent="0.25">
      <c r="B74" s="42" t="s">
        <v>174</v>
      </c>
      <c r="C74" s="42">
        <v>1118</v>
      </c>
      <c r="D74" s="43">
        <f t="shared" si="0"/>
        <v>2.337552636751011E-3</v>
      </c>
      <c r="E74" s="42">
        <v>97.19</v>
      </c>
      <c r="H74" s="44" t="s">
        <v>175</v>
      </c>
      <c r="I74" s="45">
        <v>2381.7766546470002</v>
      </c>
      <c r="J74" s="43">
        <f t="shared" si="1"/>
        <v>3.8158980384302593E-3</v>
      </c>
      <c r="K74" s="43">
        <v>0.96345029157387796</v>
      </c>
    </row>
    <row r="75" spans="2:11" ht="15.75" hidden="1" customHeight="1" x14ac:dyDescent="0.25">
      <c r="B75" s="42" t="s">
        <v>176</v>
      </c>
      <c r="C75" s="42">
        <v>1486</v>
      </c>
      <c r="D75" s="43">
        <f t="shared" si="0"/>
        <v>3.1069796227298769E-3</v>
      </c>
      <c r="E75" s="42">
        <v>97.5</v>
      </c>
      <c r="H75" s="44" t="s">
        <v>177</v>
      </c>
      <c r="I75" s="45">
        <v>2200.1175546499999</v>
      </c>
      <c r="J75" s="43">
        <f t="shared" si="1"/>
        <v>3.5248579016529101E-3</v>
      </c>
      <c r="K75" s="43">
        <v>0.96697514947553098</v>
      </c>
    </row>
    <row r="76" spans="2:11" ht="15.75" hidden="1" customHeight="1" x14ac:dyDescent="0.25">
      <c r="B76" s="42" t="s">
        <v>178</v>
      </c>
      <c r="C76" s="42">
        <v>813</v>
      </c>
      <c r="D76" s="43">
        <f t="shared" si="0"/>
        <v>1.6998482054370052E-3</v>
      </c>
      <c r="E76" s="42">
        <v>97.67</v>
      </c>
      <c r="H76" s="44" t="s">
        <v>179</v>
      </c>
      <c r="I76" s="45">
        <v>1956.5144142690001</v>
      </c>
      <c r="J76" s="43">
        <f t="shared" si="1"/>
        <v>3.1345758222137373E-3</v>
      </c>
      <c r="K76" s="43">
        <v>0.97010972529774497</v>
      </c>
    </row>
    <row r="77" spans="2:11" ht="15.75" hidden="1" customHeight="1" x14ac:dyDescent="0.25">
      <c r="B77" s="42" t="s">
        <v>180</v>
      </c>
      <c r="C77" s="42">
        <v>1111</v>
      </c>
      <c r="D77" s="43">
        <f t="shared" si="0"/>
        <v>2.3229167973438042E-3</v>
      </c>
      <c r="E77" s="42">
        <v>97.9</v>
      </c>
      <c r="H77" s="44" t="s">
        <v>181</v>
      </c>
      <c r="I77" s="45">
        <v>1920.4678162820001</v>
      </c>
      <c r="J77" s="43">
        <f t="shared" si="1"/>
        <v>3.0768247554702169E-3</v>
      </c>
      <c r="K77" s="43">
        <v>0.97318655005321497</v>
      </c>
    </row>
    <row r="78" spans="2:11" ht="15.75" hidden="1" customHeight="1" x14ac:dyDescent="0.25">
      <c r="B78" s="42" t="s">
        <v>182</v>
      </c>
      <c r="C78" s="42">
        <v>1014</v>
      </c>
      <c r="D78" s="43">
        <f t="shared" si="0"/>
        <v>2.1201058798439401E-3</v>
      </c>
      <c r="E78" s="42">
        <v>98.11</v>
      </c>
      <c r="H78" s="44" t="s">
        <v>183</v>
      </c>
      <c r="I78" s="45">
        <v>1636.952825843</v>
      </c>
      <c r="J78" s="43">
        <f t="shared" si="1"/>
        <v>2.6225990018627294E-3</v>
      </c>
      <c r="K78" s="43">
        <v>0.97580914905507699</v>
      </c>
    </row>
    <row r="79" spans="2:11" ht="15.75" hidden="1" customHeight="1" x14ac:dyDescent="0.25">
      <c r="B79" s="42" t="s">
        <v>184</v>
      </c>
      <c r="C79" s="42">
        <v>878</v>
      </c>
      <c r="D79" s="43">
        <f t="shared" si="0"/>
        <v>1.8357524285039246E-3</v>
      </c>
      <c r="E79" s="42">
        <v>98.3</v>
      </c>
      <c r="H79" s="44" t="s">
        <v>185</v>
      </c>
      <c r="I79" s="45">
        <v>1583.445725087</v>
      </c>
      <c r="J79" s="43">
        <f t="shared" si="1"/>
        <v>2.5368740702581866E-3</v>
      </c>
      <c r="K79" s="43">
        <v>0.97834602312533603</v>
      </c>
    </row>
    <row r="80" spans="2:11" ht="15.75" hidden="1" customHeight="1" x14ac:dyDescent="0.25">
      <c r="B80" s="42" t="s">
        <v>186</v>
      </c>
      <c r="C80" s="42">
        <v>1068</v>
      </c>
      <c r="D80" s="43">
        <f t="shared" si="0"/>
        <v>2.2330109266995345E-3</v>
      </c>
      <c r="E80" s="42">
        <v>98.52</v>
      </c>
      <c r="H80" s="44" t="s">
        <v>187</v>
      </c>
      <c r="I80" s="45">
        <v>1587.023669125</v>
      </c>
      <c r="J80" s="43">
        <f t="shared" si="1"/>
        <v>2.5426063750104309E-3</v>
      </c>
      <c r="K80" s="43">
        <v>0.98088862950034605</v>
      </c>
    </row>
    <row r="81" spans="2:11" ht="15.75" hidden="1" customHeight="1" x14ac:dyDescent="0.25">
      <c r="B81" s="42" t="s">
        <v>188</v>
      </c>
      <c r="C81" s="42">
        <v>780</v>
      </c>
      <c r="D81" s="43">
        <f t="shared" si="0"/>
        <v>1.6308506768030308E-3</v>
      </c>
      <c r="E81" s="42">
        <v>98.68</v>
      </c>
      <c r="H81" s="44" t="s">
        <v>189</v>
      </c>
      <c r="I81" s="45">
        <v>1154.8544835590001</v>
      </c>
      <c r="J81" s="43">
        <f t="shared" si="1"/>
        <v>1.8502183862988215E-3</v>
      </c>
      <c r="K81" s="43">
        <v>0.98273884788664501</v>
      </c>
    </row>
    <row r="82" spans="2:11" ht="15.75" hidden="1" customHeight="1" x14ac:dyDescent="0.25">
      <c r="B82" s="42" t="s">
        <v>190</v>
      </c>
      <c r="C82" s="42">
        <v>762</v>
      </c>
      <c r="D82" s="43">
        <f t="shared" si="0"/>
        <v>1.5932156611844993E-3</v>
      </c>
      <c r="E82" s="42">
        <v>98.84</v>
      </c>
      <c r="H82" s="44" t="s">
        <v>191</v>
      </c>
      <c r="I82" s="45">
        <v>1256.3531148449999</v>
      </c>
      <c r="J82" s="43">
        <f t="shared" si="1"/>
        <v>2.0128316301862947E-3</v>
      </c>
      <c r="K82" s="43">
        <v>0.98475167951683096</v>
      </c>
    </row>
    <row r="83" spans="2:11" ht="15.75" hidden="1" customHeight="1" x14ac:dyDescent="0.25">
      <c r="B83" s="42" t="s">
        <v>192</v>
      </c>
      <c r="C83" s="42">
        <v>766</v>
      </c>
      <c r="D83" s="43">
        <f t="shared" si="0"/>
        <v>1.6015789979886175E-3</v>
      </c>
      <c r="E83" s="42">
        <v>99</v>
      </c>
      <c r="H83" s="44" t="s">
        <v>193</v>
      </c>
      <c r="I83" s="45">
        <v>1125.4820324110001</v>
      </c>
      <c r="J83" s="43">
        <f t="shared" si="1"/>
        <v>1.8031601205706468E-3</v>
      </c>
      <c r="K83" s="43">
        <v>0.98655483963740198</v>
      </c>
    </row>
    <row r="84" spans="2:11" ht="15.75" hidden="1" customHeight="1" x14ac:dyDescent="0.25">
      <c r="B84" s="42" t="s">
        <v>194</v>
      </c>
      <c r="C84" s="42">
        <v>552</v>
      </c>
      <c r="D84" s="43">
        <f t="shared" si="0"/>
        <v>1.1541404789682987E-3</v>
      </c>
      <c r="E84" s="42">
        <v>99.12</v>
      </c>
      <c r="H84" s="44" t="s">
        <v>195</v>
      </c>
      <c r="I84" s="45">
        <v>975.14672922999898</v>
      </c>
      <c r="J84" s="43">
        <f t="shared" si="1"/>
        <v>1.5623045443788387E-3</v>
      </c>
      <c r="K84" s="43">
        <v>0.98811714418178098</v>
      </c>
    </row>
    <row r="85" spans="2:11" ht="15.75" hidden="1" customHeight="1" x14ac:dyDescent="0.25">
      <c r="B85" s="42" t="s">
        <v>196</v>
      </c>
      <c r="C85" s="42">
        <v>721</v>
      </c>
      <c r="D85" s="43">
        <f t="shared" si="0"/>
        <v>1.5074914589422888E-3</v>
      </c>
      <c r="E85" s="42">
        <v>99.27</v>
      </c>
      <c r="H85" s="44" t="s">
        <v>197</v>
      </c>
      <c r="I85" s="45">
        <v>1039.1339114980001</v>
      </c>
      <c r="J85" s="43">
        <f t="shared" si="1"/>
        <v>1.6648198506838006E-3</v>
      </c>
      <c r="K85" s="43">
        <v>0.98978196403246499</v>
      </c>
    </row>
    <row r="86" spans="2:11" ht="15.75" hidden="1" customHeight="1" x14ac:dyDescent="0.25">
      <c r="B86" s="42" t="s">
        <v>198</v>
      </c>
      <c r="C86" s="42">
        <v>361</v>
      </c>
      <c r="D86" s="43">
        <f t="shared" si="0"/>
        <v>7.5479114657165921E-4</v>
      </c>
      <c r="E86" s="42">
        <v>99.34</v>
      </c>
      <c r="H86" s="44" t="s">
        <v>199</v>
      </c>
      <c r="I86" s="45">
        <v>814.53353894999998</v>
      </c>
      <c r="J86" s="43">
        <f t="shared" si="1"/>
        <v>1.3049825337110043E-3</v>
      </c>
      <c r="K86" s="43">
        <v>0.99108694656617602</v>
      </c>
    </row>
    <row r="87" spans="2:11" ht="15.75" hidden="1" customHeight="1" x14ac:dyDescent="0.25">
      <c r="B87" s="42" t="s">
        <v>200</v>
      </c>
      <c r="C87" s="42">
        <v>431</v>
      </c>
      <c r="D87" s="43">
        <f t="shared" si="0"/>
        <v>9.0114954064372604E-4</v>
      </c>
      <c r="E87" s="42">
        <v>99.43</v>
      </c>
      <c r="H87" s="44" t="s">
        <v>201</v>
      </c>
      <c r="I87" s="45">
        <v>781.23836970900004</v>
      </c>
      <c r="J87" s="43">
        <f t="shared" si="1"/>
        <v>1.2516395929495141E-3</v>
      </c>
      <c r="K87" s="43">
        <v>0.99233858615912496</v>
      </c>
    </row>
    <row r="88" spans="2:11" ht="15.75" hidden="1" customHeight="1" x14ac:dyDescent="0.25">
      <c r="B88" s="42" t="s">
        <v>202</v>
      </c>
      <c r="C88" s="42">
        <v>367</v>
      </c>
      <c r="D88" s="43">
        <f t="shared" si="0"/>
        <v>7.6733615177783637E-4</v>
      </c>
      <c r="E88" s="42">
        <v>99.51</v>
      </c>
      <c r="H88" s="44" t="s">
        <v>203</v>
      </c>
      <c r="I88" s="45">
        <v>739.74850792100005</v>
      </c>
      <c r="J88" s="43">
        <f t="shared" si="1"/>
        <v>1.1851677506368955E-3</v>
      </c>
      <c r="K88" s="43">
        <v>0.993523753909762</v>
      </c>
    </row>
    <row r="89" spans="2:11" ht="15.75" hidden="1" customHeight="1" x14ac:dyDescent="0.25">
      <c r="B89" s="42" t="s">
        <v>204</v>
      </c>
      <c r="C89" s="42">
        <v>378</v>
      </c>
      <c r="D89" s="43">
        <f t="shared" si="0"/>
        <v>7.9033532798916109E-4</v>
      </c>
      <c r="E89" s="42">
        <v>99.59</v>
      </c>
      <c r="H89" s="44" t="s">
        <v>205</v>
      </c>
      <c r="I89" s="45">
        <v>634.995848370001</v>
      </c>
      <c r="J89" s="43">
        <f t="shared" si="1"/>
        <v>1.0173411547547335E-3</v>
      </c>
      <c r="K89" s="43">
        <v>0.99454109506451704</v>
      </c>
    </row>
    <row r="90" spans="2:11" ht="15.75" hidden="1" customHeight="1" x14ac:dyDescent="0.25">
      <c r="B90" s="42" t="s">
        <v>206</v>
      </c>
      <c r="C90" s="42">
        <v>399</v>
      </c>
      <c r="D90" s="43">
        <f t="shared" si="0"/>
        <v>8.3424284621078115E-4</v>
      </c>
      <c r="E90" s="42">
        <v>99.67</v>
      </c>
      <c r="H90" s="44" t="s">
        <v>207</v>
      </c>
      <c r="I90" s="45">
        <v>619.90837204800005</v>
      </c>
      <c r="J90" s="43">
        <f t="shared" si="1"/>
        <v>9.9316916902733154E-4</v>
      </c>
      <c r="K90" s="43">
        <v>0.99553426423354396</v>
      </c>
    </row>
    <row r="91" spans="2:11" ht="15.75" hidden="1" customHeight="1" x14ac:dyDescent="0.25">
      <c r="B91" s="42" t="s">
        <v>208</v>
      </c>
      <c r="C91" s="42">
        <v>274</v>
      </c>
      <c r="D91" s="43">
        <f t="shared" si="0"/>
        <v>5.7288857108209038E-4</v>
      </c>
      <c r="E91" s="42">
        <v>99.73</v>
      </c>
      <c r="H91" s="44" t="s">
        <v>209</v>
      </c>
      <c r="I91" s="45">
        <v>498.67651533399999</v>
      </c>
      <c r="J91" s="43">
        <f t="shared" si="1"/>
        <v>7.9894088010375327E-4</v>
      </c>
      <c r="K91" s="43">
        <v>0.99633320511364798</v>
      </c>
    </row>
    <row r="92" spans="2:11" ht="15.75" hidden="1" customHeight="1" x14ac:dyDescent="0.25">
      <c r="B92" s="42" t="s">
        <v>210</v>
      </c>
      <c r="C92" s="42">
        <v>277</v>
      </c>
      <c r="D92" s="43">
        <f t="shared" si="0"/>
        <v>5.7916107368517896E-4</v>
      </c>
      <c r="E92" s="42">
        <v>99.79</v>
      </c>
      <c r="H92" s="44" t="s">
        <v>211</v>
      </c>
      <c r="I92" s="45">
        <v>471.932557414001</v>
      </c>
      <c r="J92" s="43">
        <f t="shared" si="1"/>
        <v>7.5609378259455773E-4</v>
      </c>
      <c r="K92" s="43">
        <v>0.99708929889624198</v>
      </c>
    </row>
    <row r="93" spans="2:11" ht="15.75" hidden="1" customHeight="1" x14ac:dyDescent="0.25">
      <c r="B93" s="42" t="s">
        <v>212</v>
      </c>
      <c r="C93" s="42">
        <v>189</v>
      </c>
      <c r="D93" s="43">
        <f t="shared" si="0"/>
        <v>3.9516766399458054E-4</v>
      </c>
      <c r="E93" s="42">
        <v>99.83</v>
      </c>
      <c r="H93" s="44" t="s">
        <v>213</v>
      </c>
      <c r="I93" s="45">
        <v>353.851028085</v>
      </c>
      <c r="J93" s="43">
        <f t="shared" si="1"/>
        <v>5.6691270414950057E-4</v>
      </c>
      <c r="K93" s="43">
        <v>0.99765621160039197</v>
      </c>
    </row>
    <row r="94" spans="2:11" ht="15.75" hidden="1" customHeight="1" x14ac:dyDescent="0.25">
      <c r="B94" s="42" t="s">
        <v>214</v>
      </c>
      <c r="C94" s="42">
        <v>173</v>
      </c>
      <c r="D94" s="43">
        <f t="shared" si="0"/>
        <v>3.6171431677810815E-4</v>
      </c>
      <c r="E94" s="42">
        <v>99.86</v>
      </c>
      <c r="H94" s="44" t="s">
        <v>215</v>
      </c>
      <c r="I94" s="45">
        <v>338.18633252900003</v>
      </c>
      <c r="J94" s="43">
        <f t="shared" si="1"/>
        <v>5.418159424829006E-4</v>
      </c>
      <c r="K94" s="43">
        <v>0.99819802754287501</v>
      </c>
    </row>
    <row r="95" spans="2:11" ht="15.75" hidden="1" customHeight="1" x14ac:dyDescent="0.25">
      <c r="B95" s="42" t="s">
        <v>216</v>
      </c>
      <c r="C95" s="42">
        <v>150</v>
      </c>
      <c r="D95" s="43">
        <f t="shared" si="0"/>
        <v>3.13625130154429E-4</v>
      </c>
      <c r="E95" s="42">
        <v>99.89</v>
      </c>
      <c r="H95" s="44" t="s">
        <v>217</v>
      </c>
      <c r="I95" s="45">
        <v>247.960491722</v>
      </c>
      <c r="J95" s="43">
        <f t="shared" si="1"/>
        <v>3.9726309019113973E-4</v>
      </c>
      <c r="K95" s="43">
        <v>0.99859529063306596</v>
      </c>
    </row>
    <row r="96" spans="2:11" ht="15.75" hidden="1" customHeight="1" x14ac:dyDescent="0.25">
      <c r="B96" s="42" t="s">
        <v>218</v>
      </c>
      <c r="C96" s="42">
        <v>68</v>
      </c>
      <c r="D96" s="43">
        <f t="shared" si="0"/>
        <v>1.4217672567000782E-4</v>
      </c>
      <c r="E96" s="42">
        <v>99.91</v>
      </c>
      <c r="H96" s="44" t="s">
        <v>219</v>
      </c>
      <c r="I96" s="45">
        <v>212.696004093</v>
      </c>
      <c r="J96" s="43">
        <f t="shared" si="1"/>
        <v>3.4076506007265533E-4</v>
      </c>
      <c r="K96" s="43">
        <v>0.99893605569313904</v>
      </c>
    </row>
    <row r="97" spans="2:11" ht="15.75" hidden="1" customHeight="1" x14ac:dyDescent="0.25">
      <c r="B97" s="42" t="s">
        <v>220</v>
      </c>
      <c r="C97" s="42">
        <v>70</v>
      </c>
      <c r="D97" s="43">
        <f t="shared" si="0"/>
        <v>1.4635839407206689E-4</v>
      </c>
      <c r="E97" s="42">
        <v>99.92</v>
      </c>
      <c r="H97" s="44" t="s">
        <v>221</v>
      </c>
      <c r="I97" s="45">
        <v>166.521213649</v>
      </c>
      <c r="J97" s="43">
        <f t="shared" si="1"/>
        <v>2.6678738801158547E-4</v>
      </c>
      <c r="K97" s="43">
        <v>0.99920284308115004</v>
      </c>
    </row>
    <row r="98" spans="2:11" ht="15.75" hidden="1" customHeight="1" x14ac:dyDescent="0.25">
      <c r="B98" s="42" t="s">
        <v>222</v>
      </c>
      <c r="C98" s="42">
        <v>97</v>
      </c>
      <c r="D98" s="43">
        <f t="shared" si="0"/>
        <v>2.0281091749986411E-4</v>
      </c>
      <c r="E98" s="42">
        <v>99.94</v>
      </c>
      <c r="H98" s="44" t="s">
        <v>223</v>
      </c>
      <c r="I98" s="45">
        <v>118.839568441</v>
      </c>
      <c r="J98" s="43">
        <f t="shared" si="1"/>
        <v>1.9039554998456394E-4</v>
      </c>
      <c r="K98" s="43">
        <v>0.99939323863113505</v>
      </c>
    </row>
    <row r="99" spans="2:11" ht="15.75" hidden="1" customHeight="1" x14ac:dyDescent="0.25">
      <c r="B99" s="42" t="s">
        <v>224</v>
      </c>
      <c r="C99" s="42">
        <v>49</v>
      </c>
      <c r="D99" s="43">
        <f t="shared" si="0"/>
        <v>1.0245087585044681E-4</v>
      </c>
      <c r="E99" s="42">
        <v>99.95</v>
      </c>
      <c r="H99" s="44" t="s">
        <v>225</v>
      </c>
      <c r="I99" s="45">
        <v>104.802273809</v>
      </c>
      <c r="J99" s="43">
        <f t="shared" si="1"/>
        <v>1.6790608400268532E-4</v>
      </c>
      <c r="K99" s="43">
        <v>0.99956114471513702</v>
      </c>
    </row>
    <row r="100" spans="2:11" ht="15.75" hidden="1" customHeight="1" x14ac:dyDescent="0.25">
      <c r="B100" s="42" t="s">
        <v>226</v>
      </c>
      <c r="C100" s="42">
        <v>56</v>
      </c>
      <c r="D100" s="43">
        <f t="shared" si="0"/>
        <v>1.170867152576535E-4</v>
      </c>
      <c r="E100" s="42">
        <v>99.97</v>
      </c>
      <c r="H100" s="44" t="s">
        <v>227</v>
      </c>
      <c r="I100" s="45">
        <v>88.253872099000006</v>
      </c>
      <c r="J100" s="43">
        <f t="shared" si="1"/>
        <v>1.4139351679738458E-4</v>
      </c>
      <c r="K100" s="43">
        <v>0.999702538231935</v>
      </c>
    </row>
    <row r="101" spans="2:11" ht="15.75" customHeight="1" x14ac:dyDescent="0.25">
      <c r="B101" s="42" t="s">
        <v>228</v>
      </c>
      <c r="C101" s="42">
        <v>52</v>
      </c>
      <c r="D101" s="43">
        <f t="shared" si="0"/>
        <v>1.0872337845353539E-4</v>
      </c>
      <c r="E101" s="42">
        <v>99.98</v>
      </c>
      <c r="H101" s="44" t="s">
        <v>229</v>
      </c>
      <c r="I101" s="45">
        <v>55.729575873999998</v>
      </c>
      <c r="J101" s="43">
        <f t="shared" si="1"/>
        <v>8.9285609062141335E-5</v>
      </c>
      <c r="K101" s="43">
        <v>0.99979182384099696</v>
      </c>
    </row>
    <row r="102" spans="2:11" ht="15.75" customHeight="1" x14ac:dyDescent="0.25">
      <c r="B102" s="42" t="s">
        <v>230</v>
      </c>
      <c r="C102" s="42">
        <v>28</v>
      </c>
      <c r="D102" s="43">
        <f t="shared" si="0"/>
        <v>5.8543357628826752E-5</v>
      </c>
      <c r="E102" s="42">
        <v>99.98</v>
      </c>
      <c r="H102" s="44" t="s">
        <v>231</v>
      </c>
      <c r="I102" s="45">
        <v>45.689786845999997</v>
      </c>
      <c r="J102" s="43">
        <f t="shared" si="1"/>
        <v>7.3200636869869671E-5</v>
      </c>
      <c r="K102" s="43">
        <v>0.99986502447786696</v>
      </c>
    </row>
    <row r="103" spans="2:11" ht="15.75" customHeight="1" x14ac:dyDescent="0.25">
      <c r="B103" s="42" t="s">
        <v>232</v>
      </c>
      <c r="C103" s="42">
        <v>86</v>
      </c>
      <c r="D103" s="43">
        <f t="shared" si="0"/>
        <v>1.798117412885393E-4</v>
      </c>
      <c r="E103" s="42">
        <v>100</v>
      </c>
      <c r="H103" s="44" t="s">
        <v>233</v>
      </c>
      <c r="I103" s="45">
        <v>31.473921300000001</v>
      </c>
      <c r="J103" s="43">
        <f t="shared" si="1"/>
        <v>5.0425078403574492E-5</v>
      </c>
      <c r="K103" s="43">
        <v>0.99991544955627099</v>
      </c>
    </row>
    <row r="104" spans="2:11" ht="15.75" customHeight="1" x14ac:dyDescent="0.25">
      <c r="B104" s="56" t="s">
        <v>234</v>
      </c>
      <c r="C104" s="42">
        <v>478278</v>
      </c>
      <c r="D104" s="43">
        <f>SUM(D5:D103)</f>
        <v>1</v>
      </c>
      <c r="E104" s="42">
        <v>100</v>
      </c>
      <c r="H104" s="44" t="s">
        <v>235</v>
      </c>
      <c r="I104" s="45">
        <v>18.271195649999999</v>
      </c>
      <c r="J104" s="43">
        <f t="shared" si="1"/>
        <v>2.9272694190103957E-5</v>
      </c>
      <c r="K104" s="43">
        <v>0.99994472225046105</v>
      </c>
    </row>
    <row r="105" spans="2:11" ht="15.75" customHeight="1" x14ac:dyDescent="0.25">
      <c r="H105" s="44" t="s">
        <v>236</v>
      </c>
      <c r="I105" s="45">
        <v>12.186129212999999</v>
      </c>
      <c r="J105" s="43">
        <f t="shared" si="1"/>
        <v>1.9523672158435958E-5</v>
      </c>
      <c r="K105" s="43">
        <v>0.99996424592261901</v>
      </c>
    </row>
    <row r="106" spans="2:11" ht="15.75" customHeight="1" x14ac:dyDescent="0.25">
      <c r="H106" s="44" t="s">
        <v>237</v>
      </c>
      <c r="I106" s="45">
        <v>4.0333404540000002</v>
      </c>
      <c r="J106" s="43">
        <f t="shared" si="1"/>
        <v>6.4619056101299566E-6</v>
      </c>
      <c r="K106" s="43">
        <v>0.99997070782822906</v>
      </c>
    </row>
    <row r="107" spans="2:11" ht="15.75" customHeight="1" x14ac:dyDescent="0.25">
      <c r="H107" s="44" t="s">
        <v>238</v>
      </c>
      <c r="I107" s="45">
        <v>3.042784213</v>
      </c>
      <c r="J107" s="43">
        <f t="shared" si="1"/>
        <v>4.874913139777207E-6</v>
      </c>
      <c r="K107" s="43">
        <v>0.999975582741369</v>
      </c>
    </row>
    <row r="108" spans="2:11" ht="15.75" customHeight="1" x14ac:dyDescent="0.25">
      <c r="H108" s="44" t="s">
        <v>239</v>
      </c>
      <c r="I108" s="45">
        <v>8.1356546880000007</v>
      </c>
      <c r="J108" s="43">
        <f t="shared" si="1"/>
        <v>1.3034315667136411E-5</v>
      </c>
      <c r="K108" s="43">
        <v>0.99998861705703601</v>
      </c>
    </row>
    <row r="109" spans="2:11" ht="15.75" customHeight="1" x14ac:dyDescent="0.25">
      <c r="H109" s="44" t="s">
        <v>240</v>
      </c>
      <c r="I109" s="45">
        <v>2.0067185759999999</v>
      </c>
      <c r="J109" s="43">
        <f t="shared" si="1"/>
        <v>3.2150090407930629E-6</v>
      </c>
      <c r="K109" s="43">
        <v>0.999991832066077</v>
      </c>
    </row>
    <row r="110" spans="2:11" ht="15.75" customHeight="1" x14ac:dyDescent="0.25">
      <c r="H110" s="44" t="s">
        <v>241</v>
      </c>
      <c r="I110" s="45">
        <v>2.022047878</v>
      </c>
      <c r="J110" s="43">
        <f t="shared" si="1"/>
        <v>3.2395684608873769E-6</v>
      </c>
      <c r="K110" s="43">
        <v>0.99999507163453805</v>
      </c>
    </row>
    <row r="111" spans="2:11" ht="15.75" customHeight="1" x14ac:dyDescent="0.25">
      <c r="H111" s="44" t="s">
        <v>242</v>
      </c>
      <c r="I111" s="45">
        <v>2.0650209190000002</v>
      </c>
      <c r="J111" s="43">
        <f t="shared" si="1"/>
        <v>3.3084165380306923E-6</v>
      </c>
      <c r="K111" s="43">
        <v>0.999998380051076</v>
      </c>
    </row>
    <row r="112" spans="2:11" ht="15.75" customHeight="1" x14ac:dyDescent="0.25">
      <c r="H112" s="44" t="s">
        <v>243</v>
      </c>
      <c r="I112" s="45">
        <v>1.011126757</v>
      </c>
      <c r="J112" s="43">
        <f t="shared" si="1"/>
        <v>1.6199489574779171E-6</v>
      </c>
      <c r="K112" s="43">
        <v>1.00000000000003</v>
      </c>
    </row>
    <row r="113" spans="2:12" ht="15.75" customHeight="1" x14ac:dyDescent="0.25">
      <c r="B113" s="57" t="s">
        <v>244</v>
      </c>
      <c r="C113" s="58"/>
      <c r="D113" s="58"/>
      <c r="E113" s="58"/>
      <c r="H113" s="59" t="s">
        <v>245</v>
      </c>
      <c r="I113" s="60">
        <v>624171.98537799204</v>
      </c>
      <c r="J113" s="43">
        <f t="shared" si="1"/>
        <v>1</v>
      </c>
      <c r="K113" s="61">
        <v>1.00000000000003</v>
      </c>
    </row>
    <row r="114" spans="2:12" ht="15.75" customHeight="1" x14ac:dyDescent="0.25">
      <c r="B114" s="57" t="s">
        <v>246</v>
      </c>
      <c r="C114" s="62" t="s">
        <v>247</v>
      </c>
      <c r="H114" s="57" t="s">
        <v>248</v>
      </c>
      <c r="I114" s="58"/>
      <c r="J114" s="58"/>
      <c r="K114" s="58"/>
      <c r="L114" s="58"/>
    </row>
    <row r="115" spans="2:12" ht="15.75" customHeight="1" x14ac:dyDescent="0.25">
      <c r="B115" s="57" t="s">
        <v>249</v>
      </c>
      <c r="C115" s="63" t="s">
        <v>250</v>
      </c>
      <c r="D115" s="63"/>
      <c r="E115" s="63"/>
      <c r="F115" s="63"/>
      <c r="H115" s="64" t="s">
        <v>251</v>
      </c>
      <c r="I115" s="65" t="s">
        <v>252</v>
      </c>
      <c r="J115" s="63"/>
      <c r="K115" s="63"/>
      <c r="L115" s="63"/>
    </row>
    <row r="116" spans="2:12" ht="15.75" customHeight="1" x14ac:dyDescent="0.25">
      <c r="H116" s="57" t="s">
        <v>249</v>
      </c>
      <c r="I116" s="63" t="s">
        <v>250</v>
      </c>
      <c r="J116" s="63"/>
      <c r="K116" s="63"/>
      <c r="L116" s="63"/>
    </row>
    <row r="117" spans="2:12" ht="15.75" customHeight="1" x14ac:dyDescent="0.25"/>
    <row r="118" spans="2:12" ht="15.75" customHeight="1" x14ac:dyDescent="0.25"/>
    <row r="119" spans="2:12" ht="15.75" customHeight="1" x14ac:dyDescent="0.25">
      <c r="B119" s="37" t="s">
        <v>253</v>
      </c>
      <c r="C119" s="38"/>
      <c r="D119" s="38"/>
      <c r="E119" s="38"/>
      <c r="F119" s="38"/>
      <c r="G119" s="38"/>
      <c r="H119" s="38"/>
      <c r="I119" s="38"/>
      <c r="J119" s="38"/>
      <c r="K119" s="38"/>
      <c r="L119" s="38"/>
    </row>
    <row r="120" spans="2:12" ht="15.75" customHeight="1" x14ac:dyDescent="0.3">
      <c r="B120" s="1047">
        <v>2007</v>
      </c>
      <c r="C120" s="1048"/>
      <c r="D120" s="760"/>
      <c r="E120" s="1047">
        <v>2017</v>
      </c>
      <c r="F120" s="1048"/>
    </row>
    <row r="121" spans="2:12" ht="15.75" customHeight="1" x14ac:dyDescent="0.25">
      <c r="B121" s="66" t="s">
        <v>254</v>
      </c>
      <c r="C121" s="67" t="s">
        <v>255</v>
      </c>
      <c r="E121" s="66" t="s">
        <v>254</v>
      </c>
      <c r="F121" s="67" t="s">
        <v>255</v>
      </c>
    </row>
    <row r="122" spans="2:12" ht="15.75" customHeight="1" x14ac:dyDescent="0.25">
      <c r="B122" s="66" t="s">
        <v>256</v>
      </c>
      <c r="C122" s="67" t="s">
        <v>255</v>
      </c>
      <c r="E122" s="66" t="s">
        <v>256</v>
      </c>
      <c r="F122" s="67" t="s">
        <v>255</v>
      </c>
    </row>
    <row r="123" spans="2:12" ht="15.75" customHeight="1" x14ac:dyDescent="0.25">
      <c r="B123" s="66" t="s">
        <v>257</v>
      </c>
      <c r="C123" s="67" t="s">
        <v>258</v>
      </c>
      <c r="E123" s="66" t="s">
        <v>257</v>
      </c>
      <c r="F123" s="67" t="s">
        <v>258</v>
      </c>
    </row>
    <row r="124" spans="2:12" ht="15.75" customHeight="1" x14ac:dyDescent="0.25">
      <c r="B124" s="66" t="s">
        <v>259</v>
      </c>
      <c r="C124" s="67">
        <v>77.72</v>
      </c>
      <c r="E124" s="66" t="s">
        <v>259</v>
      </c>
      <c r="F124" s="67">
        <f>C124</f>
        <v>77.72</v>
      </c>
    </row>
    <row r="125" spans="2:12" ht="15.75" customHeight="1" x14ac:dyDescent="0.25">
      <c r="B125" s="68" t="s">
        <v>260</v>
      </c>
      <c r="C125" s="69">
        <f>C104</f>
        <v>478278</v>
      </c>
      <c r="E125" s="68" t="s">
        <v>263</v>
      </c>
      <c r="F125" s="69">
        <f>I113</f>
        <v>624171.98537799204</v>
      </c>
    </row>
    <row r="126" spans="2:12" ht="15.75" customHeight="1" x14ac:dyDescent="0.25">
      <c r="B126" s="68" t="s">
        <v>261</v>
      </c>
      <c r="C126" s="69">
        <f>SUM(C17:C21)</f>
        <v>45529</v>
      </c>
      <c r="E126" s="68" t="s">
        <v>261</v>
      </c>
      <c r="F126" s="69">
        <f>SUM(I17:I21)</f>
        <v>48910.40939813423</v>
      </c>
    </row>
    <row r="127" spans="2:12" ht="15.75" customHeight="1" x14ac:dyDescent="0.25">
      <c r="B127" s="762" t="s">
        <v>1711</v>
      </c>
      <c r="C127" s="763">
        <f>C125/C124</f>
        <v>6153.8600102933606</v>
      </c>
      <c r="E127" s="762" t="s">
        <v>262</v>
      </c>
      <c r="F127" s="763">
        <f>F125/C124</f>
        <v>8031.0342946216169</v>
      </c>
    </row>
    <row r="128" spans="2:12" ht="15.75" customHeight="1" x14ac:dyDescent="0.25"/>
    <row r="129" spans="2:12" ht="15.75" customHeight="1" x14ac:dyDescent="0.25">
      <c r="B129" s="37" t="s">
        <v>264</v>
      </c>
      <c r="C129" s="38"/>
      <c r="D129" s="38"/>
      <c r="E129" s="38"/>
      <c r="F129" s="38"/>
      <c r="G129" s="38"/>
      <c r="H129" s="38"/>
      <c r="I129" s="38"/>
      <c r="J129" s="38"/>
      <c r="K129" s="38"/>
      <c r="L129" s="38"/>
    </row>
    <row r="130" spans="2:12" ht="15.75" customHeight="1" x14ac:dyDescent="0.25">
      <c r="B130" s="765" t="s">
        <v>1907</v>
      </c>
    </row>
    <row r="131" spans="2:12" ht="15.75" customHeight="1" x14ac:dyDescent="0.25">
      <c r="B131" s="765" t="s">
        <v>265</v>
      </c>
    </row>
    <row r="132" spans="2:12" ht="15.75" customHeight="1" x14ac:dyDescent="0.25"/>
    <row r="133" spans="2:12" ht="15.75" customHeight="1" x14ac:dyDescent="0.25"/>
    <row r="134" spans="2:12" ht="15.75" customHeight="1" x14ac:dyDescent="0.25"/>
    <row r="135" spans="2:12" ht="15.75" customHeight="1" x14ac:dyDescent="0.25"/>
    <row r="136" spans="2:12" ht="15.75" customHeight="1" x14ac:dyDescent="0.25"/>
    <row r="137" spans="2:12" ht="15.75" customHeight="1" x14ac:dyDescent="0.25"/>
    <row r="138" spans="2:12" ht="15.75" customHeight="1" x14ac:dyDescent="0.25"/>
    <row r="139" spans="2:12" ht="15.75" customHeight="1" x14ac:dyDescent="0.25"/>
    <row r="140" spans="2:12" ht="15.75" customHeight="1" x14ac:dyDescent="0.25"/>
    <row r="141" spans="2:12" ht="15.75" customHeight="1" x14ac:dyDescent="0.25"/>
    <row r="142" spans="2:12" ht="15.75" customHeight="1" x14ac:dyDescent="0.25"/>
    <row r="143" spans="2:12" ht="15.75" customHeight="1" x14ac:dyDescent="0.25"/>
    <row r="144" spans="2:12"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spans="2:11" ht="15.75" customHeight="1" x14ac:dyDescent="0.25"/>
    <row r="162" spans="2:11" ht="15.75" customHeight="1" x14ac:dyDescent="0.25"/>
    <row r="163" spans="2:11" ht="15.75" customHeight="1" x14ac:dyDescent="0.25">
      <c r="B163" s="57" t="s">
        <v>246</v>
      </c>
      <c r="C163" s="30" t="s">
        <v>266</v>
      </c>
    </row>
    <row r="164" spans="2:11" ht="15.75" customHeight="1" x14ac:dyDescent="0.25"/>
    <row r="165" spans="2:11" ht="15.75" customHeight="1" x14ac:dyDescent="0.25">
      <c r="B165" s="1049" t="s">
        <v>267</v>
      </c>
      <c r="C165" s="1035"/>
    </row>
    <row r="166" spans="2:11" ht="15.75" customHeight="1" x14ac:dyDescent="0.25">
      <c r="B166" s="66" t="s">
        <v>268</v>
      </c>
      <c r="C166" s="70">
        <f>C127</f>
        <v>6153.8600102933606</v>
      </c>
    </row>
    <row r="167" spans="2:11" ht="15.75" customHeight="1" x14ac:dyDescent="0.25">
      <c r="B167" s="66" t="s">
        <v>269</v>
      </c>
      <c r="C167" s="70">
        <f>F127</f>
        <v>8031.0342946216169</v>
      </c>
      <c r="E167" s="858" t="s">
        <v>1706</v>
      </c>
    </row>
    <row r="168" spans="2:11" ht="15.75" customHeight="1" x14ac:dyDescent="0.25">
      <c r="B168" s="66" t="s">
        <v>270</v>
      </c>
      <c r="C168" s="67">
        <v>10.589318</v>
      </c>
      <c r="E168" s="858">
        <f>PI()*3^2</f>
        <v>28.274333882308138</v>
      </c>
    </row>
    <row r="169" spans="2:11" ht="15.75" customHeight="1" x14ac:dyDescent="0.25">
      <c r="B169" s="66" t="s">
        <v>271</v>
      </c>
      <c r="C169" s="764">
        <f>C168*C166</f>
        <v>65165.180576479674</v>
      </c>
    </row>
    <row r="170" spans="2:11" ht="15.75" customHeight="1" x14ac:dyDescent="0.25">
      <c r="B170" s="66" t="s">
        <v>272</v>
      </c>
      <c r="C170" s="764">
        <f>C168*C167</f>
        <v>85043.176014653989</v>
      </c>
    </row>
    <row r="171" spans="2:11" ht="15.75" customHeight="1" x14ac:dyDescent="0.25"/>
    <row r="172" spans="2:11" ht="15.75" customHeight="1" x14ac:dyDescent="0.25">
      <c r="B172" s="37" t="s">
        <v>273</v>
      </c>
      <c r="C172" s="38"/>
      <c r="D172" s="38"/>
      <c r="E172" s="38"/>
      <c r="F172" s="38"/>
      <c r="G172" s="38"/>
      <c r="H172" s="38"/>
      <c r="I172" s="38"/>
      <c r="J172" s="38"/>
      <c r="K172" s="38"/>
    </row>
    <row r="173" spans="2:11" ht="15.75" customHeight="1" x14ac:dyDescent="0.3">
      <c r="B173" s="71">
        <v>2007</v>
      </c>
      <c r="C173" s="71"/>
      <c r="D173" s="71"/>
      <c r="E173" s="71"/>
      <c r="H173" s="71">
        <v>2017</v>
      </c>
      <c r="I173" s="71"/>
      <c r="J173" s="71"/>
      <c r="K173" s="71"/>
    </row>
    <row r="174" spans="2:11" ht="15.75" customHeight="1" x14ac:dyDescent="0.25">
      <c r="B174" s="40" t="s">
        <v>32</v>
      </c>
      <c r="C174" s="72" t="s">
        <v>274</v>
      </c>
      <c r="D174" s="41" t="s">
        <v>34</v>
      </c>
      <c r="E174" s="41" t="s">
        <v>35</v>
      </c>
      <c r="H174" s="40" t="s">
        <v>32</v>
      </c>
      <c r="I174" s="72" t="s">
        <v>274</v>
      </c>
      <c r="J174" s="41" t="s">
        <v>34</v>
      </c>
      <c r="K174" s="41" t="s">
        <v>35</v>
      </c>
    </row>
    <row r="175" spans="2:11" ht="15.75" customHeight="1" x14ac:dyDescent="0.25">
      <c r="B175" s="42" t="s">
        <v>36</v>
      </c>
      <c r="C175" s="73">
        <f>D175*$C$169</f>
        <v>1144.9052901955738</v>
      </c>
      <c r="D175" s="43">
        <f t="shared" ref="D175:D206" si="2">D5</f>
        <v>1.7569279791251113E-2</v>
      </c>
      <c r="E175" s="74">
        <f>D175</f>
        <v>1.7569279791251113E-2</v>
      </c>
      <c r="H175" s="44" t="s">
        <v>37</v>
      </c>
      <c r="I175" s="75">
        <f t="shared" ref="I175:I283" si="3">J175*$C$170</f>
        <v>1286.351988313568</v>
      </c>
      <c r="J175" s="43">
        <f t="shared" ref="J175:J206" si="4">J5</f>
        <v>1.5125869571144823E-2</v>
      </c>
      <c r="K175" s="43">
        <f>J175</f>
        <v>1.5125869571144823E-2</v>
      </c>
    </row>
    <row r="176" spans="2:11" ht="15.75" customHeight="1" x14ac:dyDescent="0.25">
      <c r="B176" s="42" t="s">
        <v>38</v>
      </c>
      <c r="C176" s="73">
        <f t="shared" ref="C176:C273" si="5">D176*$C$169</f>
        <v>1184.4176707925888</v>
      </c>
      <c r="D176" s="43">
        <f t="shared" si="2"/>
        <v>1.8175621709549675E-2</v>
      </c>
      <c r="E176" s="74">
        <f t="shared" ref="E176:E273" si="6">E175+D176</f>
        <v>3.5744901500800785E-2</v>
      </c>
      <c r="H176" s="44" t="s">
        <v>39</v>
      </c>
      <c r="I176" s="75">
        <f t="shared" si="3"/>
        <v>1400.2525867721904</v>
      </c>
      <c r="J176" s="43">
        <f t="shared" si="4"/>
        <v>1.6465196296654178E-2</v>
      </c>
      <c r="K176" s="43">
        <f t="shared" ref="K176:K282" si="7">J176+K175</f>
        <v>3.1591065867799001E-2</v>
      </c>
    </row>
    <row r="177" spans="2:11" ht="15.75" hidden="1" customHeight="1" x14ac:dyDescent="0.25">
      <c r="B177" s="42" t="s">
        <v>40</v>
      </c>
      <c r="C177" s="73">
        <f t="shared" si="5"/>
        <v>1313.4460308800824</v>
      </c>
      <c r="D177" s="43">
        <f t="shared" si="2"/>
        <v>2.0155641697924637E-2</v>
      </c>
      <c r="E177" s="74">
        <f t="shared" si="6"/>
        <v>5.5900543198725422E-2</v>
      </c>
      <c r="H177" s="44" t="s">
        <v>41</v>
      </c>
      <c r="I177" s="75">
        <f t="shared" si="3"/>
        <v>1470.4170670264239</v>
      </c>
      <c r="J177" s="43">
        <f t="shared" si="4"/>
        <v>1.7290241685859107E-2</v>
      </c>
      <c r="K177" s="43">
        <f t="shared" si="7"/>
        <v>4.8881307553658104E-2</v>
      </c>
    </row>
    <row r="178" spans="2:11" ht="15.75" hidden="1" customHeight="1" x14ac:dyDescent="0.25">
      <c r="B178" s="42" t="s">
        <v>42</v>
      </c>
      <c r="C178" s="73">
        <f t="shared" si="5"/>
        <v>1321.6210061760166</v>
      </c>
      <c r="D178" s="43">
        <f t="shared" si="2"/>
        <v>2.0281091749986411E-2</v>
      </c>
      <c r="E178" s="74">
        <f t="shared" si="6"/>
        <v>7.6181634948711829E-2</v>
      </c>
      <c r="H178" s="44" t="s">
        <v>43</v>
      </c>
      <c r="I178" s="75">
        <f t="shared" si="3"/>
        <v>1461.8952111642905</v>
      </c>
      <c r="J178" s="43">
        <f t="shared" si="4"/>
        <v>1.7190035458134675E-2</v>
      </c>
      <c r="K178" s="43">
        <f t="shared" si="7"/>
        <v>6.607134301179278E-2</v>
      </c>
    </row>
    <row r="179" spans="2:11" ht="15.75" hidden="1" customHeight="1" x14ac:dyDescent="0.25">
      <c r="B179" s="42" t="s">
        <v>44</v>
      </c>
      <c r="C179" s="73">
        <f t="shared" si="5"/>
        <v>1230.0612828615544</v>
      </c>
      <c r="D179" s="43">
        <f t="shared" si="2"/>
        <v>1.8876051166894569E-2</v>
      </c>
      <c r="E179" s="74">
        <f t="shared" si="6"/>
        <v>9.5057686115606402E-2</v>
      </c>
      <c r="H179" s="44" t="s">
        <v>45</v>
      </c>
      <c r="I179" s="75">
        <f t="shared" si="3"/>
        <v>1482.281971542521</v>
      </c>
      <c r="J179" s="43">
        <f t="shared" si="4"/>
        <v>1.7429757930102534E-2</v>
      </c>
      <c r="K179" s="43">
        <f t="shared" si="7"/>
        <v>8.3501100941895307E-2</v>
      </c>
    </row>
    <row r="180" spans="2:11" ht="15.75" hidden="1" customHeight="1" x14ac:dyDescent="0.25">
      <c r="B180" s="42" t="s">
        <v>46</v>
      </c>
      <c r="C180" s="73">
        <f t="shared" si="5"/>
        <v>1159.2114969634586</v>
      </c>
      <c r="D180" s="43">
        <f t="shared" si="2"/>
        <v>1.7788817382359212E-2</v>
      </c>
      <c r="E180" s="74">
        <f t="shared" si="6"/>
        <v>0.11284650349796561</v>
      </c>
      <c r="H180" s="44" t="s">
        <v>47</v>
      </c>
      <c r="I180" s="75">
        <f t="shared" si="3"/>
        <v>1431.8331560906383</v>
      </c>
      <c r="J180" s="43">
        <f t="shared" si="4"/>
        <v>1.6836543779173013E-2</v>
      </c>
      <c r="K180" s="43">
        <f t="shared" si="7"/>
        <v>0.10033764472106832</v>
      </c>
    </row>
    <row r="181" spans="2:11" ht="15.75" hidden="1" customHeight="1" x14ac:dyDescent="0.25">
      <c r="B181" s="42" t="s">
        <v>48</v>
      </c>
      <c r="C181" s="73">
        <f t="shared" si="5"/>
        <v>1131.9615793103449</v>
      </c>
      <c r="D181" s="43">
        <f t="shared" si="2"/>
        <v>1.737065054215331E-2</v>
      </c>
      <c r="E181" s="74">
        <f t="shared" si="6"/>
        <v>0.13021715404011891</v>
      </c>
      <c r="H181" s="44" t="s">
        <v>49</v>
      </c>
      <c r="I181" s="75">
        <f t="shared" si="3"/>
        <v>1375.7388417968737</v>
      </c>
      <c r="J181" s="43">
        <f t="shared" si="4"/>
        <v>1.6176945714725152E-2</v>
      </c>
      <c r="K181" s="43">
        <f t="shared" si="7"/>
        <v>0.11651459043579347</v>
      </c>
    </row>
    <row r="182" spans="2:11" ht="15.75" hidden="1" customHeight="1" x14ac:dyDescent="0.25">
      <c r="B182" s="42" t="s">
        <v>50</v>
      </c>
      <c r="C182" s="73">
        <f t="shared" si="5"/>
        <v>1195.1813882655688</v>
      </c>
      <c r="D182" s="43">
        <f t="shared" si="2"/>
        <v>1.8340797611431009E-2</v>
      </c>
      <c r="E182" s="74">
        <f t="shared" si="6"/>
        <v>0.14855795165154992</v>
      </c>
      <c r="H182" s="44" t="s">
        <v>51</v>
      </c>
      <c r="I182" s="75">
        <f t="shared" si="3"/>
        <v>1421.5411545620698</v>
      </c>
      <c r="J182" s="43">
        <f t="shared" si="4"/>
        <v>1.6715522881190617E-2</v>
      </c>
      <c r="K182" s="43">
        <f t="shared" si="7"/>
        <v>0.13323011331698409</v>
      </c>
    </row>
    <row r="183" spans="2:11" ht="15.75" hidden="1" customHeight="1" x14ac:dyDescent="0.25">
      <c r="B183" s="42" t="s">
        <v>52</v>
      </c>
      <c r="C183" s="73">
        <f t="shared" si="5"/>
        <v>1202.1301172671128</v>
      </c>
      <c r="D183" s="43">
        <f t="shared" si="2"/>
        <v>1.8447430155683515E-2</v>
      </c>
      <c r="E183" s="74">
        <f t="shared" si="6"/>
        <v>0.16700538180723343</v>
      </c>
      <c r="H183" s="44" t="s">
        <v>53</v>
      </c>
      <c r="I183" s="75">
        <f t="shared" si="3"/>
        <v>1435.3528913611035</v>
      </c>
      <c r="J183" s="43">
        <f t="shared" si="4"/>
        <v>1.6877931406439648E-2</v>
      </c>
      <c r="K183" s="43">
        <f t="shared" si="7"/>
        <v>0.15010804472342373</v>
      </c>
    </row>
    <row r="184" spans="2:11" ht="15.75" hidden="1" customHeight="1" x14ac:dyDescent="0.25">
      <c r="B184" s="42" t="s">
        <v>54</v>
      </c>
      <c r="C184" s="73">
        <f t="shared" si="5"/>
        <v>1136.7303148996398</v>
      </c>
      <c r="D184" s="43">
        <f t="shared" si="2"/>
        <v>1.7443829739189343E-2</v>
      </c>
      <c r="E184" s="74">
        <f t="shared" si="6"/>
        <v>0.18444921154642277</v>
      </c>
      <c r="H184" s="44" t="s">
        <v>55</v>
      </c>
      <c r="I184" s="75">
        <f t="shared" si="3"/>
        <v>1412.5147277389667</v>
      </c>
      <c r="J184" s="43">
        <f t="shared" si="4"/>
        <v>1.6609383538257944E-2</v>
      </c>
      <c r="K184" s="43">
        <f t="shared" si="7"/>
        <v>0.16671742826168168</v>
      </c>
    </row>
    <row r="185" spans="2:11" ht="15.75" customHeight="1" x14ac:dyDescent="0.25">
      <c r="B185" s="42" t="s">
        <v>56</v>
      </c>
      <c r="C185" s="73">
        <f t="shared" si="5"/>
        <v>1212.3488363870304</v>
      </c>
      <c r="D185" s="43">
        <f t="shared" si="2"/>
        <v>1.8604242720760729E-2</v>
      </c>
      <c r="E185" s="74">
        <f t="shared" si="6"/>
        <v>0.20305345426718349</v>
      </c>
      <c r="H185" s="44" t="s">
        <v>57</v>
      </c>
      <c r="I185" s="75">
        <f t="shared" si="3"/>
        <v>1354.8339025313935</v>
      </c>
      <c r="J185" s="43">
        <f t="shared" si="4"/>
        <v>1.5931130115577279E-2</v>
      </c>
      <c r="K185" s="43">
        <f t="shared" si="7"/>
        <v>0.18264855837725896</v>
      </c>
    </row>
    <row r="186" spans="2:11" ht="15.75" customHeight="1" x14ac:dyDescent="0.25">
      <c r="B186" s="46" t="s">
        <v>58</v>
      </c>
      <c r="C186" s="73">
        <f t="shared" si="5"/>
        <v>1220.387562094699</v>
      </c>
      <c r="D186" s="43">
        <f t="shared" si="2"/>
        <v>1.8727601938621472E-2</v>
      </c>
      <c r="E186" s="74">
        <f t="shared" si="6"/>
        <v>0.22178105620580496</v>
      </c>
      <c r="F186" s="48"/>
      <c r="G186" s="48"/>
      <c r="H186" s="49" t="s">
        <v>59</v>
      </c>
      <c r="I186" s="75">
        <f t="shared" si="3"/>
        <v>1389.8288684048737</v>
      </c>
      <c r="J186" s="43">
        <f t="shared" si="4"/>
        <v>1.6342626575533693E-2</v>
      </c>
      <c r="K186" s="43">
        <f t="shared" si="7"/>
        <v>0.19899118495279267</v>
      </c>
    </row>
    <row r="187" spans="2:11" ht="15.75" customHeight="1" x14ac:dyDescent="0.25">
      <c r="B187" s="51" t="s">
        <v>60</v>
      </c>
      <c r="C187" s="73">
        <f t="shared" si="5"/>
        <v>1247.0924813947504</v>
      </c>
      <c r="D187" s="43">
        <f t="shared" si="2"/>
        <v>1.9137405442023258E-2</v>
      </c>
      <c r="E187" s="74">
        <f t="shared" si="6"/>
        <v>0.24091846164782821</v>
      </c>
      <c r="F187" s="53"/>
      <c r="G187" s="53"/>
      <c r="H187" s="54" t="s">
        <v>61</v>
      </c>
      <c r="I187" s="75">
        <f t="shared" si="3"/>
        <v>1402.2432515086405</v>
      </c>
      <c r="J187" s="43">
        <f t="shared" si="4"/>
        <v>1.6488603991777265E-2</v>
      </c>
      <c r="K187" s="43">
        <f t="shared" si="7"/>
        <v>0.21547978894456993</v>
      </c>
    </row>
    <row r="188" spans="2:11" ht="15.75" customHeight="1" x14ac:dyDescent="0.25">
      <c r="B188" s="51" t="s">
        <v>62</v>
      </c>
      <c r="C188" s="73">
        <f t="shared" si="5"/>
        <v>1210.0325933865158</v>
      </c>
      <c r="D188" s="43">
        <f t="shared" si="2"/>
        <v>1.8568698539343228E-2</v>
      </c>
      <c r="E188" s="74">
        <f t="shared" si="6"/>
        <v>0.25948716018717144</v>
      </c>
      <c r="F188" s="53"/>
      <c r="G188" s="53"/>
      <c r="H188" s="54" t="s">
        <v>63</v>
      </c>
      <c r="I188" s="75">
        <f t="shared" si="3"/>
        <v>1370.9195464821473</v>
      </c>
      <c r="J188" s="43">
        <f t="shared" si="4"/>
        <v>1.6120276907884073E-2</v>
      </c>
      <c r="K188" s="43">
        <f t="shared" si="7"/>
        <v>0.23160006585245399</v>
      </c>
    </row>
    <row r="189" spans="2:11" ht="15.75" customHeight="1" x14ac:dyDescent="0.25">
      <c r="B189" s="51" t="s">
        <v>64</v>
      </c>
      <c r="C189" s="73">
        <f t="shared" si="5"/>
        <v>1255.8124550437469</v>
      </c>
      <c r="D189" s="43">
        <f t="shared" si="2"/>
        <v>1.9271218830889149E-2</v>
      </c>
      <c r="E189" s="74">
        <f t="shared" si="6"/>
        <v>0.27875837901806061</v>
      </c>
      <c r="F189" s="53"/>
      <c r="G189" s="53"/>
      <c r="H189" s="54" t="s">
        <v>65</v>
      </c>
      <c r="I189" s="75">
        <f t="shared" si="3"/>
        <v>1309.9835930591009</v>
      </c>
      <c r="J189" s="43">
        <f t="shared" si="4"/>
        <v>1.5403747301645631E-2</v>
      </c>
      <c r="K189" s="43">
        <f t="shared" si="7"/>
        <v>0.24700381315409961</v>
      </c>
    </row>
    <row r="190" spans="2:11" ht="15.75" customHeight="1" x14ac:dyDescent="0.25">
      <c r="B190" s="51" t="s">
        <v>66</v>
      </c>
      <c r="C190" s="73">
        <f t="shared" si="5"/>
        <v>1299.6848224652599</v>
      </c>
      <c r="D190" s="43">
        <f t="shared" si="2"/>
        <v>1.9944467443620655E-2</v>
      </c>
      <c r="E190" s="74">
        <f t="shared" si="6"/>
        <v>0.29870284646168127</v>
      </c>
      <c r="F190" s="53"/>
      <c r="G190" s="53"/>
      <c r="H190" s="54" t="s">
        <v>67</v>
      </c>
      <c r="I190" s="75">
        <f t="shared" si="3"/>
        <v>1278.634792972653</v>
      </c>
      <c r="J190" s="43">
        <f t="shared" si="4"/>
        <v>1.5035125131642879E-2</v>
      </c>
      <c r="K190" s="43">
        <f t="shared" si="7"/>
        <v>0.26203893828574248</v>
      </c>
    </row>
    <row r="191" spans="2:11" ht="15.75" customHeight="1" x14ac:dyDescent="0.25">
      <c r="B191" s="51" t="s">
        <v>68</v>
      </c>
      <c r="C191" s="73">
        <f t="shared" si="5"/>
        <v>1190.6851518528049</v>
      </c>
      <c r="D191" s="43">
        <f t="shared" si="2"/>
        <v>1.8271800082797034E-2</v>
      </c>
      <c r="E191" s="74">
        <f t="shared" si="6"/>
        <v>0.31697464654447832</v>
      </c>
      <c r="F191" s="53"/>
      <c r="G191" s="53"/>
      <c r="H191" s="54" t="s">
        <v>69</v>
      </c>
      <c r="I191" s="75">
        <f t="shared" si="3"/>
        <v>1302.2419583736496</v>
      </c>
      <c r="J191" s="43">
        <f t="shared" si="4"/>
        <v>1.5312715486416656E-2</v>
      </c>
      <c r="K191" s="43">
        <f t="shared" si="7"/>
        <v>0.27735165377215915</v>
      </c>
    </row>
    <row r="192" spans="2:11" ht="15.75" customHeight="1" x14ac:dyDescent="0.25">
      <c r="B192" s="42" t="s">
        <v>70</v>
      </c>
      <c r="C192" s="73">
        <f t="shared" si="5"/>
        <v>1302.9548125836336</v>
      </c>
      <c r="D192" s="43">
        <f t="shared" si="2"/>
        <v>1.9994647464445365E-2</v>
      </c>
      <c r="E192" s="74">
        <f t="shared" si="6"/>
        <v>0.33696929400892367</v>
      </c>
      <c r="H192" s="44" t="s">
        <v>71</v>
      </c>
      <c r="I192" s="75">
        <f t="shared" si="3"/>
        <v>1433.6937975275448</v>
      </c>
      <c r="J192" s="43">
        <f t="shared" si="4"/>
        <v>1.6858422565033337E-2</v>
      </c>
      <c r="K192" s="43">
        <f t="shared" si="7"/>
        <v>0.29421007633719248</v>
      </c>
    </row>
    <row r="193" spans="2:11" ht="15.75" customHeight="1" x14ac:dyDescent="0.25">
      <c r="B193" s="42" t="s">
        <v>72</v>
      </c>
      <c r="C193" s="73">
        <f t="shared" si="5"/>
        <v>1408.6844930777149</v>
      </c>
      <c r="D193" s="43">
        <f t="shared" si="2"/>
        <v>2.1617134804444278E-2</v>
      </c>
      <c r="E193" s="74">
        <f t="shared" si="6"/>
        <v>0.35858642881336794</v>
      </c>
      <c r="H193" s="44" t="s">
        <v>73</v>
      </c>
      <c r="I193" s="75">
        <f t="shared" si="3"/>
        <v>1553.3019144236621</v>
      </c>
      <c r="J193" s="43">
        <f t="shared" si="4"/>
        <v>1.8264862475926451E-2</v>
      </c>
      <c r="K193" s="43">
        <f t="shared" si="7"/>
        <v>0.31247493881311894</v>
      </c>
    </row>
    <row r="194" spans="2:11" ht="15.75" customHeight="1" x14ac:dyDescent="0.25">
      <c r="B194" s="42" t="s">
        <v>74</v>
      </c>
      <c r="C194" s="73">
        <f t="shared" si="5"/>
        <v>1493.4317369788987</v>
      </c>
      <c r="D194" s="43">
        <f t="shared" si="2"/>
        <v>2.2917633677484645E-2</v>
      </c>
      <c r="E194" s="74">
        <f t="shared" si="6"/>
        <v>0.38150406249085256</v>
      </c>
      <c r="H194" s="44" t="s">
        <v>75</v>
      </c>
      <c r="I194" s="75">
        <f t="shared" si="3"/>
        <v>1507.7253837360072</v>
      </c>
      <c r="J194" s="43">
        <f t="shared" si="4"/>
        <v>1.7728940220626373E-2</v>
      </c>
      <c r="K194" s="43">
        <f t="shared" si="7"/>
        <v>0.33020387903374532</v>
      </c>
    </row>
    <row r="195" spans="2:11" ht="15.75" customHeight="1" x14ac:dyDescent="0.25">
      <c r="B195" s="42" t="s">
        <v>76</v>
      </c>
      <c r="C195" s="73">
        <f t="shared" si="5"/>
        <v>1562.5102782295421</v>
      </c>
      <c r="D195" s="43">
        <f t="shared" si="2"/>
        <v>2.3977686617406613E-2</v>
      </c>
      <c r="E195" s="74">
        <f t="shared" si="6"/>
        <v>0.40548174910825918</v>
      </c>
      <c r="H195" s="44" t="s">
        <v>77</v>
      </c>
      <c r="I195" s="75">
        <f t="shared" si="3"/>
        <v>1639.0059088724802</v>
      </c>
      <c r="J195" s="43">
        <f t="shared" si="4"/>
        <v>1.9272632863453491E-2</v>
      </c>
      <c r="K195" s="43">
        <f t="shared" si="7"/>
        <v>0.3494765118971988</v>
      </c>
    </row>
    <row r="196" spans="2:11" ht="15.75" hidden="1" customHeight="1" x14ac:dyDescent="0.25">
      <c r="B196" s="42" t="s">
        <v>78</v>
      </c>
      <c r="C196" s="73">
        <f t="shared" si="5"/>
        <v>1336.4722112969635</v>
      </c>
      <c r="D196" s="43">
        <f t="shared" si="2"/>
        <v>2.0508992677898626E-2</v>
      </c>
      <c r="E196" s="74">
        <f t="shared" si="6"/>
        <v>0.42599074178615781</v>
      </c>
      <c r="H196" s="44" t="s">
        <v>79</v>
      </c>
      <c r="I196" s="75">
        <f t="shared" si="3"/>
        <v>1695.4195422400633</v>
      </c>
      <c r="J196" s="43">
        <f t="shared" si="4"/>
        <v>1.9935985715631335E-2</v>
      </c>
      <c r="K196" s="43">
        <f t="shared" si="7"/>
        <v>0.36941249761283013</v>
      </c>
    </row>
    <row r="197" spans="2:11" ht="15.75" hidden="1" customHeight="1" x14ac:dyDescent="0.25">
      <c r="B197" s="42" t="s">
        <v>80</v>
      </c>
      <c r="C197" s="73">
        <f t="shared" si="5"/>
        <v>1505.4217007462687</v>
      </c>
      <c r="D197" s="43">
        <f t="shared" si="2"/>
        <v>2.3101627087175242E-2</v>
      </c>
      <c r="E197" s="74">
        <f t="shared" si="6"/>
        <v>0.44909236887333304</v>
      </c>
      <c r="H197" s="44" t="s">
        <v>81</v>
      </c>
      <c r="I197" s="75">
        <f t="shared" si="3"/>
        <v>1715.2159421618569</v>
      </c>
      <c r="J197" s="43">
        <f t="shared" si="4"/>
        <v>2.0168766296619779E-2</v>
      </c>
      <c r="K197" s="43">
        <f t="shared" si="7"/>
        <v>0.38958126390944992</v>
      </c>
    </row>
    <row r="198" spans="2:11" ht="15.75" hidden="1" customHeight="1" x14ac:dyDescent="0.25">
      <c r="B198" s="42" t="s">
        <v>82</v>
      </c>
      <c r="C198" s="73">
        <f t="shared" si="5"/>
        <v>1446.4256290272774</v>
      </c>
      <c r="D198" s="43">
        <f t="shared" si="2"/>
        <v>2.2196295878129456E-2</v>
      </c>
      <c r="E198" s="74">
        <f t="shared" si="6"/>
        <v>0.47128866475146247</v>
      </c>
      <c r="H198" s="44" t="s">
        <v>83</v>
      </c>
      <c r="I198" s="75">
        <f t="shared" si="3"/>
        <v>1715.4736309687676</v>
      </c>
      <c r="J198" s="43">
        <f t="shared" si="4"/>
        <v>2.0171796390496637E-2</v>
      </c>
      <c r="K198" s="43">
        <f t="shared" si="7"/>
        <v>0.40975306029994657</v>
      </c>
    </row>
    <row r="199" spans="2:11" ht="15.75" hidden="1" customHeight="1" x14ac:dyDescent="0.25">
      <c r="B199" s="42" t="s">
        <v>84</v>
      </c>
      <c r="C199" s="73">
        <f t="shared" si="5"/>
        <v>1492.2054906845085</v>
      </c>
      <c r="D199" s="43">
        <f t="shared" si="2"/>
        <v>2.2898816169675377E-2</v>
      </c>
      <c r="E199" s="74">
        <f t="shared" si="6"/>
        <v>0.49418748092113784</v>
      </c>
      <c r="H199" s="44" t="s">
        <v>85</v>
      </c>
      <c r="I199" s="75">
        <f t="shared" si="3"/>
        <v>1768.0103518625604</v>
      </c>
      <c r="J199" s="43">
        <f t="shared" si="4"/>
        <v>2.0789561664041219E-2</v>
      </c>
      <c r="K199" s="43">
        <f t="shared" si="7"/>
        <v>0.43054262196398779</v>
      </c>
    </row>
    <row r="200" spans="2:11" ht="15.75" hidden="1" customHeight="1" x14ac:dyDescent="0.25">
      <c r="B200" s="42" t="s">
        <v>86</v>
      </c>
      <c r="C200" s="73">
        <f t="shared" si="5"/>
        <v>1437.5694057900155</v>
      </c>
      <c r="D200" s="43">
        <f t="shared" si="2"/>
        <v>2.2060391655062538E-2</v>
      </c>
      <c r="E200" s="74">
        <f t="shared" si="6"/>
        <v>0.51624787257620042</v>
      </c>
      <c r="H200" s="44" t="s">
        <v>87</v>
      </c>
      <c r="I200" s="75">
        <f t="shared" si="3"/>
        <v>1768.280934820413</v>
      </c>
      <c r="J200" s="43">
        <f t="shared" si="4"/>
        <v>2.0792743376796232E-2</v>
      </c>
      <c r="K200" s="43">
        <f t="shared" si="7"/>
        <v>0.451335365340784</v>
      </c>
    </row>
    <row r="201" spans="2:11" ht="15.75" hidden="1" customHeight="1" x14ac:dyDescent="0.25">
      <c r="B201" s="42" t="s">
        <v>88</v>
      </c>
      <c r="C201" s="73">
        <f t="shared" si="5"/>
        <v>1266.3036733401955</v>
      </c>
      <c r="D201" s="43">
        <f t="shared" si="2"/>
        <v>1.9432213064368421E-2</v>
      </c>
      <c r="E201" s="74">
        <f t="shared" si="6"/>
        <v>0.53568008564056879</v>
      </c>
      <c r="H201" s="44" t="s">
        <v>89</v>
      </c>
      <c r="I201" s="75">
        <f t="shared" si="3"/>
        <v>1627.045200398049</v>
      </c>
      <c r="J201" s="43">
        <f t="shared" si="4"/>
        <v>1.913199008604393E-2</v>
      </c>
      <c r="K201" s="43">
        <f t="shared" si="7"/>
        <v>0.47046735542682794</v>
      </c>
    </row>
    <row r="202" spans="2:11" ht="15.75" hidden="1" customHeight="1" x14ac:dyDescent="0.25">
      <c r="B202" s="42" t="s">
        <v>90</v>
      </c>
      <c r="C202" s="73">
        <f t="shared" si="5"/>
        <v>1388.110805249614</v>
      </c>
      <c r="D202" s="43">
        <f t="shared" si="2"/>
        <v>2.1301418840088817E-2</v>
      </c>
      <c r="E202" s="74">
        <f t="shared" si="6"/>
        <v>0.55698150448065764</v>
      </c>
      <c r="H202" s="44" t="s">
        <v>91</v>
      </c>
      <c r="I202" s="75">
        <f t="shared" si="3"/>
        <v>1601.8443187305863</v>
      </c>
      <c r="J202" s="43">
        <f t="shared" si="4"/>
        <v>1.88356596472193E-2</v>
      </c>
      <c r="K202" s="43">
        <f t="shared" si="7"/>
        <v>0.48930301507404722</v>
      </c>
    </row>
    <row r="203" spans="2:11" ht="15.75" hidden="1" customHeight="1" x14ac:dyDescent="0.25">
      <c r="B203" s="42" t="s">
        <v>92</v>
      </c>
      <c r="C203" s="73">
        <f t="shared" si="5"/>
        <v>1279.6561329902215</v>
      </c>
      <c r="D203" s="43">
        <f t="shared" si="2"/>
        <v>1.9637114816069317E-2</v>
      </c>
      <c r="E203" s="74">
        <f t="shared" si="6"/>
        <v>0.57661861929672698</v>
      </c>
      <c r="H203" s="44" t="s">
        <v>93</v>
      </c>
      <c r="I203" s="75">
        <f t="shared" si="3"/>
        <v>1635.7744819297518</v>
      </c>
      <c r="J203" s="43">
        <f t="shared" si="4"/>
        <v>1.9234635376833616E-2</v>
      </c>
      <c r="K203" s="43">
        <f t="shared" si="7"/>
        <v>0.50853765045088084</v>
      </c>
    </row>
    <row r="204" spans="2:11" ht="15.75" hidden="1" customHeight="1" x14ac:dyDescent="0.25">
      <c r="B204" s="42" t="s">
        <v>94</v>
      </c>
      <c r="C204" s="73">
        <f t="shared" si="5"/>
        <v>1159.6202457282552</v>
      </c>
      <c r="D204" s="43">
        <f t="shared" si="2"/>
        <v>1.7795089884962301E-2</v>
      </c>
      <c r="E204" s="74">
        <f t="shared" si="6"/>
        <v>0.59441370918168923</v>
      </c>
      <c r="H204" s="44" t="s">
        <v>95</v>
      </c>
      <c r="I204" s="75">
        <f t="shared" si="3"/>
        <v>1748.8709037301926</v>
      </c>
      <c r="J204" s="43">
        <f t="shared" si="4"/>
        <v>2.0564506003736743E-2</v>
      </c>
      <c r="K204" s="43">
        <f t="shared" si="7"/>
        <v>0.52910215645461756</v>
      </c>
    </row>
    <row r="205" spans="2:11" ht="15.75" hidden="1" customHeight="1" x14ac:dyDescent="0.25">
      <c r="B205" s="42" t="s">
        <v>96</v>
      </c>
      <c r="C205" s="73">
        <f t="shared" si="5"/>
        <v>1376.2570910705097</v>
      </c>
      <c r="D205" s="43">
        <f t="shared" si="2"/>
        <v>2.111951626459925E-2</v>
      </c>
      <c r="E205" s="74">
        <f t="shared" si="6"/>
        <v>0.61553322544628852</v>
      </c>
      <c r="H205" s="44" t="s">
        <v>97</v>
      </c>
      <c r="I205" s="75">
        <f t="shared" si="3"/>
        <v>1671.9179576370511</v>
      </c>
      <c r="J205" s="43">
        <f t="shared" si="4"/>
        <v>1.96596368572707E-2</v>
      </c>
      <c r="K205" s="43">
        <f t="shared" si="7"/>
        <v>0.54876179331188824</v>
      </c>
    </row>
    <row r="206" spans="2:11" ht="15.75" hidden="1" customHeight="1" x14ac:dyDescent="0.25">
      <c r="B206" s="42" t="s">
        <v>98</v>
      </c>
      <c r="C206" s="73">
        <f t="shared" si="5"/>
        <v>1031.9543815234174</v>
      </c>
      <c r="D206" s="43">
        <f t="shared" si="2"/>
        <v>1.5835978238597635E-2</v>
      </c>
      <c r="E206" s="74">
        <f t="shared" si="6"/>
        <v>0.63136920368488614</v>
      </c>
      <c r="H206" s="44" t="s">
        <v>99</v>
      </c>
      <c r="I206" s="75">
        <f t="shared" si="3"/>
        <v>1540.7844440768738</v>
      </c>
      <c r="J206" s="43">
        <f t="shared" si="4"/>
        <v>1.8117672884316757E-2</v>
      </c>
      <c r="K206" s="43">
        <f t="shared" si="7"/>
        <v>0.566879466196205</v>
      </c>
    </row>
    <row r="207" spans="2:11" ht="15.75" hidden="1" customHeight="1" x14ac:dyDescent="0.25">
      <c r="B207" s="42" t="s">
        <v>100</v>
      </c>
      <c r="C207" s="73">
        <f t="shared" si="5"/>
        <v>1165.2064788471437</v>
      </c>
      <c r="D207" s="43">
        <f t="shared" ref="D207:D238" si="8">D37</f>
        <v>1.7880814087204513E-2</v>
      </c>
      <c r="E207" s="74">
        <f t="shared" si="6"/>
        <v>0.64925001777209068</v>
      </c>
      <c r="H207" s="44" t="s">
        <v>101</v>
      </c>
      <c r="I207" s="75">
        <f t="shared" si="3"/>
        <v>1533.0107435598431</v>
      </c>
      <c r="J207" s="43">
        <f t="shared" ref="J207:J238" si="9">J37</f>
        <v>1.8026264015535903E-2</v>
      </c>
      <c r="K207" s="43">
        <f t="shared" si="7"/>
        <v>0.58490573021174086</v>
      </c>
    </row>
    <row r="208" spans="2:11" ht="15.75" hidden="1" customHeight="1" x14ac:dyDescent="0.25">
      <c r="B208" s="42" t="s">
        <v>102</v>
      </c>
      <c r="C208" s="73">
        <f t="shared" si="5"/>
        <v>1109.0716484817294</v>
      </c>
      <c r="D208" s="43">
        <f t="shared" si="8"/>
        <v>1.7019390396380348E-2</v>
      </c>
      <c r="E208" s="74">
        <f t="shared" si="6"/>
        <v>0.66626940816847102</v>
      </c>
      <c r="H208" s="44" t="s">
        <v>103</v>
      </c>
      <c r="I208" s="75">
        <f t="shared" si="3"/>
        <v>1463.6468530695454</v>
      </c>
      <c r="J208" s="43">
        <f t="shared" si="9"/>
        <v>1.7210632547605478E-2</v>
      </c>
      <c r="K208" s="43">
        <f t="shared" si="7"/>
        <v>0.60211636275934632</v>
      </c>
    </row>
    <row r="209" spans="2:11" ht="15.75" hidden="1" customHeight="1" x14ac:dyDescent="0.25">
      <c r="B209" s="42" t="s">
        <v>104</v>
      </c>
      <c r="C209" s="73">
        <f t="shared" si="5"/>
        <v>1009.7456986361298</v>
      </c>
      <c r="D209" s="43">
        <f t="shared" si="8"/>
        <v>1.5495172263829822E-2</v>
      </c>
      <c r="E209" s="74">
        <f t="shared" si="6"/>
        <v>0.68176458043230082</v>
      </c>
      <c r="H209" s="44" t="s">
        <v>105</v>
      </c>
      <c r="I209" s="75">
        <f t="shared" si="3"/>
        <v>1522.3094680914865</v>
      </c>
      <c r="J209" s="43">
        <f t="shared" si="9"/>
        <v>1.7900430574572777E-2</v>
      </c>
      <c r="K209" s="43">
        <f t="shared" si="7"/>
        <v>0.62001679333391913</v>
      </c>
    </row>
    <row r="210" spans="2:11" ht="15.75" hidden="1" customHeight="1" x14ac:dyDescent="0.25">
      <c r="B210" s="42" t="s">
        <v>106</v>
      </c>
      <c r="C210" s="73">
        <f t="shared" si="5"/>
        <v>1021.3269136387031</v>
      </c>
      <c r="D210" s="43">
        <f t="shared" si="8"/>
        <v>1.5672893170917333E-2</v>
      </c>
      <c r="E210" s="74">
        <f t="shared" si="6"/>
        <v>0.69743747360321817</v>
      </c>
      <c r="H210" s="44" t="s">
        <v>107</v>
      </c>
      <c r="I210" s="75">
        <f t="shared" si="3"/>
        <v>1477.4118112775338</v>
      </c>
      <c r="J210" s="43">
        <f t="shared" si="9"/>
        <v>1.7372491015892416E-2</v>
      </c>
      <c r="K210" s="43">
        <f t="shared" si="7"/>
        <v>0.63738928434981157</v>
      </c>
    </row>
    <row r="211" spans="2:11" ht="15.75" hidden="1" customHeight="1" x14ac:dyDescent="0.25">
      <c r="B211" s="42" t="s">
        <v>108</v>
      </c>
      <c r="C211" s="73">
        <f t="shared" si="5"/>
        <v>924.3172067936182</v>
      </c>
      <c r="D211" s="43">
        <f t="shared" si="8"/>
        <v>1.418421921978431E-2</v>
      </c>
      <c r="E211" s="74">
        <f t="shared" si="6"/>
        <v>0.71162169282300247</v>
      </c>
      <c r="H211" s="44" t="s">
        <v>109</v>
      </c>
      <c r="I211" s="75">
        <f t="shared" si="3"/>
        <v>1375.952747700295</v>
      </c>
      <c r="J211" s="43">
        <f t="shared" si="9"/>
        <v>1.6179460977130033E-2</v>
      </c>
      <c r="K211" s="43">
        <f t="shared" si="7"/>
        <v>0.65356874532694165</v>
      </c>
    </row>
    <row r="212" spans="2:11" ht="15.75" hidden="1" customHeight="1" x14ac:dyDescent="0.25">
      <c r="B212" s="42" t="s">
        <v>110</v>
      </c>
      <c r="C212" s="73">
        <f t="shared" si="5"/>
        <v>1007.0207068708183</v>
      </c>
      <c r="D212" s="43">
        <f t="shared" si="8"/>
        <v>1.5453355579809232E-2</v>
      </c>
      <c r="E212" s="74">
        <f t="shared" si="6"/>
        <v>0.72707504840281167</v>
      </c>
      <c r="H212" s="44" t="s">
        <v>111</v>
      </c>
      <c r="I212" s="75">
        <f t="shared" si="3"/>
        <v>1332.6789903045851</v>
      </c>
      <c r="J212" s="43">
        <f t="shared" si="9"/>
        <v>1.5670616418123284E-2</v>
      </c>
      <c r="K212" s="43">
        <f t="shared" si="7"/>
        <v>0.66923936174506493</v>
      </c>
    </row>
    <row r="213" spans="2:11" ht="15.75" hidden="1" customHeight="1" x14ac:dyDescent="0.25">
      <c r="B213" s="42" t="s">
        <v>112</v>
      </c>
      <c r="C213" s="73">
        <f t="shared" si="5"/>
        <v>931.40218538342765</v>
      </c>
      <c r="D213" s="43">
        <f t="shared" si="8"/>
        <v>1.4292942598237844E-2</v>
      </c>
      <c r="E213" s="74">
        <f t="shared" si="6"/>
        <v>0.74136799100104955</v>
      </c>
      <c r="H213" s="44" t="s">
        <v>113</v>
      </c>
      <c r="I213" s="75">
        <f t="shared" si="3"/>
        <v>1276.0986938882704</v>
      </c>
      <c r="J213" s="43">
        <f t="shared" si="9"/>
        <v>1.5005303819654888E-2</v>
      </c>
      <c r="K213" s="43">
        <f t="shared" si="7"/>
        <v>0.68424466556471986</v>
      </c>
    </row>
    <row r="214" spans="2:11" ht="15.75" hidden="1" customHeight="1" x14ac:dyDescent="0.25">
      <c r="B214" s="42" t="s">
        <v>114</v>
      </c>
      <c r="C214" s="73">
        <f t="shared" si="5"/>
        <v>850.19743077714872</v>
      </c>
      <c r="D214" s="43">
        <f t="shared" si="8"/>
        <v>1.3046805414424247E-2</v>
      </c>
      <c r="E214" s="74">
        <f t="shared" si="6"/>
        <v>0.75441479641547382</v>
      </c>
      <c r="H214" s="44" t="s">
        <v>115</v>
      </c>
      <c r="I214" s="75">
        <f t="shared" si="3"/>
        <v>1250.3210508630227</v>
      </c>
      <c r="J214" s="43">
        <f t="shared" si="9"/>
        <v>1.4702191398020896E-2</v>
      </c>
      <c r="K214" s="43">
        <f t="shared" si="7"/>
        <v>0.69894685696274073</v>
      </c>
    </row>
    <row r="215" spans="2:11" ht="15.75" hidden="1" customHeight="1" x14ac:dyDescent="0.25">
      <c r="B215" s="42" t="s">
        <v>116</v>
      </c>
      <c r="C215" s="73">
        <f t="shared" si="5"/>
        <v>990.26200751415331</v>
      </c>
      <c r="D215" s="43">
        <f t="shared" si="8"/>
        <v>1.51961829730826E-2</v>
      </c>
      <c r="E215" s="74">
        <f t="shared" si="6"/>
        <v>0.76961097938855638</v>
      </c>
      <c r="H215" s="44" t="s">
        <v>117</v>
      </c>
      <c r="I215" s="75">
        <f t="shared" si="3"/>
        <v>1248.8098579463797</v>
      </c>
      <c r="J215" s="43">
        <f t="shared" si="9"/>
        <v>1.4684421684006655E-2</v>
      </c>
      <c r="K215" s="43">
        <f t="shared" si="7"/>
        <v>0.71363127864674736</v>
      </c>
    </row>
    <row r="216" spans="2:11" ht="15.75" hidden="1" customHeight="1" x14ac:dyDescent="0.25">
      <c r="B216" s="42" t="s">
        <v>118</v>
      </c>
      <c r="C216" s="73">
        <f t="shared" si="5"/>
        <v>691.05791168296457</v>
      </c>
      <c r="D216" s="43">
        <f t="shared" si="8"/>
        <v>1.060471106762176E-2</v>
      </c>
      <c r="E216" s="74">
        <f t="shared" si="6"/>
        <v>0.78021569045617811</v>
      </c>
      <c r="H216" s="44" t="s">
        <v>119</v>
      </c>
      <c r="I216" s="75">
        <f t="shared" si="3"/>
        <v>1202.6991074141047</v>
      </c>
      <c r="J216" s="43">
        <f t="shared" si="9"/>
        <v>1.4142217680191822E-2</v>
      </c>
      <c r="K216" s="43">
        <f t="shared" si="7"/>
        <v>0.72777349632693922</v>
      </c>
    </row>
    <row r="217" spans="2:11" ht="15.75" hidden="1" customHeight="1" x14ac:dyDescent="0.25">
      <c r="B217" s="42" t="s">
        <v>120</v>
      </c>
      <c r="C217" s="73">
        <f t="shared" si="5"/>
        <v>898.56603461142561</v>
      </c>
      <c r="D217" s="43">
        <f t="shared" si="8"/>
        <v>1.3789051555789729E-2</v>
      </c>
      <c r="E217" s="74">
        <f t="shared" si="6"/>
        <v>0.7940047420119678</v>
      </c>
      <c r="H217" s="44" t="s">
        <v>121</v>
      </c>
      <c r="I217" s="75">
        <f t="shared" si="3"/>
        <v>1194.2927319188461</v>
      </c>
      <c r="J217" s="43">
        <f t="shared" si="9"/>
        <v>1.4043369355267904E-2</v>
      </c>
      <c r="K217" s="43">
        <f t="shared" si="7"/>
        <v>0.74181686568220717</v>
      </c>
    </row>
    <row r="218" spans="2:11" ht="15.75" hidden="1" customHeight="1" x14ac:dyDescent="0.25">
      <c r="B218" s="42" t="s">
        <v>122</v>
      </c>
      <c r="C218" s="73">
        <f t="shared" si="5"/>
        <v>742.15150728255276</v>
      </c>
      <c r="D218" s="43">
        <f t="shared" si="8"/>
        <v>1.1388773893007832E-2</v>
      </c>
      <c r="E218" s="74">
        <f t="shared" si="6"/>
        <v>0.80539351590497565</v>
      </c>
      <c r="H218" s="44" t="s">
        <v>123</v>
      </c>
      <c r="I218" s="75">
        <f t="shared" si="3"/>
        <v>1114.6605503290773</v>
      </c>
      <c r="J218" s="43">
        <f t="shared" si="9"/>
        <v>1.3106995793960088E-2</v>
      </c>
      <c r="K218" s="43">
        <f t="shared" si="7"/>
        <v>0.7549238614761673</v>
      </c>
    </row>
    <row r="219" spans="2:11" ht="15.75" hidden="1" customHeight="1" x14ac:dyDescent="0.25">
      <c r="B219" s="42" t="s">
        <v>124</v>
      </c>
      <c r="C219" s="73">
        <f t="shared" si="5"/>
        <v>661.08300226453935</v>
      </c>
      <c r="D219" s="43">
        <f t="shared" si="8"/>
        <v>1.0144727543395264E-2</v>
      </c>
      <c r="E219" s="74">
        <f t="shared" si="6"/>
        <v>0.81553824344837089</v>
      </c>
      <c r="H219" s="44" t="s">
        <v>125</v>
      </c>
      <c r="I219" s="75">
        <f t="shared" si="3"/>
        <v>1075.6831434328346</v>
      </c>
      <c r="J219" s="43">
        <f t="shared" si="9"/>
        <v>1.2648670873339457E-2</v>
      </c>
      <c r="K219" s="43">
        <f t="shared" si="7"/>
        <v>0.76757253234950673</v>
      </c>
    </row>
    <row r="220" spans="2:11" ht="15.75" hidden="1" customHeight="1" x14ac:dyDescent="0.25">
      <c r="B220" s="42" t="s">
        <v>126</v>
      </c>
      <c r="C220" s="73">
        <f t="shared" si="5"/>
        <v>680.43044379825017</v>
      </c>
      <c r="D220" s="43">
        <f t="shared" si="8"/>
        <v>1.0441625999941457E-2</v>
      </c>
      <c r="E220" s="74">
        <f t="shared" si="6"/>
        <v>0.82597986944831236</v>
      </c>
      <c r="H220" s="44" t="s">
        <v>127</v>
      </c>
      <c r="I220" s="75">
        <f t="shared" si="3"/>
        <v>1052.9178275135471</v>
      </c>
      <c r="J220" s="43">
        <f t="shared" si="9"/>
        <v>1.2380979601845024E-2</v>
      </c>
      <c r="K220" s="43">
        <f t="shared" si="7"/>
        <v>0.77995351195135176</v>
      </c>
    </row>
    <row r="221" spans="2:11" ht="15.75" hidden="1" customHeight="1" x14ac:dyDescent="0.25">
      <c r="B221" s="42" t="s">
        <v>128</v>
      </c>
      <c r="C221" s="73">
        <f t="shared" si="5"/>
        <v>597.45444454451888</v>
      </c>
      <c r="D221" s="43">
        <f t="shared" si="8"/>
        <v>9.1683079715144753E-3</v>
      </c>
      <c r="E221" s="74">
        <f t="shared" si="6"/>
        <v>0.83514817741982683</v>
      </c>
      <c r="H221" s="44" t="s">
        <v>129</v>
      </c>
      <c r="I221" s="75">
        <f t="shared" si="3"/>
        <v>1005.0830943956114</v>
      </c>
      <c r="J221" s="43">
        <f t="shared" si="9"/>
        <v>1.1818503747113386E-2</v>
      </c>
      <c r="K221" s="43">
        <f t="shared" si="7"/>
        <v>0.79177201569846511</v>
      </c>
    </row>
    <row r="222" spans="2:11" ht="15.75" hidden="1" customHeight="1" x14ac:dyDescent="0.25">
      <c r="B222" s="42" t="s">
        <v>130</v>
      </c>
      <c r="C222" s="73">
        <f t="shared" si="5"/>
        <v>721.1690706896552</v>
      </c>
      <c r="D222" s="43">
        <f t="shared" si="8"/>
        <v>1.1066785426049285E-2</v>
      </c>
      <c r="E222" s="74">
        <f t="shared" si="6"/>
        <v>0.84621496284587616</v>
      </c>
      <c r="H222" s="44" t="s">
        <v>131</v>
      </c>
      <c r="I222" s="75">
        <f t="shared" si="3"/>
        <v>962.47844039877123</v>
      </c>
      <c r="J222" s="43">
        <f t="shared" si="9"/>
        <v>1.1317526996321542E-2</v>
      </c>
      <c r="K222" s="43">
        <f t="shared" si="7"/>
        <v>0.80308954269478661</v>
      </c>
    </row>
    <row r="223" spans="2:11" ht="15.75" hidden="1" customHeight="1" x14ac:dyDescent="0.25">
      <c r="B223" s="42" t="s">
        <v>132</v>
      </c>
      <c r="C223" s="73">
        <f t="shared" si="5"/>
        <v>615.30314060730836</v>
      </c>
      <c r="D223" s="43">
        <f t="shared" si="8"/>
        <v>9.4422072518493428E-3</v>
      </c>
      <c r="E223" s="74">
        <f t="shared" si="6"/>
        <v>0.85565717009772546</v>
      </c>
      <c r="H223" s="44" t="s">
        <v>133</v>
      </c>
      <c r="I223" s="75">
        <f t="shared" si="3"/>
        <v>929.53039733501873</v>
      </c>
      <c r="J223" s="43">
        <f t="shared" si="9"/>
        <v>1.0930099755150833E-2</v>
      </c>
      <c r="K223" s="43">
        <f t="shared" si="7"/>
        <v>0.81401964244993741</v>
      </c>
    </row>
    <row r="224" spans="2:11" ht="15.75" hidden="1" customHeight="1" x14ac:dyDescent="0.25">
      <c r="B224" s="42" t="s">
        <v>134</v>
      </c>
      <c r="C224" s="73">
        <f t="shared" si="5"/>
        <v>542.40961088522909</v>
      </c>
      <c r="D224" s="43">
        <f t="shared" si="8"/>
        <v>8.3236109542985468E-3</v>
      </c>
      <c r="E224" s="74">
        <f t="shared" si="6"/>
        <v>0.86398078105202403</v>
      </c>
      <c r="H224" s="44" t="s">
        <v>135</v>
      </c>
      <c r="I224" s="75">
        <f t="shared" si="3"/>
        <v>914.88404566023985</v>
      </c>
      <c r="J224" s="43">
        <f t="shared" si="9"/>
        <v>1.0757877216422327E-2</v>
      </c>
      <c r="K224" s="43">
        <f t="shared" si="7"/>
        <v>0.8247775196663597</v>
      </c>
    </row>
    <row r="225" spans="2:11" ht="15.75" hidden="1" customHeight="1" x14ac:dyDescent="0.25">
      <c r="B225" s="42" t="s">
        <v>136</v>
      </c>
      <c r="C225" s="73">
        <f t="shared" si="5"/>
        <v>617.21063484302624</v>
      </c>
      <c r="D225" s="43">
        <f t="shared" si="8"/>
        <v>9.4714789306637563E-3</v>
      </c>
      <c r="E225" s="74">
        <f t="shared" si="6"/>
        <v>0.87345225998268783</v>
      </c>
      <c r="H225" s="44" t="s">
        <v>137</v>
      </c>
      <c r="I225" s="75">
        <f t="shared" si="3"/>
        <v>890.59493464112677</v>
      </c>
      <c r="J225" s="43">
        <f t="shared" si="9"/>
        <v>1.0472268045206429E-2</v>
      </c>
      <c r="K225" s="43">
        <f t="shared" si="7"/>
        <v>0.83524978771156611</v>
      </c>
    </row>
    <row r="226" spans="2:11" ht="15.75" hidden="1" customHeight="1" x14ac:dyDescent="0.25">
      <c r="B226" s="42" t="s">
        <v>138</v>
      </c>
      <c r="C226" s="73">
        <f t="shared" si="5"/>
        <v>435.04493533196091</v>
      </c>
      <c r="D226" s="43">
        <f t="shared" si="8"/>
        <v>6.6760336038872792E-3</v>
      </c>
      <c r="E226" s="74">
        <f t="shared" si="6"/>
        <v>0.88012829358657507</v>
      </c>
      <c r="H226" s="44" t="s">
        <v>139</v>
      </c>
      <c r="I226" s="75">
        <f t="shared" si="3"/>
        <v>876.76063880033951</v>
      </c>
      <c r="J226" s="43">
        <f t="shared" si="9"/>
        <v>1.0309594254208743E-2</v>
      </c>
      <c r="K226" s="43">
        <f t="shared" si="7"/>
        <v>0.84555938196577485</v>
      </c>
    </row>
    <row r="227" spans="2:11" ht="15.75" hidden="1" customHeight="1" x14ac:dyDescent="0.25">
      <c r="B227" s="42" t="s">
        <v>140</v>
      </c>
      <c r="C227" s="73">
        <f t="shared" si="5"/>
        <v>546.63334812146172</v>
      </c>
      <c r="D227" s="43">
        <f t="shared" si="8"/>
        <v>8.3884268145304614E-3</v>
      </c>
      <c r="E227" s="74">
        <f t="shared" si="6"/>
        <v>0.88851672040110552</v>
      </c>
      <c r="H227" s="44" t="s">
        <v>141</v>
      </c>
      <c r="I227" s="75">
        <f t="shared" si="3"/>
        <v>834.17028120124519</v>
      </c>
      <c r="J227" s="43">
        <f t="shared" si="9"/>
        <v>9.8087856109408157E-3</v>
      </c>
      <c r="K227" s="43">
        <f t="shared" si="7"/>
        <v>0.85536816757671563</v>
      </c>
    </row>
    <row r="228" spans="2:11" ht="15.75" hidden="1" customHeight="1" x14ac:dyDescent="0.25">
      <c r="B228" s="42" t="s">
        <v>142</v>
      </c>
      <c r="C228" s="73">
        <f t="shared" si="5"/>
        <v>528.37590329387547</v>
      </c>
      <c r="D228" s="43">
        <f t="shared" si="8"/>
        <v>8.1082550315925046E-3</v>
      </c>
      <c r="E228" s="74">
        <f t="shared" si="6"/>
        <v>0.89662497543269803</v>
      </c>
      <c r="H228" s="44" t="s">
        <v>143</v>
      </c>
      <c r="I228" s="75">
        <f t="shared" si="3"/>
        <v>783.31761449004546</v>
      </c>
      <c r="J228" s="43">
        <f t="shared" si="9"/>
        <v>9.2108226808823579E-3</v>
      </c>
      <c r="K228" s="43">
        <f t="shared" si="7"/>
        <v>0.86457899025759799</v>
      </c>
    </row>
    <row r="229" spans="2:11" ht="15.75" hidden="1" customHeight="1" x14ac:dyDescent="0.25">
      <c r="B229" s="42" t="s">
        <v>144</v>
      </c>
      <c r="C229" s="73">
        <f t="shared" si="5"/>
        <v>499.21849140504378</v>
      </c>
      <c r="D229" s="43">
        <f t="shared" si="8"/>
        <v>7.6608165125721861E-3</v>
      </c>
      <c r="E229" s="74">
        <f t="shared" si="6"/>
        <v>0.90428579194527026</v>
      </c>
      <c r="H229" s="44" t="s">
        <v>145</v>
      </c>
      <c r="I229" s="75">
        <f t="shared" si="3"/>
        <v>705.84457031037039</v>
      </c>
      <c r="J229" s="43">
        <f t="shared" si="9"/>
        <v>8.2998378398843504E-3</v>
      </c>
      <c r="K229" s="43">
        <f t="shared" si="7"/>
        <v>0.8728788280974823</v>
      </c>
    </row>
    <row r="230" spans="2:11" ht="15.75" hidden="1" customHeight="1" x14ac:dyDescent="0.25">
      <c r="B230" s="42" t="s">
        <v>146</v>
      </c>
      <c r="C230" s="73">
        <f t="shared" si="5"/>
        <v>439.26867256819355</v>
      </c>
      <c r="D230" s="43">
        <f t="shared" si="8"/>
        <v>6.7408494641191946E-3</v>
      </c>
      <c r="E230" s="74">
        <f t="shared" si="6"/>
        <v>0.91102664140938949</v>
      </c>
      <c r="H230" s="44" t="s">
        <v>147</v>
      </c>
      <c r="I230" s="75">
        <f t="shared" si="3"/>
        <v>692.15695679277928</v>
      </c>
      <c r="J230" s="43">
        <f t="shared" si="9"/>
        <v>8.1388888471605539E-3</v>
      </c>
      <c r="K230" s="43">
        <f t="shared" si="7"/>
        <v>0.88101771694464281</v>
      </c>
    </row>
    <row r="231" spans="2:11" ht="15.75" hidden="1" customHeight="1" x14ac:dyDescent="0.25">
      <c r="B231" s="42" t="s">
        <v>148</v>
      </c>
      <c r="C231" s="73">
        <f t="shared" si="5"/>
        <v>404.25252838394238</v>
      </c>
      <c r="D231" s="43">
        <f t="shared" si="8"/>
        <v>6.2035050744546063E-3</v>
      </c>
      <c r="E231" s="74">
        <f t="shared" si="6"/>
        <v>0.91723014648384404</v>
      </c>
      <c r="H231" s="44" t="s">
        <v>149</v>
      </c>
      <c r="I231" s="75">
        <f t="shared" si="3"/>
        <v>662.74351135935888</v>
      </c>
      <c r="J231" s="43">
        <f t="shared" si="9"/>
        <v>7.7930239957778617E-3</v>
      </c>
      <c r="K231" s="43">
        <f t="shared" si="7"/>
        <v>0.88881074094042067</v>
      </c>
    </row>
    <row r="232" spans="2:11" ht="15.75" hidden="1" customHeight="1" x14ac:dyDescent="0.25">
      <c r="B232" s="42" t="s">
        <v>150</v>
      </c>
      <c r="C232" s="73">
        <f t="shared" si="5"/>
        <v>429.86745097786928</v>
      </c>
      <c r="D232" s="43">
        <f t="shared" si="8"/>
        <v>6.5965819042481571E-3</v>
      </c>
      <c r="E232" s="74">
        <f t="shared" si="6"/>
        <v>0.92382672838809221</v>
      </c>
      <c r="H232" s="44" t="s">
        <v>151</v>
      </c>
      <c r="I232" s="75">
        <f t="shared" si="3"/>
        <v>686.1301728008649</v>
      </c>
      <c r="J232" s="43">
        <f t="shared" si="9"/>
        <v>8.0680215033671395E-3</v>
      </c>
      <c r="K232" s="43">
        <f t="shared" si="7"/>
        <v>0.89687876244378784</v>
      </c>
    </row>
    <row r="233" spans="2:11" ht="15.75" hidden="1" customHeight="1" x14ac:dyDescent="0.25">
      <c r="B233" s="42" t="s">
        <v>152</v>
      </c>
      <c r="C233" s="73">
        <f t="shared" si="5"/>
        <v>368.96388502316012</v>
      </c>
      <c r="D233" s="43">
        <f t="shared" si="8"/>
        <v>5.6619790163879588E-3</v>
      </c>
      <c r="E233" s="74">
        <f t="shared" si="6"/>
        <v>0.9294887074044802</v>
      </c>
      <c r="H233" s="44" t="s">
        <v>153</v>
      </c>
      <c r="I233" s="75">
        <f t="shared" si="3"/>
        <v>646.00737754559771</v>
      </c>
      <c r="J233" s="43">
        <f t="shared" si="9"/>
        <v>7.5962282668545055E-3</v>
      </c>
      <c r="K233" s="43">
        <f t="shared" si="7"/>
        <v>0.9044749907106423</v>
      </c>
    </row>
    <row r="234" spans="2:11" ht="15.75" hidden="1" customHeight="1" x14ac:dyDescent="0.25">
      <c r="B234" s="42" t="s">
        <v>154</v>
      </c>
      <c r="C234" s="73">
        <f t="shared" si="5"/>
        <v>314.87279848172932</v>
      </c>
      <c r="D234" s="43">
        <f t="shared" si="8"/>
        <v>4.8319178385792362E-3</v>
      </c>
      <c r="E234" s="74">
        <f t="shared" si="6"/>
        <v>0.93432062524305948</v>
      </c>
      <c r="H234" s="44" t="s">
        <v>155</v>
      </c>
      <c r="I234" s="75">
        <f t="shared" si="3"/>
        <v>555.39960714615654</v>
      </c>
      <c r="J234" s="43">
        <f t="shared" si="9"/>
        <v>6.5307956872454331E-3</v>
      </c>
      <c r="K234" s="43">
        <f t="shared" si="7"/>
        <v>0.91100578639788776</v>
      </c>
    </row>
    <row r="235" spans="2:11" ht="15.75" hidden="1" customHeight="1" x14ac:dyDescent="0.25">
      <c r="B235" s="42" t="s">
        <v>156</v>
      </c>
      <c r="C235" s="73">
        <f t="shared" si="5"/>
        <v>391.71756626351004</v>
      </c>
      <c r="D235" s="43">
        <f t="shared" si="8"/>
        <v>6.0111483279598893E-3</v>
      </c>
      <c r="E235" s="74">
        <f t="shared" si="6"/>
        <v>0.94033177357101938</v>
      </c>
      <c r="H235" s="44" t="s">
        <v>157</v>
      </c>
      <c r="I235" s="75">
        <f t="shared" si="3"/>
        <v>545.59439661004171</v>
      </c>
      <c r="J235" s="43">
        <f t="shared" si="9"/>
        <v>6.4154988345687973E-3</v>
      </c>
      <c r="K235" s="43">
        <f t="shared" si="7"/>
        <v>0.91742128523245658</v>
      </c>
    </row>
    <row r="236" spans="2:11" ht="15.75" hidden="1" customHeight="1" x14ac:dyDescent="0.25">
      <c r="B236" s="42" t="s">
        <v>158</v>
      </c>
      <c r="C236" s="73">
        <f t="shared" si="5"/>
        <v>223.4493247555327</v>
      </c>
      <c r="D236" s="43">
        <f t="shared" si="8"/>
        <v>3.4289680896884239E-3</v>
      </c>
      <c r="E236" s="74">
        <f t="shared" si="6"/>
        <v>0.94376074166070778</v>
      </c>
      <c r="H236" s="44" t="s">
        <v>159</v>
      </c>
      <c r="I236" s="75">
        <f t="shared" si="3"/>
        <v>526.49681070120891</v>
      </c>
      <c r="J236" s="43">
        <f t="shared" si="9"/>
        <v>6.1909354209735415E-3</v>
      </c>
      <c r="K236" s="43">
        <f t="shared" si="7"/>
        <v>0.92361222065343007</v>
      </c>
    </row>
    <row r="237" spans="2:11" ht="15.75" hidden="1" customHeight="1" x14ac:dyDescent="0.25">
      <c r="B237" s="42" t="s">
        <v>160</v>
      </c>
      <c r="C237" s="73">
        <f t="shared" si="5"/>
        <v>286.26038494595991</v>
      </c>
      <c r="D237" s="43">
        <f t="shared" si="8"/>
        <v>4.3928426563630361E-3</v>
      </c>
      <c r="E237" s="74">
        <f t="shared" si="6"/>
        <v>0.94815358431707086</v>
      </c>
      <c r="H237" s="44" t="s">
        <v>161</v>
      </c>
      <c r="I237" s="75">
        <f t="shared" si="3"/>
        <v>530.41375568756985</v>
      </c>
      <c r="J237" s="43">
        <f t="shared" si="9"/>
        <v>6.2369937312333331E-3</v>
      </c>
      <c r="K237" s="43">
        <f t="shared" si="7"/>
        <v>0.92984921438466339</v>
      </c>
    </row>
    <row r="238" spans="2:11" ht="15.75" hidden="1" customHeight="1" x14ac:dyDescent="0.25">
      <c r="B238" s="42" t="s">
        <v>162</v>
      </c>
      <c r="C238" s="73">
        <f t="shared" si="5"/>
        <v>274.95166911991765</v>
      </c>
      <c r="D238" s="43">
        <f t="shared" si="8"/>
        <v>4.219303417677585E-3</v>
      </c>
      <c r="E238" s="74">
        <f t="shared" si="6"/>
        <v>0.95237288773474849</v>
      </c>
      <c r="H238" s="44" t="s">
        <v>163</v>
      </c>
      <c r="I238" s="75">
        <f t="shared" si="3"/>
        <v>502.92902044721831</v>
      </c>
      <c r="J238" s="43">
        <f t="shared" si="9"/>
        <v>5.9138080680401382E-3</v>
      </c>
      <c r="K238" s="43">
        <f t="shared" si="7"/>
        <v>0.93576302245270349</v>
      </c>
    </row>
    <row r="239" spans="2:11" ht="15.75" hidden="1" customHeight="1" x14ac:dyDescent="0.25">
      <c r="B239" s="42" t="s">
        <v>164</v>
      </c>
      <c r="C239" s="73">
        <f t="shared" si="5"/>
        <v>238.43677946474526</v>
      </c>
      <c r="D239" s="43">
        <f t="shared" ref="D239:D270" si="10">D69</f>
        <v>3.658959851801672E-3</v>
      </c>
      <c r="E239" s="74">
        <f t="shared" si="6"/>
        <v>0.95603184758655013</v>
      </c>
      <c r="H239" s="44" t="s">
        <v>165</v>
      </c>
      <c r="I239" s="75">
        <f t="shared" si="3"/>
        <v>465.43399549389454</v>
      </c>
      <c r="J239" s="43">
        <f t="shared" ref="J239:J270" si="11">J69</f>
        <v>5.4729140808863312E-3</v>
      </c>
      <c r="K239" s="43">
        <f t="shared" si="7"/>
        <v>0.94123593653358983</v>
      </c>
    </row>
    <row r="240" spans="2:11" ht="15.75" hidden="1" customHeight="1" x14ac:dyDescent="0.25">
      <c r="B240" s="42" t="s">
        <v>166</v>
      </c>
      <c r="C240" s="73">
        <f t="shared" si="5"/>
        <v>293.34536353576942</v>
      </c>
      <c r="D240" s="43">
        <f t="shared" si="10"/>
        <v>4.5015660348165709E-3</v>
      </c>
      <c r="E240" s="74">
        <f t="shared" si="6"/>
        <v>0.96053341362136668</v>
      </c>
      <c r="H240" s="44" t="s">
        <v>167</v>
      </c>
      <c r="I240" s="75">
        <f t="shared" si="3"/>
        <v>438.28820103317207</v>
      </c>
      <c r="J240" s="43">
        <f t="shared" si="11"/>
        <v>5.153713931822697E-3</v>
      </c>
      <c r="K240" s="43">
        <f t="shared" si="7"/>
        <v>0.94638965046541257</v>
      </c>
    </row>
    <row r="241" spans="2:11" ht="15.75" hidden="1" customHeight="1" x14ac:dyDescent="0.25">
      <c r="B241" s="42" t="s">
        <v>168</v>
      </c>
      <c r="C241" s="73">
        <f t="shared" si="5"/>
        <v>186.7981855120947</v>
      </c>
      <c r="D241" s="43">
        <f t="shared" si="10"/>
        <v>2.8665336896114813E-3</v>
      </c>
      <c r="E241" s="74">
        <f t="shared" si="6"/>
        <v>0.96339994731097811</v>
      </c>
      <c r="H241" s="44" t="s">
        <v>169</v>
      </c>
      <c r="I241" s="75">
        <f t="shared" si="3"/>
        <v>390.65686297225221</v>
      </c>
      <c r="J241" s="43">
        <f t="shared" si="11"/>
        <v>4.593629745259481E-3</v>
      </c>
      <c r="K241" s="43">
        <f t="shared" si="7"/>
        <v>0.95098328021067202</v>
      </c>
    </row>
    <row r="242" spans="2:11" ht="15.75" hidden="1" customHeight="1" x14ac:dyDescent="0.25">
      <c r="B242" s="42" t="s">
        <v>170</v>
      </c>
      <c r="C242" s="73">
        <f t="shared" si="5"/>
        <v>229.58055622748327</v>
      </c>
      <c r="D242" s="43">
        <f t="shared" si="10"/>
        <v>3.5230556287347524E-3</v>
      </c>
      <c r="E242" s="74">
        <f t="shared" si="6"/>
        <v>0.96692300293971289</v>
      </c>
      <c r="H242" s="44" t="s">
        <v>171</v>
      </c>
      <c r="I242" s="75">
        <f t="shared" si="3"/>
        <v>379.4729078990087</v>
      </c>
      <c r="J242" s="43">
        <f t="shared" si="11"/>
        <v>4.4621206036992416E-3</v>
      </c>
      <c r="K242" s="43">
        <f t="shared" si="7"/>
        <v>0.95544540081437124</v>
      </c>
    </row>
    <row r="243" spans="2:11" ht="15.75" hidden="1" customHeight="1" x14ac:dyDescent="0.25">
      <c r="B243" s="42" t="s">
        <v>172</v>
      </c>
      <c r="C243" s="73">
        <f t="shared" si="5"/>
        <v>169.76698697889864</v>
      </c>
      <c r="D243" s="43">
        <f t="shared" si="10"/>
        <v>2.6051794144827905E-3</v>
      </c>
      <c r="E243" s="74">
        <f t="shared" si="6"/>
        <v>0.96952818235419569</v>
      </c>
      <c r="H243" s="44" t="s">
        <v>173</v>
      </c>
      <c r="I243" s="75">
        <f t="shared" si="3"/>
        <v>356.2452453025756</v>
      </c>
      <c r="J243" s="43">
        <f t="shared" si="11"/>
        <v>4.1889927210760581E-3</v>
      </c>
      <c r="K243" s="43">
        <f t="shared" si="7"/>
        <v>0.95963439353544733</v>
      </c>
    </row>
    <row r="244" spans="2:11" ht="15.75" hidden="1" customHeight="1" x14ac:dyDescent="0.25">
      <c r="B244" s="42" t="s">
        <v>174</v>
      </c>
      <c r="C244" s="73">
        <f t="shared" si="5"/>
        <v>152.32703968090581</v>
      </c>
      <c r="D244" s="43">
        <f t="shared" si="10"/>
        <v>2.337552636751011E-3</v>
      </c>
      <c r="E244" s="74">
        <f t="shared" si="6"/>
        <v>0.97186573499094675</v>
      </c>
      <c r="H244" s="44" t="s">
        <v>175</v>
      </c>
      <c r="I244" s="75">
        <f t="shared" si="3"/>
        <v>324.51608853619746</v>
      </c>
      <c r="J244" s="43">
        <f t="shared" si="11"/>
        <v>3.8158980384302593E-3</v>
      </c>
      <c r="K244" s="43">
        <f t="shared" si="7"/>
        <v>0.96345029157387763</v>
      </c>
    </row>
    <row r="245" spans="2:11" ht="15.75" hidden="1" customHeight="1" x14ac:dyDescent="0.25">
      <c r="B245" s="42" t="s">
        <v>176</v>
      </c>
      <c r="C245" s="73">
        <f t="shared" si="5"/>
        <v>202.46688816263512</v>
      </c>
      <c r="D245" s="43">
        <f t="shared" si="10"/>
        <v>3.1069796227298769E-3</v>
      </c>
      <c r="E245" s="74">
        <f t="shared" si="6"/>
        <v>0.97497271461367663</v>
      </c>
      <c r="H245" s="44" t="s">
        <v>177</v>
      </c>
      <c r="I245" s="75">
        <f t="shared" si="3"/>
        <v>299.76511095691234</v>
      </c>
      <c r="J245" s="43">
        <f t="shared" si="11"/>
        <v>3.5248579016529101E-3</v>
      </c>
      <c r="K245" s="43">
        <f t="shared" si="7"/>
        <v>0.96697514947553054</v>
      </c>
    </row>
    <row r="246" spans="2:11" ht="15.75" hidden="1" customHeight="1" x14ac:dyDescent="0.25">
      <c r="B246" s="42" t="s">
        <v>178</v>
      </c>
      <c r="C246" s="73">
        <f t="shared" si="5"/>
        <v>110.77091525990735</v>
      </c>
      <c r="D246" s="43">
        <f t="shared" si="10"/>
        <v>1.6998482054370052E-3</v>
      </c>
      <c r="E246" s="74">
        <f t="shared" si="6"/>
        <v>0.97667256281911363</v>
      </c>
      <c r="H246" s="44" t="s">
        <v>179</v>
      </c>
      <c r="I246" s="75">
        <f t="shared" si="3"/>
        <v>266.57428337980161</v>
      </c>
      <c r="J246" s="43">
        <f t="shared" si="11"/>
        <v>3.1345758222137373E-3</v>
      </c>
      <c r="K246" s="43">
        <f t="shared" si="7"/>
        <v>0.97010972529774431</v>
      </c>
    </row>
    <row r="247" spans="2:11" ht="15.75" hidden="1" customHeight="1" x14ac:dyDescent="0.25">
      <c r="B247" s="42" t="s">
        <v>180</v>
      </c>
      <c r="C247" s="73">
        <f t="shared" si="5"/>
        <v>151.37329256304685</v>
      </c>
      <c r="D247" s="43">
        <f t="shared" si="10"/>
        <v>2.3229167973438042E-3</v>
      </c>
      <c r="E247" s="74">
        <f t="shared" si="6"/>
        <v>0.97899547961645739</v>
      </c>
      <c r="H247" s="44" t="s">
        <v>181</v>
      </c>
      <c r="I247" s="75">
        <f t="shared" si="3"/>
        <v>261.66294924569837</v>
      </c>
      <c r="J247" s="43">
        <f t="shared" si="11"/>
        <v>3.0768247554702169E-3</v>
      </c>
      <c r="K247" s="43">
        <f t="shared" si="7"/>
        <v>0.97318655005321453</v>
      </c>
    </row>
    <row r="248" spans="2:11" ht="15.75" hidden="1" customHeight="1" x14ac:dyDescent="0.25">
      <c r="B248" s="42" t="s">
        <v>182</v>
      </c>
      <c r="C248" s="73">
        <f t="shared" si="5"/>
        <v>138.15708250128668</v>
      </c>
      <c r="D248" s="43">
        <f t="shared" si="10"/>
        <v>2.1201058798439401E-3</v>
      </c>
      <c r="E248" s="74">
        <f t="shared" si="6"/>
        <v>0.98111558549630129</v>
      </c>
      <c r="H248" s="44" t="s">
        <v>183</v>
      </c>
      <c r="I248" s="75">
        <f t="shared" si="3"/>
        <v>223.03414853126796</v>
      </c>
      <c r="J248" s="43">
        <f t="shared" si="11"/>
        <v>2.6225990018627294E-3</v>
      </c>
      <c r="K248" s="43">
        <f t="shared" si="7"/>
        <v>0.97580914905507721</v>
      </c>
    </row>
    <row r="249" spans="2:11" ht="15.75" hidden="1" customHeight="1" x14ac:dyDescent="0.25">
      <c r="B249" s="42" t="s">
        <v>184</v>
      </c>
      <c r="C249" s="73">
        <f t="shared" si="5"/>
        <v>119.62713849716934</v>
      </c>
      <c r="D249" s="43">
        <f t="shared" si="10"/>
        <v>1.8357524285039246E-3</v>
      </c>
      <c r="E249" s="74">
        <f t="shared" si="6"/>
        <v>0.98295133792480527</v>
      </c>
      <c r="H249" s="44" t="s">
        <v>185</v>
      </c>
      <c r="I249" s="75">
        <f t="shared" si="3"/>
        <v>215.74382808397866</v>
      </c>
      <c r="J249" s="43">
        <f t="shared" si="11"/>
        <v>2.5368740702581866E-3</v>
      </c>
      <c r="K249" s="43">
        <f t="shared" si="7"/>
        <v>0.97834602312533536</v>
      </c>
    </row>
    <row r="250" spans="2:11" ht="15.75" hidden="1" customHeight="1" x14ac:dyDescent="0.25">
      <c r="B250" s="42" t="s">
        <v>186</v>
      </c>
      <c r="C250" s="73">
        <f t="shared" si="5"/>
        <v>145.51456026762739</v>
      </c>
      <c r="D250" s="43">
        <f t="shared" si="10"/>
        <v>2.2330109266995345E-3</v>
      </c>
      <c r="E250" s="74">
        <f t="shared" si="6"/>
        <v>0.98518434885150485</v>
      </c>
      <c r="H250" s="44" t="s">
        <v>187</v>
      </c>
      <c r="I250" s="75">
        <f t="shared" si="3"/>
        <v>216.23132148599339</v>
      </c>
      <c r="J250" s="43">
        <f t="shared" si="11"/>
        <v>2.5426063750104309E-3</v>
      </c>
      <c r="K250" s="43">
        <f t="shared" si="7"/>
        <v>0.98088862950034583</v>
      </c>
    </row>
    <row r="251" spans="2:11" ht="15.75" hidden="1" customHeight="1" x14ac:dyDescent="0.25">
      <c r="B251" s="42" t="s">
        <v>188</v>
      </c>
      <c r="C251" s="73">
        <f t="shared" si="5"/>
        <v>106.27467884714359</v>
      </c>
      <c r="D251" s="43">
        <f t="shared" si="10"/>
        <v>1.6308506768030308E-3</v>
      </c>
      <c r="E251" s="74">
        <f t="shared" si="6"/>
        <v>0.98681519952830787</v>
      </c>
      <c r="H251" s="44" t="s">
        <v>189</v>
      </c>
      <c r="I251" s="75">
        <f t="shared" si="3"/>
        <v>157.34844789155974</v>
      </c>
      <c r="J251" s="43">
        <f t="shared" si="11"/>
        <v>1.8502183862988215E-3</v>
      </c>
      <c r="K251" s="43">
        <f t="shared" si="7"/>
        <v>0.98273884788664467</v>
      </c>
    </row>
    <row r="252" spans="2:11" ht="15.75" hidden="1" customHeight="1" x14ac:dyDescent="0.25">
      <c r="B252" s="42" t="s">
        <v>190</v>
      </c>
      <c r="C252" s="73">
        <f t="shared" si="5"/>
        <v>103.82218625836336</v>
      </c>
      <c r="D252" s="43">
        <f t="shared" si="10"/>
        <v>1.5932156611844993E-3</v>
      </c>
      <c r="E252" s="74">
        <f t="shared" si="6"/>
        <v>0.98840841518949241</v>
      </c>
      <c r="H252" s="44" t="s">
        <v>191</v>
      </c>
      <c r="I252" s="75">
        <f t="shared" si="3"/>
        <v>171.17759461379597</v>
      </c>
      <c r="J252" s="43">
        <f t="shared" si="11"/>
        <v>2.0128316301862947E-3</v>
      </c>
      <c r="K252" s="43">
        <f t="shared" si="7"/>
        <v>0.98475167951683096</v>
      </c>
    </row>
    <row r="253" spans="2:11" ht="15.75" hidden="1" customHeight="1" x14ac:dyDescent="0.25">
      <c r="B253" s="42" t="s">
        <v>192</v>
      </c>
      <c r="C253" s="73">
        <f t="shared" si="5"/>
        <v>104.36718461142564</v>
      </c>
      <c r="D253" s="43">
        <f t="shared" si="10"/>
        <v>1.6015789979886175E-3</v>
      </c>
      <c r="E253" s="74">
        <f t="shared" si="6"/>
        <v>0.99000999418748103</v>
      </c>
      <c r="H253" s="44" t="s">
        <v>193</v>
      </c>
      <c r="I253" s="75">
        <f t="shared" si="3"/>
        <v>153.34646351629422</v>
      </c>
      <c r="J253" s="43">
        <f t="shared" si="11"/>
        <v>1.8031601205706468E-3</v>
      </c>
      <c r="K253" s="43">
        <f t="shared" si="7"/>
        <v>0.98655483963740165</v>
      </c>
    </row>
    <row r="254" spans="2:11" ht="15.75" hidden="1" customHeight="1" x14ac:dyDescent="0.25">
      <c r="B254" s="42" t="s">
        <v>194</v>
      </c>
      <c r="C254" s="73">
        <f t="shared" si="5"/>
        <v>75.209772722593925</v>
      </c>
      <c r="D254" s="43">
        <f t="shared" si="10"/>
        <v>1.1541404789682987E-3</v>
      </c>
      <c r="E254" s="74">
        <f t="shared" si="6"/>
        <v>0.99116413466644937</v>
      </c>
      <c r="H254" s="44" t="s">
        <v>195</v>
      </c>
      <c r="I254" s="75">
        <f t="shared" si="3"/>
        <v>132.86334035610338</v>
      </c>
      <c r="J254" s="43">
        <f t="shared" si="11"/>
        <v>1.5623045443788387E-3</v>
      </c>
      <c r="K254" s="43">
        <f t="shared" si="7"/>
        <v>0.98811714418178054</v>
      </c>
    </row>
    <row r="255" spans="2:11" ht="15.75" hidden="1" customHeight="1" x14ac:dyDescent="0.25">
      <c r="B255" s="42" t="s">
        <v>196</v>
      </c>
      <c r="C255" s="73">
        <f t="shared" si="5"/>
        <v>98.235953139475043</v>
      </c>
      <c r="D255" s="43">
        <f t="shared" si="10"/>
        <v>1.5074914589422888E-3</v>
      </c>
      <c r="E255" s="74">
        <f t="shared" si="6"/>
        <v>0.99267162612539162</v>
      </c>
      <c r="H255" s="44" t="s">
        <v>197</v>
      </c>
      <c r="I255" s="75">
        <f t="shared" si="3"/>
        <v>141.58156759439242</v>
      </c>
      <c r="J255" s="43">
        <f t="shared" si="11"/>
        <v>1.6648198506838006E-3</v>
      </c>
      <c r="K255" s="43">
        <f t="shared" si="7"/>
        <v>0.98978196403246432</v>
      </c>
    </row>
    <row r="256" spans="2:11" ht="15.75" hidden="1" customHeight="1" x14ac:dyDescent="0.25">
      <c r="B256" s="42" t="s">
        <v>198</v>
      </c>
      <c r="C256" s="73">
        <f t="shared" si="5"/>
        <v>49.186101363870307</v>
      </c>
      <c r="D256" s="43">
        <f t="shared" si="10"/>
        <v>7.5479114657165921E-4</v>
      </c>
      <c r="E256" s="74">
        <f t="shared" si="6"/>
        <v>0.99342641727196324</v>
      </c>
      <c r="H256" s="44" t="s">
        <v>199</v>
      </c>
      <c r="I256" s="75">
        <f t="shared" si="3"/>
        <v>110.97985931043408</v>
      </c>
      <c r="J256" s="43">
        <f t="shared" si="11"/>
        <v>1.3049825337110043E-3</v>
      </c>
      <c r="K256" s="43">
        <f t="shared" si="7"/>
        <v>0.99108694656617535</v>
      </c>
    </row>
    <row r="257" spans="2:11" ht="15.75" hidden="1" customHeight="1" x14ac:dyDescent="0.25">
      <c r="B257" s="42" t="s">
        <v>200</v>
      </c>
      <c r="C257" s="73">
        <f t="shared" si="5"/>
        <v>58.723572542460118</v>
      </c>
      <c r="D257" s="43">
        <f t="shared" si="10"/>
        <v>9.0114954064372604E-4</v>
      </c>
      <c r="E257" s="74">
        <f t="shared" si="6"/>
        <v>0.99432756681260692</v>
      </c>
      <c r="H257" s="44" t="s">
        <v>201</v>
      </c>
      <c r="I257" s="75">
        <f t="shared" si="3"/>
        <v>106.4434062101154</v>
      </c>
      <c r="J257" s="43">
        <f t="shared" si="11"/>
        <v>1.2516395929495141E-3</v>
      </c>
      <c r="K257" s="43">
        <f t="shared" si="7"/>
        <v>0.99233858615912485</v>
      </c>
    </row>
    <row r="258" spans="2:11" ht="15.75" hidden="1" customHeight="1" x14ac:dyDescent="0.25">
      <c r="B258" s="42" t="s">
        <v>202</v>
      </c>
      <c r="C258" s="73">
        <f t="shared" si="5"/>
        <v>50.003598893463725</v>
      </c>
      <c r="D258" s="43">
        <f t="shared" si="10"/>
        <v>7.6733615177783637E-4</v>
      </c>
      <c r="E258" s="74">
        <f t="shared" si="6"/>
        <v>0.99509490296438474</v>
      </c>
      <c r="H258" s="44" t="s">
        <v>203</v>
      </c>
      <c r="I258" s="75">
        <f t="shared" si="3"/>
        <v>100.79042962430505</v>
      </c>
      <c r="J258" s="43">
        <f t="shared" si="11"/>
        <v>1.1851677506368955E-3</v>
      </c>
      <c r="K258" s="43">
        <f t="shared" si="7"/>
        <v>0.99352375390976178</v>
      </c>
    </row>
    <row r="259" spans="2:11" ht="15.75" hidden="1" customHeight="1" x14ac:dyDescent="0.25">
      <c r="B259" s="42" t="s">
        <v>204</v>
      </c>
      <c r="C259" s="73">
        <f t="shared" si="5"/>
        <v>51.502344364384975</v>
      </c>
      <c r="D259" s="43">
        <f t="shared" si="10"/>
        <v>7.9033532798916109E-4</v>
      </c>
      <c r="E259" s="74">
        <f t="shared" si="6"/>
        <v>0.99588523829237385</v>
      </c>
      <c r="H259" s="44" t="s">
        <v>205</v>
      </c>
      <c r="I259" s="75">
        <f t="shared" si="3"/>
        <v>86.517922890758143</v>
      </c>
      <c r="J259" s="43">
        <f t="shared" si="11"/>
        <v>1.0173411547547335E-3</v>
      </c>
      <c r="K259" s="43">
        <f t="shared" si="7"/>
        <v>0.99454109506451649</v>
      </c>
    </row>
    <row r="260" spans="2:11" ht="15.75" hidden="1" customHeight="1" x14ac:dyDescent="0.25">
      <c r="B260" s="42" t="s">
        <v>206</v>
      </c>
      <c r="C260" s="73">
        <f t="shared" si="5"/>
        <v>54.363585717961918</v>
      </c>
      <c r="D260" s="43">
        <f t="shared" si="10"/>
        <v>8.3424284621078115E-4</v>
      </c>
      <c r="E260" s="74">
        <f t="shared" si="6"/>
        <v>0.99671948113858466</v>
      </c>
      <c r="H260" s="44" t="s">
        <v>207</v>
      </c>
      <c r="I260" s="75">
        <f t="shared" si="3"/>
        <v>84.462260453919001</v>
      </c>
      <c r="J260" s="43">
        <f t="shared" si="11"/>
        <v>9.9316916902733154E-4</v>
      </c>
      <c r="K260" s="43">
        <f t="shared" si="7"/>
        <v>0.99553426423354385</v>
      </c>
    </row>
    <row r="261" spans="2:11" ht="15.75" hidden="1" customHeight="1" x14ac:dyDescent="0.25">
      <c r="B261" s="42" t="s">
        <v>208</v>
      </c>
      <c r="C261" s="73">
        <f t="shared" si="5"/>
        <v>37.332387184765828</v>
      </c>
      <c r="D261" s="43">
        <f t="shared" si="10"/>
        <v>5.7288857108209038E-4</v>
      </c>
      <c r="E261" s="74">
        <f t="shared" si="6"/>
        <v>0.99729236970966673</v>
      </c>
      <c r="H261" s="44" t="s">
        <v>209</v>
      </c>
      <c r="I261" s="75">
        <f t="shared" si="3"/>
        <v>67.944469891966065</v>
      </c>
      <c r="J261" s="43">
        <f t="shared" si="11"/>
        <v>7.9894088010375327E-4</v>
      </c>
      <c r="K261" s="43">
        <f t="shared" si="7"/>
        <v>0.99633320511364765</v>
      </c>
    </row>
    <row r="262" spans="2:11" ht="15.75" hidden="1" customHeight="1" x14ac:dyDescent="0.25">
      <c r="B262" s="42" t="s">
        <v>210</v>
      </c>
      <c r="C262" s="73">
        <f t="shared" si="5"/>
        <v>37.74113594956254</v>
      </c>
      <c r="D262" s="43">
        <f t="shared" si="10"/>
        <v>5.7916107368517896E-4</v>
      </c>
      <c r="E262" s="74">
        <f t="shared" si="6"/>
        <v>0.99787153078335189</v>
      </c>
      <c r="H262" s="44" t="s">
        <v>211</v>
      </c>
      <c r="I262" s="75">
        <f t="shared" si="3"/>
        <v>64.300616636774507</v>
      </c>
      <c r="J262" s="43">
        <f t="shared" si="11"/>
        <v>7.5609378259455773E-4</v>
      </c>
      <c r="K262" s="43">
        <f t="shared" si="7"/>
        <v>0.9970892988962422</v>
      </c>
    </row>
    <row r="263" spans="2:11" ht="15.75" hidden="1" customHeight="1" x14ac:dyDescent="0.25">
      <c r="B263" s="42" t="s">
        <v>212</v>
      </c>
      <c r="C263" s="73">
        <f t="shared" si="5"/>
        <v>25.751172182192487</v>
      </c>
      <c r="D263" s="43">
        <f t="shared" si="10"/>
        <v>3.9516766399458054E-4</v>
      </c>
      <c r="E263" s="74">
        <f t="shared" si="6"/>
        <v>0.9982666984473465</v>
      </c>
      <c r="H263" s="44" t="s">
        <v>213</v>
      </c>
      <c r="I263" s="75">
        <f t="shared" si="3"/>
        <v>48.212056883929442</v>
      </c>
      <c r="J263" s="43">
        <f t="shared" si="11"/>
        <v>5.6691270414950057E-4</v>
      </c>
      <c r="K263" s="43">
        <f t="shared" si="7"/>
        <v>0.99765621160039175</v>
      </c>
    </row>
    <row r="264" spans="2:11" ht="15.75" hidden="1" customHeight="1" x14ac:dyDescent="0.25">
      <c r="B264" s="42" t="s">
        <v>214</v>
      </c>
      <c r="C264" s="73">
        <f t="shared" si="5"/>
        <v>23.571178769943391</v>
      </c>
      <c r="D264" s="43">
        <f t="shared" si="10"/>
        <v>3.6171431677810815E-4</v>
      </c>
      <c r="E264" s="74">
        <f t="shared" si="6"/>
        <v>0.99862841276412462</v>
      </c>
      <c r="H264" s="44" t="s">
        <v>215</v>
      </c>
      <c r="I264" s="75">
        <f t="shared" si="3"/>
        <v>46.077748564118956</v>
      </c>
      <c r="J264" s="43">
        <f t="shared" si="11"/>
        <v>5.418159424829006E-4</v>
      </c>
      <c r="K264" s="43">
        <f t="shared" si="7"/>
        <v>0.99819802754287468</v>
      </c>
    </row>
    <row r="265" spans="2:11" ht="15.75" hidden="1" customHeight="1" x14ac:dyDescent="0.25">
      <c r="B265" s="42" t="s">
        <v>216</v>
      </c>
      <c r="C265" s="73">
        <f t="shared" si="5"/>
        <v>20.437438239835306</v>
      </c>
      <c r="D265" s="43">
        <f t="shared" si="10"/>
        <v>3.13625130154429E-4</v>
      </c>
      <c r="E265" s="74">
        <f t="shared" si="6"/>
        <v>0.99894203789427904</v>
      </c>
      <c r="H265" s="44" t="s">
        <v>217</v>
      </c>
      <c r="I265" s="75">
        <f t="shared" si="3"/>
        <v>33.784514903250461</v>
      </c>
      <c r="J265" s="43">
        <f t="shared" si="11"/>
        <v>3.9726309019113973E-4</v>
      </c>
      <c r="K265" s="43">
        <f t="shared" si="7"/>
        <v>0.99859529063306585</v>
      </c>
    </row>
    <row r="266" spans="2:11" ht="15.75" hidden="1" customHeight="1" x14ac:dyDescent="0.25">
      <c r="B266" s="42" t="s">
        <v>218</v>
      </c>
      <c r="C266" s="73">
        <f t="shared" si="5"/>
        <v>9.2649720020586734</v>
      </c>
      <c r="D266" s="43">
        <f t="shared" si="10"/>
        <v>1.4217672567000782E-4</v>
      </c>
      <c r="E266" s="74">
        <f t="shared" si="6"/>
        <v>0.99908421461994901</v>
      </c>
      <c r="H266" s="44" t="s">
        <v>219</v>
      </c>
      <c r="I266" s="75">
        <f t="shared" si="3"/>
        <v>28.979742983402968</v>
      </c>
      <c r="J266" s="43">
        <f t="shared" si="11"/>
        <v>3.4076506007265533E-4</v>
      </c>
      <c r="K266" s="43">
        <f t="shared" si="7"/>
        <v>0.99893605569313848</v>
      </c>
    </row>
    <row r="267" spans="2:11" ht="15.75" hidden="1" customHeight="1" x14ac:dyDescent="0.25">
      <c r="B267" s="42" t="s">
        <v>220</v>
      </c>
      <c r="C267" s="73">
        <f t="shared" si="5"/>
        <v>9.5374711785898114</v>
      </c>
      <c r="D267" s="43">
        <f t="shared" si="10"/>
        <v>1.4635839407206689E-4</v>
      </c>
      <c r="E267" s="74">
        <f t="shared" si="6"/>
        <v>0.99923057301402107</v>
      </c>
      <c r="H267" s="44" t="s">
        <v>221</v>
      </c>
      <c r="I267" s="75">
        <f t="shared" si="3"/>
        <v>22.688446797159052</v>
      </c>
      <c r="J267" s="43">
        <f t="shared" si="11"/>
        <v>2.6678738801158547E-4</v>
      </c>
      <c r="K267" s="43">
        <f t="shared" si="7"/>
        <v>0.99920284308115004</v>
      </c>
    </row>
    <row r="268" spans="2:11" ht="15.75" hidden="1" customHeight="1" x14ac:dyDescent="0.25">
      <c r="B268" s="42" t="s">
        <v>222</v>
      </c>
      <c r="C268" s="73">
        <f t="shared" si="5"/>
        <v>13.216210061760165</v>
      </c>
      <c r="D268" s="43">
        <f t="shared" si="10"/>
        <v>2.0281091749986411E-4</v>
      </c>
      <c r="E268" s="74">
        <f t="shared" si="6"/>
        <v>0.99943338393152092</v>
      </c>
      <c r="H268" s="44" t="s">
        <v>223</v>
      </c>
      <c r="I268" s="75">
        <f t="shared" si="3"/>
        <v>16.191842269744122</v>
      </c>
      <c r="J268" s="43">
        <f t="shared" si="11"/>
        <v>1.9039554998456394E-4</v>
      </c>
      <c r="K268" s="43">
        <f t="shared" si="7"/>
        <v>0.99939323863113461</v>
      </c>
    </row>
    <row r="269" spans="2:11" ht="15.75" hidden="1" customHeight="1" x14ac:dyDescent="0.25">
      <c r="B269" s="42" t="s">
        <v>224</v>
      </c>
      <c r="C269" s="73">
        <f t="shared" si="5"/>
        <v>6.6762298250128671</v>
      </c>
      <c r="D269" s="43">
        <f t="shared" si="10"/>
        <v>1.0245087585044681E-4</v>
      </c>
      <c r="E269" s="74">
        <f t="shared" si="6"/>
        <v>0.9995358348073714</v>
      </c>
      <c r="H269" s="44" t="s">
        <v>225</v>
      </c>
      <c r="I269" s="75">
        <f t="shared" si="3"/>
        <v>14.279266655771647</v>
      </c>
      <c r="J269" s="43">
        <f t="shared" si="11"/>
        <v>1.6790608400268532E-4</v>
      </c>
      <c r="K269" s="43">
        <f t="shared" si="7"/>
        <v>0.99956114471513724</v>
      </c>
    </row>
    <row r="270" spans="2:11" ht="15.75" hidden="1" customHeight="1" x14ac:dyDescent="0.25">
      <c r="B270" s="42" t="s">
        <v>226</v>
      </c>
      <c r="C270" s="73">
        <f t="shared" si="5"/>
        <v>7.6299769428718482</v>
      </c>
      <c r="D270" s="43">
        <f t="shared" si="10"/>
        <v>1.170867152576535E-4</v>
      </c>
      <c r="E270" s="74">
        <f t="shared" si="6"/>
        <v>0.99965292152262908</v>
      </c>
      <c r="H270" s="44" t="s">
        <v>227</v>
      </c>
      <c r="I270" s="75">
        <f t="shared" si="3"/>
        <v>12.024553736330912</v>
      </c>
      <c r="J270" s="43">
        <f t="shared" si="11"/>
        <v>1.4139351679738458E-4</v>
      </c>
      <c r="K270" s="43">
        <f t="shared" si="7"/>
        <v>0.99970253823193467</v>
      </c>
    </row>
    <row r="271" spans="2:11" ht="15.75" hidden="1" customHeight="1" x14ac:dyDescent="0.25">
      <c r="B271" s="42" t="s">
        <v>228</v>
      </c>
      <c r="C271" s="73">
        <f t="shared" si="5"/>
        <v>7.0849785898095732</v>
      </c>
      <c r="D271" s="43">
        <f t="shared" ref="D271:D273" si="12">D101</f>
        <v>1.0872337845353539E-4</v>
      </c>
      <c r="E271" s="74">
        <f t="shared" si="6"/>
        <v>0.99976164490108266</v>
      </c>
      <c r="H271" s="44" t="s">
        <v>229</v>
      </c>
      <c r="I271" s="75">
        <f t="shared" si="3"/>
        <v>7.5931317670472707</v>
      </c>
      <c r="J271" s="43">
        <f t="shared" ref="J271:J283" si="13">J101</f>
        <v>8.9285609062141335E-5</v>
      </c>
      <c r="K271" s="43">
        <f t="shared" si="7"/>
        <v>0.99979182384099685</v>
      </c>
    </row>
    <row r="272" spans="2:11" ht="15.75" customHeight="1" x14ac:dyDescent="0.25">
      <c r="B272" s="42" t="s">
        <v>230</v>
      </c>
      <c r="C272" s="73">
        <f t="shared" si="5"/>
        <v>3.8149884714359241</v>
      </c>
      <c r="D272" s="43">
        <f t="shared" si="12"/>
        <v>5.8543357628826752E-5</v>
      </c>
      <c r="E272" s="74">
        <f t="shared" si="6"/>
        <v>0.99982018825871144</v>
      </c>
      <c r="H272" s="44" t="s">
        <v>231</v>
      </c>
      <c r="I272" s="75">
        <f t="shared" si="3"/>
        <v>6.2252146457090971</v>
      </c>
      <c r="J272" s="43">
        <f t="shared" si="13"/>
        <v>7.3200636869869671E-5</v>
      </c>
      <c r="K272" s="43">
        <f t="shared" si="7"/>
        <v>0.99986502447786674</v>
      </c>
    </row>
    <row r="273" spans="2:11" ht="15.75" customHeight="1" x14ac:dyDescent="0.25">
      <c r="B273" s="42" t="s">
        <v>232</v>
      </c>
      <c r="C273" s="73">
        <f t="shared" si="5"/>
        <v>11.71746459083891</v>
      </c>
      <c r="D273" s="43">
        <f t="shared" si="12"/>
        <v>1.798117412885393E-4</v>
      </c>
      <c r="E273" s="74">
        <f t="shared" si="6"/>
        <v>1</v>
      </c>
      <c r="H273" s="44" t="s">
        <v>233</v>
      </c>
      <c r="I273" s="75">
        <f t="shared" si="3"/>
        <v>4.2883088182279128</v>
      </c>
      <c r="J273" s="43">
        <f t="shared" si="13"/>
        <v>5.0425078403574492E-5</v>
      </c>
      <c r="K273" s="43">
        <f t="shared" si="7"/>
        <v>0.99991544955627032</v>
      </c>
    </row>
    <row r="274" spans="2:11" ht="15.75" customHeight="1" x14ac:dyDescent="0.25">
      <c r="B274" s="56" t="s">
        <v>234</v>
      </c>
      <c r="C274" s="73">
        <f>SUM(C175:C273)</f>
        <v>65165.180576479674</v>
      </c>
      <c r="D274" s="43">
        <f>SUM(D175:D273)</f>
        <v>1</v>
      </c>
      <c r="E274" s="74"/>
      <c r="H274" s="44" t="s">
        <v>235</v>
      </c>
      <c r="I274" s="75">
        <f t="shared" si="3"/>
        <v>2.4894428844321501</v>
      </c>
      <c r="J274" s="43">
        <f t="shared" si="13"/>
        <v>2.9272694190103957E-5</v>
      </c>
      <c r="K274" s="43">
        <f t="shared" si="7"/>
        <v>0.99994472225046038</v>
      </c>
    </row>
    <row r="275" spans="2:11" ht="15.75" customHeight="1" x14ac:dyDescent="0.25">
      <c r="H275" s="44" t="s">
        <v>236</v>
      </c>
      <c r="I275" s="75">
        <f t="shared" si="3"/>
        <v>1.6603550878222688</v>
      </c>
      <c r="J275" s="43">
        <f t="shared" si="13"/>
        <v>1.9523672158435958E-5</v>
      </c>
      <c r="K275" s="43">
        <f t="shared" si="7"/>
        <v>0.99996424592261879</v>
      </c>
    </row>
    <row r="276" spans="2:11" ht="15.75" customHeight="1" x14ac:dyDescent="0.25">
      <c r="H276" s="44" t="s">
        <v>237</v>
      </c>
      <c r="I276" s="75">
        <f t="shared" si="3"/>
        <v>0.54954097619236197</v>
      </c>
      <c r="J276" s="43">
        <f t="shared" si="13"/>
        <v>6.4619056101299566E-6</v>
      </c>
      <c r="K276" s="43">
        <f t="shared" si="7"/>
        <v>0.99997070782822894</v>
      </c>
    </row>
    <row r="277" spans="2:11" ht="15.75" customHeight="1" x14ac:dyDescent="0.25">
      <c r="H277" s="44" t="s">
        <v>238</v>
      </c>
      <c r="I277" s="75">
        <f t="shared" si="3"/>
        <v>0.41457809620222252</v>
      </c>
      <c r="J277" s="43">
        <f t="shared" si="13"/>
        <v>4.874913139777207E-6</v>
      </c>
      <c r="K277" s="43">
        <f t="shared" si="7"/>
        <v>0.99997558274136877</v>
      </c>
    </row>
    <row r="278" spans="2:11" ht="15.75" customHeight="1" x14ac:dyDescent="0.25">
      <c r="H278" s="44" t="s">
        <v>239</v>
      </c>
      <c r="I278" s="75">
        <f t="shared" si="3"/>
        <v>1.108479601510844</v>
      </c>
      <c r="J278" s="43">
        <f t="shared" si="13"/>
        <v>1.3034315667136411E-5</v>
      </c>
      <c r="K278" s="43">
        <f t="shared" si="7"/>
        <v>0.9999886170570359</v>
      </c>
    </row>
    <row r="279" spans="2:11" ht="15.75" customHeight="1" x14ac:dyDescent="0.25">
      <c r="H279" s="44" t="s">
        <v>240</v>
      </c>
      <c r="I279" s="75">
        <f t="shared" si="3"/>
        <v>0.27341457974486832</v>
      </c>
      <c r="J279" s="43">
        <f t="shared" si="13"/>
        <v>3.2150090407930629E-6</v>
      </c>
      <c r="K279" s="43">
        <f t="shared" si="7"/>
        <v>0.99999183206607667</v>
      </c>
    </row>
    <row r="280" spans="2:11" ht="15.75" customHeight="1" x14ac:dyDescent="0.25">
      <c r="H280" s="44" t="s">
        <v>241</v>
      </c>
      <c r="I280" s="75">
        <f t="shared" si="3"/>
        <v>0.27550319083076691</v>
      </c>
      <c r="J280" s="43">
        <f t="shared" si="13"/>
        <v>3.2395684608873769E-6</v>
      </c>
      <c r="K280" s="43">
        <f t="shared" si="7"/>
        <v>0.9999950716345376</v>
      </c>
    </row>
    <row r="281" spans="2:11" ht="15.75" customHeight="1" x14ac:dyDescent="0.25">
      <c r="H281" s="44" t="s">
        <v>242</v>
      </c>
      <c r="I281" s="75">
        <f t="shared" si="3"/>
        <v>0.28135824997353637</v>
      </c>
      <c r="J281" s="43">
        <f t="shared" si="13"/>
        <v>3.3084165380306923E-6</v>
      </c>
      <c r="K281" s="43">
        <f t="shared" si="7"/>
        <v>0.99999838005107566</v>
      </c>
    </row>
    <row r="282" spans="2:11" ht="15.75" customHeight="1" x14ac:dyDescent="0.25">
      <c r="H282" s="44" t="s">
        <v>243</v>
      </c>
      <c r="I282" s="75">
        <f t="shared" si="3"/>
        <v>0.13776560432554974</v>
      </c>
      <c r="J282" s="43">
        <f t="shared" si="13"/>
        <v>1.6199489574779171E-6</v>
      </c>
      <c r="K282" s="43">
        <f t="shared" si="7"/>
        <v>1.0000000000000331</v>
      </c>
    </row>
    <row r="283" spans="2:11" ht="15.75" customHeight="1" x14ac:dyDescent="0.25">
      <c r="B283" s="57" t="s">
        <v>244</v>
      </c>
      <c r="C283" s="58"/>
      <c r="D283" s="58"/>
      <c r="E283" s="58"/>
      <c r="H283" s="59" t="s">
        <v>245</v>
      </c>
      <c r="I283" s="75">
        <f t="shared" si="3"/>
        <v>85043.176014653989</v>
      </c>
      <c r="J283" s="43">
        <f t="shared" si="13"/>
        <v>1</v>
      </c>
      <c r="K283" s="43"/>
    </row>
    <row r="284" spans="2:11" ht="15.75" customHeight="1" x14ac:dyDescent="0.25">
      <c r="B284" s="57" t="s">
        <v>246</v>
      </c>
      <c r="C284" s="62" t="s">
        <v>247</v>
      </c>
      <c r="H284" s="57" t="s">
        <v>248</v>
      </c>
      <c r="I284" s="58"/>
      <c r="J284" s="58"/>
      <c r="K284" s="58"/>
    </row>
    <row r="285" spans="2:11" ht="15.75" customHeight="1" x14ac:dyDescent="0.25">
      <c r="B285" s="57" t="s">
        <v>249</v>
      </c>
      <c r="C285" s="63" t="s">
        <v>250</v>
      </c>
      <c r="D285" s="63"/>
      <c r="E285" s="63"/>
      <c r="F285" s="63"/>
      <c r="H285" s="64" t="s">
        <v>251</v>
      </c>
      <c r="I285" s="65" t="s">
        <v>252</v>
      </c>
      <c r="J285" s="63"/>
      <c r="K285" s="63"/>
    </row>
    <row r="286" spans="2:11" ht="15.75" customHeight="1" x14ac:dyDescent="0.25">
      <c r="H286" s="57" t="s">
        <v>249</v>
      </c>
      <c r="I286" s="63" t="s">
        <v>250</v>
      </c>
      <c r="J286" s="63"/>
      <c r="K286" s="63"/>
    </row>
    <row r="287" spans="2:11" ht="15.75" customHeight="1" x14ac:dyDescent="0.25"/>
    <row r="288" spans="2:11" ht="15.75" customHeight="1" x14ac:dyDescent="0.25"/>
    <row r="289" spans="2:7" ht="15.75" customHeight="1" x14ac:dyDescent="0.25">
      <c r="B289" s="1044" t="s">
        <v>1705</v>
      </c>
      <c r="C289" s="1045"/>
      <c r="D289" s="1045"/>
      <c r="E289" s="1045"/>
      <c r="F289" s="1045"/>
      <c r="G289" s="1045"/>
    </row>
    <row r="290" spans="2:7" ht="15.75" customHeight="1" x14ac:dyDescent="0.25">
      <c r="B290" s="1043" t="s">
        <v>275</v>
      </c>
      <c r="C290" s="1040"/>
      <c r="D290" s="1041"/>
      <c r="E290" s="1043" t="s">
        <v>275</v>
      </c>
      <c r="F290" s="1040"/>
      <c r="G290" s="1041"/>
    </row>
    <row r="291" spans="2:7" ht="15.75" customHeight="1" x14ac:dyDescent="0.25">
      <c r="B291" s="76" t="s">
        <v>276</v>
      </c>
      <c r="C291" s="76" t="s">
        <v>277</v>
      </c>
      <c r="D291" s="76" t="s">
        <v>1714</v>
      </c>
      <c r="E291" s="76" t="s">
        <v>276</v>
      </c>
      <c r="F291" s="76" t="s">
        <v>277</v>
      </c>
      <c r="G291" s="76" t="s">
        <v>1714</v>
      </c>
    </row>
    <row r="292" spans="2:7" ht="15.75" customHeight="1" x14ac:dyDescent="0.25">
      <c r="B292" s="56" t="s">
        <v>60</v>
      </c>
      <c r="C292" s="77">
        <v>1.9137405442023258E-2</v>
      </c>
      <c r="D292" s="78">
        <f>C292*$C$169</f>
        <v>1247.0924813947504</v>
      </c>
      <c r="E292" s="56" t="s">
        <v>60</v>
      </c>
      <c r="F292" s="77">
        <f>J187</f>
        <v>1.6488603991777265E-2</v>
      </c>
      <c r="G292" s="78">
        <f>F292*$C$170</f>
        <v>1402.2432515086405</v>
      </c>
    </row>
    <row r="293" spans="2:7" ht="15.75" customHeight="1" x14ac:dyDescent="0.25">
      <c r="B293" s="56" t="s">
        <v>62</v>
      </c>
      <c r="C293" s="77">
        <v>1.8568698539343228E-2</v>
      </c>
      <c r="D293" s="78">
        <f>C293*$C$169</f>
        <v>1210.0325933865158</v>
      </c>
      <c r="E293" s="56" t="s">
        <v>62</v>
      </c>
      <c r="F293" s="77">
        <f>J188</f>
        <v>1.6120276907884073E-2</v>
      </c>
      <c r="G293" s="78">
        <f>F293*$C$170</f>
        <v>1370.9195464821473</v>
      </c>
    </row>
    <row r="294" spans="2:7" ht="15.75" customHeight="1" x14ac:dyDescent="0.25">
      <c r="B294" s="56" t="s">
        <v>64</v>
      </c>
      <c r="C294" s="77">
        <v>1.9271218830889149E-2</v>
      </c>
      <c r="D294" s="78">
        <f>C294*$C$169</f>
        <v>1255.8124550437469</v>
      </c>
      <c r="E294" s="56" t="s">
        <v>64</v>
      </c>
      <c r="F294" s="77">
        <f>J189</f>
        <v>1.5403747301645631E-2</v>
      </c>
      <c r="G294" s="78">
        <f>F294*$C$170</f>
        <v>1309.9835930591009</v>
      </c>
    </row>
    <row r="295" spans="2:7" ht="15.75" customHeight="1" x14ac:dyDescent="0.25">
      <c r="B295" s="56" t="s">
        <v>66</v>
      </c>
      <c r="C295" s="77">
        <v>1.9944467443620655E-2</v>
      </c>
      <c r="D295" s="78">
        <f>C295*$C$169</f>
        <v>1299.6848224652599</v>
      </c>
      <c r="E295" s="56" t="s">
        <v>66</v>
      </c>
      <c r="F295" s="77">
        <f>J190</f>
        <v>1.5035125131642879E-2</v>
      </c>
      <c r="G295" s="78">
        <f>F295*$C$170</f>
        <v>1278.634792972653</v>
      </c>
    </row>
    <row r="296" spans="2:7" ht="15.75" customHeight="1" x14ac:dyDescent="0.25">
      <c r="B296" s="56" t="s">
        <v>68</v>
      </c>
      <c r="C296" s="77">
        <v>1.8271800082797034E-2</v>
      </c>
      <c r="D296" s="78">
        <f>C296*$C$169</f>
        <v>1190.6851518528049</v>
      </c>
      <c r="E296" s="56" t="s">
        <v>68</v>
      </c>
      <c r="F296" s="77">
        <f>J191</f>
        <v>1.5312715486416656E-2</v>
      </c>
      <c r="G296" s="78">
        <f>F296*$C$170</f>
        <v>1302.2419583736496</v>
      </c>
    </row>
    <row r="297" spans="2:7" ht="15.75" customHeight="1" x14ac:dyDescent="0.25">
      <c r="D297" s="766">
        <f>SUM(D292:D296)</f>
        <v>6203.3075041430775</v>
      </c>
      <c r="G297" s="766">
        <f>SUM(G292:G296)</f>
        <v>6664.0231423961923</v>
      </c>
    </row>
    <row r="298" spans="2:7" ht="15.75" customHeight="1" x14ac:dyDescent="0.25"/>
    <row r="299" spans="2:7" ht="15.75" customHeight="1" x14ac:dyDescent="0.25"/>
    <row r="300" spans="2:7" ht="15.75" customHeight="1" x14ac:dyDescent="0.25"/>
    <row r="301" spans="2:7" ht="15.75" customHeight="1" x14ac:dyDescent="0.25"/>
    <row r="302" spans="2:7" ht="15.75" customHeight="1" x14ac:dyDescent="0.25"/>
    <row r="303" spans="2:7" ht="15.75" customHeight="1" x14ac:dyDescent="0.25"/>
    <row r="304" spans="2:7" ht="15.75" customHeight="1" x14ac:dyDescent="0.25"/>
    <row r="305" ht="15.75" customHeight="1" x14ac:dyDescent="0.25"/>
    <row r="306"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spans="22:24" ht="15.75" customHeight="1" x14ac:dyDescent="0.25"/>
    <row r="354" spans="22:24" ht="15.75" customHeight="1" x14ac:dyDescent="0.25"/>
    <row r="355" spans="22:24" ht="15.75" customHeight="1" x14ac:dyDescent="0.25"/>
    <row r="356" spans="22:24" ht="15.75" customHeight="1" x14ac:dyDescent="0.25"/>
    <row r="357" spans="22:24" ht="15.75" customHeight="1" x14ac:dyDescent="0.25"/>
    <row r="358" spans="22:24" ht="15.75" customHeight="1" x14ac:dyDescent="0.25"/>
    <row r="359" spans="22:24" ht="15.75" customHeight="1" x14ac:dyDescent="0.25"/>
    <row r="360" spans="22:24" ht="15.75" customHeight="1" x14ac:dyDescent="0.25"/>
    <row r="361" spans="22:24" ht="15.75" customHeight="1" x14ac:dyDescent="0.25"/>
    <row r="362" spans="22:24" ht="15.75" customHeight="1" x14ac:dyDescent="0.25"/>
    <row r="363" spans="22:24" ht="15.75" customHeight="1" x14ac:dyDescent="0.25"/>
    <row r="364" spans="22:24" ht="15.75" customHeight="1" x14ac:dyDescent="0.25"/>
    <row r="365" spans="22:24" ht="15.75" customHeight="1" x14ac:dyDescent="0.25">
      <c r="V365" s="79" t="s">
        <v>279</v>
      </c>
      <c r="W365" s="30" t="s">
        <v>280</v>
      </c>
      <c r="X365" s="30" t="s">
        <v>281</v>
      </c>
    </row>
    <row r="366" spans="22:24" ht="15.75" customHeight="1" x14ac:dyDescent="0.25">
      <c r="V366" s="80">
        <f>MAX(H366:T366)</f>
        <v>0</v>
      </c>
      <c r="W366" s="30">
        <v>4</v>
      </c>
      <c r="X366" s="81">
        <f>V366-W366</f>
        <v>-4</v>
      </c>
    </row>
    <row r="367" spans="22:24" ht="15.75" customHeight="1" x14ac:dyDescent="0.25">
      <c r="V367" s="80">
        <f>MAX(H367:T367)</f>
        <v>0</v>
      </c>
      <c r="W367" s="30">
        <v>4</v>
      </c>
      <c r="X367" s="81">
        <f>V367-W367</f>
        <v>-4</v>
      </c>
    </row>
    <row r="368" spans="22:24" ht="15.75" customHeight="1" x14ac:dyDescent="0.25">
      <c r="V368" s="80">
        <f>MAX(H368:T368)</f>
        <v>0</v>
      </c>
      <c r="W368" s="30">
        <v>4</v>
      </c>
      <c r="X368" s="81">
        <f>V368-W368</f>
        <v>-4</v>
      </c>
    </row>
    <row r="369" spans="22:24" ht="15.75" customHeight="1" x14ac:dyDescent="0.25">
      <c r="V369" s="80">
        <f>MAX(H369:T369)</f>
        <v>0</v>
      </c>
      <c r="W369" s="30">
        <v>4</v>
      </c>
      <c r="X369" s="81">
        <f>V369-W369</f>
        <v>-4</v>
      </c>
    </row>
    <row r="370" spans="22:24" ht="15.75" customHeight="1" x14ac:dyDescent="0.25">
      <c r="V370" s="80">
        <f>MAX(H370:T370)</f>
        <v>0</v>
      </c>
      <c r="W370" s="30">
        <v>4</v>
      </c>
      <c r="X370" s="81">
        <f>V370-W370</f>
        <v>-4</v>
      </c>
    </row>
    <row r="371" spans="22:24" ht="15.75" customHeight="1" x14ac:dyDescent="0.25"/>
    <row r="372" spans="22:24" ht="15.75" customHeight="1" x14ac:dyDescent="0.25"/>
    <row r="373" spans="22:24" ht="15.75" customHeight="1" x14ac:dyDescent="0.25"/>
    <row r="374" spans="22:24" ht="15.75" customHeight="1" x14ac:dyDescent="0.25"/>
    <row r="375" spans="22:24" ht="15.75" customHeight="1" x14ac:dyDescent="0.25"/>
    <row r="376" spans="22:24" ht="15.75" customHeight="1" x14ac:dyDescent="0.25"/>
    <row r="377" spans="22:24" ht="15.75" customHeight="1" x14ac:dyDescent="0.25"/>
    <row r="378" spans="22:24" ht="15.75" customHeight="1" x14ac:dyDescent="0.25"/>
    <row r="379" spans="22:24" ht="15.75" customHeight="1" x14ac:dyDescent="0.25"/>
    <row r="380" spans="22:24" ht="15.75" customHeight="1" x14ac:dyDescent="0.25"/>
    <row r="381" spans="22:24" ht="15.75" customHeight="1" x14ac:dyDescent="0.25"/>
    <row r="382" spans="22:24" ht="15.75" customHeight="1" x14ac:dyDescent="0.25"/>
    <row r="383" spans="22:24" ht="15.75" customHeight="1" x14ac:dyDescent="0.25"/>
    <row r="384" spans="22:2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sheetData>
  <mergeCells count="8">
    <mergeCell ref="E290:G290"/>
    <mergeCell ref="B289:G289"/>
    <mergeCell ref="B3:E3"/>
    <mergeCell ref="H3:K3"/>
    <mergeCell ref="B120:C120"/>
    <mergeCell ref="B165:C165"/>
    <mergeCell ref="B290:D290"/>
    <mergeCell ref="E120:F120"/>
  </mergeCells>
  <hyperlinks>
    <hyperlink ref="C114" r:id="rId1" xr:uid="{00000000-0004-0000-0200-000000000000}"/>
    <hyperlink ref="I115" r:id="rId2" xr:uid="{00000000-0004-0000-0200-000001000000}"/>
    <hyperlink ref="C284" r:id="rId3" xr:uid="{00000000-0004-0000-0200-000002000000}"/>
    <hyperlink ref="I285" r:id="rId4" xr:uid="{00000000-0004-0000-0200-000003000000}"/>
  </hyperlinks>
  <pageMargins left="0.7" right="0.7" top="0.75" bottom="0.75" header="0" footer="0"/>
  <pageSetup orientation="landscape"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42DC6-2EB6-4872-A42C-36C902A2834A}">
  <sheetPr>
    <tabColor rgb="FF7030A0"/>
  </sheetPr>
  <dimension ref="B9:X58"/>
  <sheetViews>
    <sheetView topLeftCell="B1" workbookViewId="0">
      <selection activeCell="M46" sqref="M46"/>
    </sheetView>
  </sheetViews>
  <sheetFormatPr baseColWidth="10" defaultRowHeight="15" x14ac:dyDescent="0.25"/>
  <sheetData>
    <row r="9" spans="24:24" x14ac:dyDescent="0.25">
      <c r="X9" s="867"/>
    </row>
    <row r="53" spans="2:12" ht="15.75" thickBot="1" x14ac:dyDescent="0.3"/>
    <row r="54" spans="2:12" ht="15" customHeight="1" x14ac:dyDescent="0.25">
      <c r="B54" s="1050" t="s">
        <v>1896</v>
      </c>
      <c r="C54" s="1050"/>
      <c r="D54" s="1050"/>
      <c r="E54" s="1053" t="s">
        <v>1897</v>
      </c>
      <c r="F54" s="1053"/>
      <c r="G54" s="1053"/>
      <c r="H54" s="1053"/>
      <c r="I54" s="1053"/>
      <c r="J54" s="1053"/>
      <c r="K54" s="1053"/>
      <c r="L54" s="1053"/>
    </row>
    <row r="55" spans="2:12" ht="15" customHeight="1" x14ac:dyDescent="0.25">
      <c r="B55" s="1051"/>
      <c r="C55" s="1051"/>
      <c r="D55" s="1051"/>
      <c r="E55" s="1054"/>
      <c r="F55" s="1054"/>
      <c r="G55" s="1054"/>
      <c r="H55" s="1054"/>
      <c r="I55" s="1054"/>
      <c r="J55" s="1054"/>
      <c r="K55" s="1054"/>
      <c r="L55" s="1054"/>
    </row>
    <row r="56" spans="2:12" ht="15" customHeight="1" x14ac:dyDescent="0.25">
      <c r="B56" s="1051"/>
      <c r="C56" s="1051"/>
      <c r="D56" s="1051"/>
      <c r="E56" s="1054"/>
      <c r="F56" s="1054"/>
      <c r="G56" s="1054"/>
      <c r="H56" s="1054"/>
      <c r="I56" s="1054"/>
      <c r="J56" s="1054"/>
      <c r="K56" s="1054"/>
      <c r="L56" s="1054"/>
    </row>
    <row r="57" spans="2:12" ht="15" customHeight="1" x14ac:dyDescent="0.25">
      <c r="B57" s="1051"/>
      <c r="C57" s="1051"/>
      <c r="D57" s="1051"/>
      <c r="E57" s="1054"/>
      <c r="F57" s="1054"/>
      <c r="G57" s="1054"/>
      <c r="H57" s="1054"/>
      <c r="I57" s="1054"/>
      <c r="J57" s="1054"/>
      <c r="K57" s="1054"/>
      <c r="L57" s="1054"/>
    </row>
    <row r="58" spans="2:12" ht="15" customHeight="1" thickBot="1" x14ac:dyDescent="0.3">
      <c r="B58" s="1052"/>
      <c r="C58" s="1052"/>
      <c r="D58" s="1052"/>
      <c r="E58" s="1055"/>
      <c r="F58" s="1055"/>
      <c r="G58" s="1055"/>
      <c r="H58" s="1055"/>
      <c r="I58" s="1055"/>
      <c r="J58" s="1055"/>
      <c r="K58" s="1055"/>
      <c r="L58" s="1055"/>
    </row>
  </sheetData>
  <mergeCells count="2">
    <mergeCell ref="B54:D58"/>
    <mergeCell ref="E54:L5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7FF6B-6AAB-43F2-B691-A640022DC8E5}">
  <sheetPr>
    <tabColor rgb="FF7030A0"/>
  </sheetPr>
  <dimension ref="B1:T1050"/>
  <sheetViews>
    <sheetView tabSelected="1" workbookViewId="0">
      <selection activeCell="I36" sqref="I36"/>
    </sheetView>
  </sheetViews>
  <sheetFormatPr baseColWidth="10" defaultColWidth="14.42578125" defaultRowHeight="15" customHeight="1" x14ac:dyDescent="0.25"/>
  <cols>
    <col min="1" max="1" width="10.7109375" customWidth="1"/>
    <col min="2" max="2" width="21.42578125" customWidth="1"/>
    <col min="3" max="3" width="16.5703125" customWidth="1"/>
    <col min="4" max="4" width="15" customWidth="1"/>
    <col min="5" max="5" width="16.5703125" bestFit="1" customWidth="1"/>
    <col min="6" max="6" width="13.85546875" customWidth="1"/>
    <col min="7" max="7" width="10.7109375" customWidth="1"/>
    <col min="8" max="8" width="13.140625" customWidth="1"/>
    <col min="9" max="9" width="18.28515625" customWidth="1"/>
    <col min="10" max="20" width="13.140625" customWidth="1"/>
    <col min="21" max="26" width="10.7109375" customWidth="1"/>
  </cols>
  <sheetData>
    <row r="1" spans="2:16" ht="18.75" x14ac:dyDescent="0.3">
      <c r="B1" s="1066" t="s">
        <v>1720</v>
      </c>
      <c r="C1" s="1058"/>
      <c r="D1" s="1058"/>
      <c r="E1" s="1058"/>
      <c r="F1" s="1058"/>
      <c r="G1" s="1058"/>
      <c r="H1" s="1058"/>
      <c r="I1" s="1058"/>
      <c r="J1" s="1058"/>
      <c r="K1" s="1058"/>
      <c r="L1" s="1058"/>
      <c r="M1" s="1058"/>
      <c r="N1" s="1058"/>
      <c r="O1" s="1058"/>
      <c r="P1" s="1059"/>
    </row>
    <row r="2" spans="2:16" ht="15" customHeight="1" x14ac:dyDescent="0.25">
      <c r="B2" s="37" t="s">
        <v>1713</v>
      </c>
      <c r="C2" s="38"/>
      <c r="D2" s="38"/>
      <c r="E2" s="38"/>
    </row>
    <row r="3" spans="2:16" ht="15" customHeight="1" x14ac:dyDescent="0.25">
      <c r="F3" s="761" t="s">
        <v>1719</v>
      </c>
    </row>
    <row r="4" spans="2:16" ht="15" customHeight="1" x14ac:dyDescent="0.25">
      <c r="B4" s="1067" t="s">
        <v>1717</v>
      </c>
      <c r="C4" s="1060" t="s">
        <v>283</v>
      </c>
      <c r="D4" s="1041"/>
      <c r="E4" s="1067" t="s">
        <v>1707</v>
      </c>
      <c r="F4" s="768">
        <f>(D6-C6)/C6</f>
        <v>0.30504013435280747</v>
      </c>
    </row>
    <row r="5" spans="2:16" ht="15" customHeight="1" x14ac:dyDescent="0.25">
      <c r="B5" s="1032"/>
      <c r="C5" s="82">
        <v>2007</v>
      </c>
      <c r="D5" s="82">
        <v>2017</v>
      </c>
      <c r="E5" s="1032"/>
    </row>
    <row r="6" spans="2:16" ht="15" customHeight="1" x14ac:dyDescent="0.25">
      <c r="B6" s="83" t="s">
        <v>1721</v>
      </c>
      <c r="C6" s="84">
        <f>'DATOS GENERALES'!C125</f>
        <v>478278</v>
      </c>
      <c r="D6" s="84">
        <f>'DATOS GENERALES'!F125</f>
        <v>624171.98537799204</v>
      </c>
      <c r="E6" s="85">
        <f>LN(D6/C6)/10</f>
        <v>2.6623379459509221E-2</v>
      </c>
    </row>
    <row r="7" spans="2:16" ht="15" customHeight="1" x14ac:dyDescent="0.25">
      <c r="B7" s="1060" t="s">
        <v>278</v>
      </c>
      <c r="C7" s="1040"/>
      <c r="D7" s="1040"/>
      <c r="E7" s="1041"/>
    </row>
    <row r="8" spans="2:16" ht="15" customHeight="1" x14ac:dyDescent="0.25">
      <c r="B8" s="82" t="s">
        <v>285</v>
      </c>
      <c r="C8" s="82" t="s">
        <v>286</v>
      </c>
      <c r="D8" s="82" t="s">
        <v>1710</v>
      </c>
      <c r="E8" s="82"/>
    </row>
    <row r="9" spans="2:16" ht="15" customHeight="1" x14ac:dyDescent="0.25">
      <c r="B9" s="79">
        <v>2019</v>
      </c>
      <c r="C9" t="s">
        <v>1908</v>
      </c>
      <c r="D9" s="862" t="s">
        <v>1302</v>
      </c>
      <c r="E9" s="78">
        <f t="shared" ref="E9:E14" si="0">$D$6*EXP($E$6*($B9-$D$5))</f>
        <v>658307.86833300826</v>
      </c>
    </row>
    <row r="10" spans="2:16" ht="15" customHeight="1" x14ac:dyDescent="0.25">
      <c r="B10" s="79">
        <v>2020</v>
      </c>
      <c r="C10" t="s">
        <v>1908</v>
      </c>
      <c r="D10" s="862" t="s">
        <v>1302</v>
      </c>
      <c r="E10" s="78">
        <f t="shared" si="0"/>
        <v>676069.63856461016</v>
      </c>
    </row>
    <row r="11" spans="2:16" ht="15" customHeight="1" x14ac:dyDescent="0.25">
      <c r="B11" s="79">
        <v>2021</v>
      </c>
      <c r="C11" t="s">
        <v>1908</v>
      </c>
      <c r="D11" s="862" t="s">
        <v>1302</v>
      </c>
      <c r="E11" s="78">
        <f t="shared" si="0"/>
        <v>694310.63819166052</v>
      </c>
    </row>
    <row r="12" spans="2:16" ht="15" customHeight="1" x14ac:dyDescent="0.25">
      <c r="B12" s="79">
        <v>2022</v>
      </c>
      <c r="C12" t="s">
        <v>1908</v>
      </c>
      <c r="D12" s="862" t="s">
        <v>1302</v>
      </c>
      <c r="E12" s="78">
        <f t="shared" si="0"/>
        <v>713043.79727746185</v>
      </c>
    </row>
    <row r="13" spans="2:16" ht="15" customHeight="1" x14ac:dyDescent="0.25">
      <c r="B13" s="79">
        <v>2023</v>
      </c>
      <c r="C13" t="s">
        <v>1908</v>
      </c>
      <c r="D13" s="862" t="s">
        <v>1302</v>
      </c>
      <c r="E13" s="78">
        <f t="shared" si="0"/>
        <v>732282.39475068031</v>
      </c>
    </row>
    <row r="14" spans="2:16" ht="15" customHeight="1" x14ac:dyDescent="0.25">
      <c r="B14" s="79">
        <v>2024</v>
      </c>
      <c r="C14" t="s">
        <v>1908</v>
      </c>
      <c r="D14" s="862" t="s">
        <v>1302</v>
      </c>
      <c r="E14" s="78">
        <f t="shared" si="0"/>
        <v>752040.06781806238</v>
      </c>
    </row>
    <row r="15" spans="2:16" ht="15" customHeight="1" x14ac:dyDescent="0.25">
      <c r="B15" s="770">
        <v>2025</v>
      </c>
      <c r="C15" s="771" t="s">
        <v>1708</v>
      </c>
      <c r="D15" s="772" t="s">
        <v>287</v>
      </c>
      <c r="E15" s="78">
        <f>$D$6*EXP($E$6*($B15-$D$5))</f>
        <v>772330.82163111819</v>
      </c>
    </row>
    <row r="16" spans="2:16" ht="15" customHeight="1" x14ac:dyDescent="0.25">
      <c r="B16" s="86">
        <v>2026</v>
      </c>
      <c r="C16" s="779" t="s">
        <v>1709</v>
      </c>
      <c r="D16" s="780">
        <v>0</v>
      </c>
      <c r="E16" s="78">
        <f t="shared" ref="E16:E28" si="1">$D$6*EXP($E$6*($B16-$D$5))</f>
        <v>793169.03921361989</v>
      </c>
    </row>
    <row r="17" spans="2:5" ht="15" customHeight="1" x14ac:dyDescent="0.25">
      <c r="B17" s="79">
        <f t="shared" ref="B17:B28" si="2">B16+1</f>
        <v>2027</v>
      </c>
      <c r="C17" s="67" t="s">
        <v>288</v>
      </c>
      <c r="D17" s="67">
        <v>0</v>
      </c>
      <c r="E17" s="78">
        <f t="shared" si="1"/>
        <v>814569.49165695335</v>
      </c>
    </row>
    <row r="18" spans="2:5" ht="15" customHeight="1" x14ac:dyDescent="0.25">
      <c r="B18" s="79">
        <f t="shared" si="2"/>
        <v>2028</v>
      </c>
      <c r="C18" s="67" t="s">
        <v>288</v>
      </c>
      <c r="D18" s="67">
        <v>0</v>
      </c>
      <c r="E18" s="78">
        <f t="shared" si="1"/>
        <v>836547.34859054943</v>
      </c>
    </row>
    <row r="19" spans="2:5" ht="15" customHeight="1" x14ac:dyDescent="0.25">
      <c r="B19" s="79">
        <f t="shared" si="2"/>
        <v>2029</v>
      </c>
      <c r="C19" s="67" t="s">
        <v>289</v>
      </c>
      <c r="D19" s="67">
        <v>1</v>
      </c>
      <c r="E19" s="78">
        <f t="shared" si="1"/>
        <v>859118.18893481942</v>
      </c>
    </row>
    <row r="20" spans="2:5" ht="15" customHeight="1" x14ac:dyDescent="0.25">
      <c r="B20" s="79">
        <f t="shared" si="2"/>
        <v>2030</v>
      </c>
      <c r="C20" s="67" t="str">
        <f t="shared" ref="C20:C28" si="3">C19</f>
        <v>Funcionamiento</v>
      </c>
      <c r="D20" s="67">
        <v>2</v>
      </c>
      <c r="E20" s="78">
        <f t="shared" si="1"/>
        <v>882298.01194421283</v>
      </c>
    </row>
    <row r="21" spans="2:5" ht="15" customHeight="1" x14ac:dyDescent="0.25">
      <c r="B21" s="79">
        <f t="shared" si="2"/>
        <v>2031</v>
      </c>
      <c r="C21" s="67" t="str">
        <f t="shared" si="3"/>
        <v>Funcionamiento</v>
      </c>
      <c r="D21" s="67">
        <v>3</v>
      </c>
      <c r="E21" s="78">
        <f t="shared" si="1"/>
        <v>906103.24854822806</v>
      </c>
    </row>
    <row r="22" spans="2:5" ht="15" customHeight="1" x14ac:dyDescent="0.25">
      <c r="B22" s="79">
        <f t="shared" si="2"/>
        <v>2032</v>
      </c>
      <c r="C22" s="67" t="str">
        <f t="shared" si="3"/>
        <v>Funcionamiento</v>
      </c>
      <c r="D22" s="67">
        <v>4</v>
      </c>
      <c r="E22" s="78">
        <f t="shared" si="1"/>
        <v>930550.77299841505</v>
      </c>
    </row>
    <row r="23" spans="2:5" ht="15" customHeight="1" x14ac:dyDescent="0.25">
      <c r="B23" s="79">
        <f t="shared" si="2"/>
        <v>2033</v>
      </c>
      <c r="C23" s="67" t="str">
        <f t="shared" si="3"/>
        <v>Funcionamiento</v>
      </c>
      <c r="D23" s="67">
        <v>5</v>
      </c>
      <c r="E23" s="78">
        <f t="shared" si="1"/>
        <v>955657.91482962342</v>
      </c>
    </row>
    <row r="24" spans="2:5" ht="15" customHeight="1" x14ac:dyDescent="0.25">
      <c r="B24" s="79">
        <f t="shared" si="2"/>
        <v>2034</v>
      </c>
      <c r="C24" s="67" t="str">
        <f t="shared" si="3"/>
        <v>Funcionamiento</v>
      </c>
      <c r="D24" s="67">
        <v>6</v>
      </c>
      <c r="E24" s="78">
        <f t="shared" si="1"/>
        <v>981442.47114397853</v>
      </c>
    </row>
    <row r="25" spans="2:5" ht="15" customHeight="1" x14ac:dyDescent="0.25">
      <c r="B25" s="79">
        <f t="shared" si="2"/>
        <v>2035</v>
      </c>
      <c r="C25" s="67" t="str">
        <f t="shared" si="3"/>
        <v>Funcionamiento</v>
      </c>
      <c r="D25" s="67">
        <v>7</v>
      </c>
      <c r="E25" s="78">
        <f t="shared" si="1"/>
        <v>1007922.7192262886</v>
      </c>
    </row>
    <row r="26" spans="2:5" ht="15" customHeight="1" x14ac:dyDescent="0.25">
      <c r="B26" s="79">
        <f t="shared" si="2"/>
        <v>2036</v>
      </c>
      <c r="C26" s="67" t="str">
        <f t="shared" si="3"/>
        <v>Funcionamiento</v>
      </c>
      <c r="D26" s="67">
        <v>8</v>
      </c>
      <c r="E26" s="78">
        <f t="shared" si="1"/>
        <v>1035117.4294998299</v>
      </c>
    </row>
    <row r="27" spans="2:5" ht="15" customHeight="1" x14ac:dyDescent="0.25">
      <c r="B27" s="79">
        <f t="shared" si="2"/>
        <v>2037</v>
      </c>
      <c r="C27" s="67" t="str">
        <f t="shared" si="3"/>
        <v>Funcionamiento</v>
      </c>
      <c r="D27" s="67">
        <v>9</v>
      </c>
      <c r="E27" s="78">
        <f t="shared" si="1"/>
        <v>1063045.8788316885</v>
      </c>
    </row>
    <row r="28" spans="2:5" ht="15" customHeight="1" x14ac:dyDescent="0.25">
      <c r="B28" s="79">
        <f t="shared" si="2"/>
        <v>2038</v>
      </c>
      <c r="C28" s="67" t="str">
        <f t="shared" si="3"/>
        <v>Funcionamiento</v>
      </c>
      <c r="D28" s="67">
        <v>10</v>
      </c>
      <c r="E28" s="78">
        <f t="shared" si="1"/>
        <v>1091727.8641970954</v>
      </c>
    </row>
    <row r="30" spans="2:5" ht="15" customHeight="1" x14ac:dyDescent="0.25">
      <c r="B30" s="79">
        <v>2007</v>
      </c>
      <c r="C30" s="890" t="s">
        <v>1908</v>
      </c>
      <c r="D30" s="862" t="s">
        <v>1302</v>
      </c>
      <c r="E30" s="78">
        <f t="shared" ref="E30:E34" si="4">$D$6*EXP($E$6*($B30-$D$5))</f>
        <v>478278</v>
      </c>
    </row>
    <row r="31" spans="2:5" ht="15" customHeight="1" x14ac:dyDescent="0.25">
      <c r="B31" s="79">
        <v>2020</v>
      </c>
      <c r="C31" s="890" t="s">
        <v>1908</v>
      </c>
      <c r="D31" s="862" t="s">
        <v>1302</v>
      </c>
      <c r="E31" s="78">
        <f t="shared" si="4"/>
        <v>676069.63856461016</v>
      </c>
    </row>
    <row r="32" spans="2:5" ht="15" customHeight="1" x14ac:dyDescent="0.25">
      <c r="B32" s="79">
        <v>2021</v>
      </c>
      <c r="C32" s="890" t="s">
        <v>1908</v>
      </c>
      <c r="D32" s="862" t="s">
        <v>1302</v>
      </c>
      <c r="E32" s="78">
        <f t="shared" si="4"/>
        <v>694310.63819166052</v>
      </c>
    </row>
    <row r="33" spans="2:5" ht="15" customHeight="1" x14ac:dyDescent="0.25">
      <c r="B33" s="79">
        <v>2022</v>
      </c>
      <c r="C33" s="890" t="s">
        <v>1908</v>
      </c>
      <c r="D33" s="862" t="s">
        <v>1302</v>
      </c>
      <c r="E33" s="78">
        <f t="shared" si="4"/>
        <v>713043.79727746185</v>
      </c>
    </row>
    <row r="34" spans="2:5" ht="15" customHeight="1" x14ac:dyDescent="0.25">
      <c r="B34" s="79">
        <v>2023</v>
      </c>
      <c r="C34" s="890" t="s">
        <v>1908</v>
      </c>
      <c r="D34" s="862" t="s">
        <v>1302</v>
      </c>
      <c r="E34" s="78">
        <f t="shared" si="4"/>
        <v>732282.39475068031</v>
      </c>
    </row>
    <row r="53" spans="2:13" x14ac:dyDescent="0.25">
      <c r="B53" s="37" t="s">
        <v>295</v>
      </c>
      <c r="C53" s="38"/>
      <c r="D53" s="38"/>
      <c r="E53" s="38"/>
      <c r="F53" s="38"/>
      <c r="G53" s="38"/>
      <c r="H53" s="38"/>
      <c r="I53" s="38"/>
      <c r="J53" s="38"/>
      <c r="K53" s="38"/>
      <c r="L53" s="38"/>
      <c r="M53" s="39"/>
    </row>
    <row r="54" spans="2:13" x14ac:dyDescent="0.25">
      <c r="G54" s="1062" t="s">
        <v>290</v>
      </c>
      <c r="H54" s="1040"/>
      <c r="I54" s="1041"/>
      <c r="J54" s="88" t="e">
        <f>'3. Población dem. potencial'!#REF!</f>
        <v>#REF!</v>
      </c>
    </row>
    <row r="55" spans="2:13" x14ac:dyDescent="0.25">
      <c r="G55" s="1062" t="s">
        <v>291</v>
      </c>
      <c r="H55" s="1040"/>
      <c r="I55" s="1041"/>
      <c r="J55" s="88" t="e">
        <f>'3. Población dem. potencial'!#REF!</f>
        <v>#REF!</v>
      </c>
    </row>
    <row r="56" spans="2:13" x14ac:dyDescent="0.25">
      <c r="G56" s="1063" t="s">
        <v>271</v>
      </c>
      <c r="H56" s="1040"/>
      <c r="I56" s="1041"/>
      <c r="J56" s="88" t="e">
        <f>'3. Población dem. potencial'!#REF!</f>
        <v>#REF!</v>
      </c>
    </row>
    <row r="57" spans="2:13" x14ac:dyDescent="0.25">
      <c r="B57" s="76" t="s">
        <v>276</v>
      </c>
      <c r="C57" s="76" t="s">
        <v>296</v>
      </c>
      <c r="D57" s="76" t="s">
        <v>297</v>
      </c>
    </row>
    <row r="58" spans="2:13" x14ac:dyDescent="0.25">
      <c r="B58" s="56" t="s">
        <v>60</v>
      </c>
      <c r="C58" s="77">
        <f>'DATOS GENERALES'!D17</f>
        <v>1.9137405442023258E-2</v>
      </c>
      <c r="D58" s="78" t="e">
        <f>C58*$J$56</f>
        <v>#REF!</v>
      </c>
      <c r="G58" s="1062" t="s">
        <v>292</v>
      </c>
      <c r="H58" s="1040"/>
      <c r="I58" s="1041"/>
      <c r="J58" s="88" t="e">
        <f>'3. Población dem. potencial'!#REF!</f>
        <v>#REF!</v>
      </c>
    </row>
    <row r="59" spans="2:13" x14ac:dyDescent="0.25">
      <c r="B59" s="56" t="s">
        <v>62</v>
      </c>
      <c r="C59" s="77">
        <f>'DATOS GENERALES'!D18</f>
        <v>1.8568698539343228E-2</v>
      </c>
      <c r="D59" s="78" t="e">
        <f>C59*$J$56</f>
        <v>#REF!</v>
      </c>
      <c r="G59" s="1062" t="s">
        <v>291</v>
      </c>
      <c r="H59" s="1040"/>
      <c r="I59" s="1041"/>
      <c r="J59" s="88" t="e">
        <f>'3. Población dem. potencial'!#REF!</f>
        <v>#REF!</v>
      </c>
    </row>
    <row r="60" spans="2:13" x14ac:dyDescent="0.25">
      <c r="B60" s="56" t="s">
        <v>64</v>
      </c>
      <c r="C60" s="77">
        <f>'DATOS GENERALES'!D19</f>
        <v>1.9271218830889149E-2</v>
      </c>
      <c r="D60" s="78" t="e">
        <f>C60*$J$56</f>
        <v>#REF!</v>
      </c>
      <c r="G60" s="1063" t="s">
        <v>272</v>
      </c>
      <c r="H60" s="1040"/>
      <c r="I60" s="1041"/>
      <c r="J60" s="88" t="e">
        <f>'3. Población dem. potencial'!#REF!</f>
        <v>#REF!</v>
      </c>
    </row>
    <row r="61" spans="2:13" x14ac:dyDescent="0.25">
      <c r="B61" s="56" t="s">
        <v>66</v>
      </c>
      <c r="C61" s="77">
        <f>'DATOS GENERALES'!D20</f>
        <v>1.9944467443620655E-2</v>
      </c>
      <c r="D61" s="78" t="e">
        <f>C61*$J$56</f>
        <v>#REF!</v>
      </c>
    </row>
    <row r="62" spans="2:13" x14ac:dyDescent="0.25">
      <c r="B62" s="56" t="s">
        <v>68</v>
      </c>
      <c r="C62" s="77">
        <f>'DATOS GENERALES'!D21</f>
        <v>1.8271800082797034E-2</v>
      </c>
      <c r="D62" s="78" t="e">
        <f>C62*$J$56</f>
        <v>#REF!</v>
      </c>
      <c r="G62" s="1062" t="s">
        <v>293</v>
      </c>
      <c r="H62" s="1040"/>
      <c r="I62" s="1041"/>
      <c r="J62" s="88" t="e">
        <f>'3. Población dem. potencial'!#REF!</f>
        <v>#REF!</v>
      </c>
    </row>
    <row r="63" spans="2:13" x14ac:dyDescent="0.25">
      <c r="G63" s="1062" t="s">
        <v>291</v>
      </c>
      <c r="H63" s="1040"/>
      <c r="I63" s="1041"/>
      <c r="J63" s="88" t="e">
        <f>'3. Población dem. potencial'!#REF!</f>
        <v>#REF!</v>
      </c>
    </row>
    <row r="64" spans="2:13" x14ac:dyDescent="0.25">
      <c r="B64" s="76" t="s">
        <v>276</v>
      </c>
      <c r="C64" s="76" t="s">
        <v>298</v>
      </c>
      <c r="D64" s="76" t="s">
        <v>297</v>
      </c>
      <c r="G64" s="1063" t="s">
        <v>271</v>
      </c>
      <c r="H64" s="1040"/>
      <c r="I64" s="1041"/>
      <c r="J64" s="88" t="e">
        <f>'3. Población dem. potencial'!#REF!</f>
        <v>#REF!</v>
      </c>
    </row>
    <row r="65" spans="2:13" x14ac:dyDescent="0.25">
      <c r="B65" s="56" t="s">
        <v>60</v>
      </c>
      <c r="C65" s="77">
        <f>'DATOS GENERALES'!J17</f>
        <v>1.6488603991777265E-2</v>
      </c>
      <c r="D65" s="78" t="e">
        <f>$J$60*C65</f>
        <v>#REF!</v>
      </c>
    </row>
    <row r="66" spans="2:13" x14ac:dyDescent="0.25">
      <c r="B66" s="56" t="s">
        <v>62</v>
      </c>
      <c r="C66" s="77">
        <f>'DATOS GENERALES'!J18</f>
        <v>1.6120276907884073E-2</v>
      </c>
      <c r="D66" s="78" t="e">
        <f>$J$60*C66</f>
        <v>#REF!</v>
      </c>
    </row>
    <row r="67" spans="2:13" x14ac:dyDescent="0.25">
      <c r="B67" s="56" t="s">
        <v>64</v>
      </c>
      <c r="C67" s="77">
        <f>'DATOS GENERALES'!J19</f>
        <v>1.5403747301645631E-2</v>
      </c>
      <c r="D67" s="78" t="e">
        <f>$J$60*C67</f>
        <v>#REF!</v>
      </c>
    </row>
    <row r="68" spans="2:13" x14ac:dyDescent="0.25">
      <c r="B68" s="56" t="s">
        <v>66</v>
      </c>
      <c r="C68" s="77">
        <f>'DATOS GENERALES'!J20</f>
        <v>1.5035125131642879E-2</v>
      </c>
      <c r="D68" s="78" t="e">
        <f>$J$60*C68</f>
        <v>#REF!</v>
      </c>
    </row>
    <row r="69" spans="2:13" x14ac:dyDescent="0.25">
      <c r="B69" s="56" t="s">
        <v>68</v>
      </c>
      <c r="C69" s="77">
        <f>'DATOS GENERALES'!J21</f>
        <v>1.5312715486416656E-2</v>
      </c>
      <c r="D69" s="78" t="e">
        <f>$J$60*C69</f>
        <v>#REF!</v>
      </c>
    </row>
    <row r="71" spans="2:13" ht="15.75" customHeight="1" x14ac:dyDescent="0.25">
      <c r="B71" s="37" t="s">
        <v>299</v>
      </c>
      <c r="C71" s="38"/>
      <c r="D71" s="38"/>
      <c r="E71" s="38"/>
      <c r="F71" s="38"/>
      <c r="G71" s="38"/>
      <c r="H71" s="38"/>
      <c r="I71" s="38"/>
      <c r="J71" s="38"/>
      <c r="K71" s="38"/>
      <c r="L71" s="38"/>
      <c r="M71" s="39"/>
    </row>
    <row r="72" spans="2:13" ht="15.75" customHeight="1" x14ac:dyDescent="0.25"/>
    <row r="73" spans="2:13" ht="15.75" customHeight="1" x14ac:dyDescent="0.25">
      <c r="B73" s="1064" t="s">
        <v>300</v>
      </c>
      <c r="C73" s="1065">
        <v>2007</v>
      </c>
      <c r="D73" s="1041"/>
      <c r="E73" s="1065">
        <v>2017</v>
      </c>
      <c r="F73" s="1041"/>
      <c r="G73" s="1064" t="s">
        <v>301</v>
      </c>
    </row>
    <row r="74" spans="2:13" ht="15.75" customHeight="1" x14ac:dyDescent="0.25">
      <c r="B74" s="1032"/>
      <c r="C74" s="89" t="s">
        <v>302</v>
      </c>
      <c r="D74" s="89" t="s">
        <v>303</v>
      </c>
      <c r="E74" s="89" t="s">
        <v>302</v>
      </c>
      <c r="F74" s="89" t="s">
        <v>303</v>
      </c>
      <c r="G74" s="1032"/>
    </row>
    <row r="75" spans="2:13" ht="15.75" customHeight="1" x14ac:dyDescent="0.25">
      <c r="B75" s="90" t="s">
        <v>304</v>
      </c>
      <c r="C75" s="91" t="e">
        <f>D58</f>
        <v>#REF!</v>
      </c>
      <c r="D75" s="92">
        <f>C58</f>
        <v>1.9137405442023258E-2</v>
      </c>
      <c r="E75" s="91" t="e">
        <f>D65</f>
        <v>#REF!</v>
      </c>
      <c r="F75" s="93">
        <f>C65</f>
        <v>1.6488603991777265E-2</v>
      </c>
      <c r="G75" s="94" t="e">
        <f>(E75/C75)^(1/($E$73-$C$73))-1</f>
        <v>#REF!</v>
      </c>
    </row>
    <row r="76" spans="2:13" ht="15.75" customHeight="1" x14ac:dyDescent="0.25">
      <c r="B76" s="90" t="s">
        <v>305</v>
      </c>
      <c r="C76" s="91" t="e">
        <f>D59</f>
        <v>#REF!</v>
      </c>
      <c r="D76" s="92">
        <f>C59</f>
        <v>1.8568698539343228E-2</v>
      </c>
      <c r="E76" s="91" t="e">
        <f>D66</f>
        <v>#REF!</v>
      </c>
      <c r="F76" s="93">
        <f>C66</f>
        <v>1.6120276907884073E-2</v>
      </c>
      <c r="G76" s="94" t="e">
        <f>(E76/C76)^(1/($E$73-$C$73))-1</f>
        <v>#REF!</v>
      </c>
    </row>
    <row r="77" spans="2:13" ht="15.75" customHeight="1" x14ac:dyDescent="0.25">
      <c r="B77" s="90" t="s">
        <v>306</v>
      </c>
      <c r="C77" s="91" t="e">
        <f>D60</f>
        <v>#REF!</v>
      </c>
      <c r="D77" s="92">
        <f>C60</f>
        <v>1.9271218830889149E-2</v>
      </c>
      <c r="E77" s="91" t="e">
        <f>D67</f>
        <v>#REF!</v>
      </c>
      <c r="F77" s="93">
        <f>C67</f>
        <v>1.5403747301645631E-2</v>
      </c>
      <c r="G77" s="94" t="e">
        <f>(E77/C77)^(1/($E$73-$C$73))-1</f>
        <v>#REF!</v>
      </c>
    </row>
    <row r="78" spans="2:13" ht="15.75" customHeight="1" x14ac:dyDescent="0.25">
      <c r="B78" s="90" t="s">
        <v>307</v>
      </c>
      <c r="C78" s="91" t="e">
        <f>D61</f>
        <v>#REF!</v>
      </c>
      <c r="D78" s="92">
        <f>C61</f>
        <v>1.9944467443620655E-2</v>
      </c>
      <c r="E78" s="91" t="e">
        <f>D68</f>
        <v>#REF!</v>
      </c>
      <c r="F78" s="93">
        <f>C68</f>
        <v>1.5035125131642879E-2</v>
      </c>
      <c r="G78" s="94" t="e">
        <f>(E78/C78)^(1/($E$73-$C$73))-1</f>
        <v>#REF!</v>
      </c>
    </row>
    <row r="79" spans="2:13" ht="15.75" customHeight="1" x14ac:dyDescent="0.25">
      <c r="B79" s="90" t="s">
        <v>308</v>
      </c>
      <c r="C79" s="91" t="e">
        <f>D62</f>
        <v>#REF!</v>
      </c>
      <c r="D79" s="92">
        <f>C62</f>
        <v>1.8271800082797034E-2</v>
      </c>
      <c r="E79" s="91" t="e">
        <f>D69</f>
        <v>#REF!</v>
      </c>
      <c r="F79" s="93">
        <f>C69</f>
        <v>1.5312715486416656E-2</v>
      </c>
      <c r="G79" s="94" t="e">
        <f>(E79/C79)^(1/($E$73-$C$73))-1</f>
        <v>#REF!</v>
      </c>
    </row>
    <row r="80" spans="2:13" ht="15.75" customHeight="1" x14ac:dyDescent="0.25">
      <c r="B80" s="95" t="s">
        <v>309</v>
      </c>
      <c r="C80" s="96" t="e">
        <f>SUM(C75:C79)</f>
        <v>#REF!</v>
      </c>
      <c r="D80" s="97" t="e">
        <f>C80/J56</f>
        <v>#REF!</v>
      </c>
      <c r="E80" s="96" t="e">
        <f>SUM(E75:E79)</f>
        <v>#REF!</v>
      </c>
      <c r="F80" s="98" t="e">
        <f>E80/J60</f>
        <v>#REF!</v>
      </c>
      <c r="G80" s="99" t="e">
        <f>AVERAGE(G75:G79)</f>
        <v>#REF!</v>
      </c>
    </row>
    <row r="81" spans="2:16" ht="15.75" customHeight="1" x14ac:dyDescent="0.25"/>
    <row r="82" spans="2:16" ht="15.75" customHeight="1" x14ac:dyDescent="0.25">
      <c r="B82" s="37" t="s">
        <v>310</v>
      </c>
      <c r="C82" s="38"/>
      <c r="D82" s="38"/>
      <c r="E82" s="38"/>
      <c r="F82" s="38"/>
      <c r="G82" s="38"/>
      <c r="H82" s="38"/>
      <c r="I82" s="38"/>
      <c r="J82" s="38"/>
      <c r="K82" s="38"/>
      <c r="L82" s="38"/>
      <c r="M82" s="39"/>
    </row>
    <row r="83" spans="2:16" ht="15.75" customHeight="1" x14ac:dyDescent="0.25"/>
    <row r="84" spans="2:16" ht="15.75" customHeight="1" x14ac:dyDescent="0.25">
      <c r="B84" s="1056" t="s">
        <v>311</v>
      </c>
      <c r="C84" s="1034"/>
      <c r="D84" s="1034"/>
      <c r="E84" s="1034"/>
      <c r="F84" s="1034"/>
      <c r="G84" s="1034"/>
      <c r="H84" s="1035"/>
      <c r="J84" s="1056" t="s">
        <v>311</v>
      </c>
      <c r="K84" s="1034"/>
      <c r="L84" s="1034"/>
      <c r="M84" s="1034"/>
      <c r="N84" s="1034"/>
      <c r="O84" s="1034"/>
      <c r="P84" s="1035"/>
    </row>
    <row r="85" spans="2:16" ht="15.75" customHeight="1" x14ac:dyDescent="0.25">
      <c r="B85" s="82" t="s">
        <v>285</v>
      </c>
      <c r="C85" s="82" t="s">
        <v>304</v>
      </c>
      <c r="D85" s="82" t="s">
        <v>305</v>
      </c>
      <c r="E85" s="82" t="s">
        <v>306</v>
      </c>
      <c r="F85" s="82" t="s">
        <v>307</v>
      </c>
      <c r="G85" s="82" t="s">
        <v>308</v>
      </c>
      <c r="H85" s="82" t="s">
        <v>245</v>
      </c>
      <c r="J85" s="82" t="s">
        <v>285</v>
      </c>
      <c r="K85" s="82" t="s">
        <v>304</v>
      </c>
      <c r="L85" s="82" t="s">
        <v>305</v>
      </c>
      <c r="M85" s="82" t="s">
        <v>306</v>
      </c>
      <c r="N85" s="82" t="s">
        <v>307</v>
      </c>
      <c r="O85" s="82" t="s">
        <v>308</v>
      </c>
      <c r="P85" s="82" t="s">
        <v>245</v>
      </c>
    </row>
    <row r="86" spans="2:16" ht="15.75" customHeight="1" x14ac:dyDescent="0.25">
      <c r="B86" s="100">
        <v>2024</v>
      </c>
      <c r="C86" s="101" t="e">
        <f t="shared" ref="C86:G98" si="5">INT(VLOOKUP(C$85,$B$75:$E$79,4,FALSE)*(1+VLOOKUP(C$85,$B$75:$G$79,6,FALSE))^($B86-$E$73))</f>
        <v>#REF!</v>
      </c>
      <c r="D86" s="101" t="e">
        <f t="shared" si="5"/>
        <v>#REF!</v>
      </c>
      <c r="E86" s="101" t="e">
        <f t="shared" si="5"/>
        <v>#REF!</v>
      </c>
      <c r="F86" s="101" t="e">
        <f t="shared" si="5"/>
        <v>#REF!</v>
      </c>
      <c r="G86" s="101" t="e">
        <f t="shared" si="5"/>
        <v>#REF!</v>
      </c>
      <c r="H86" s="101" t="e">
        <f t="shared" ref="H86:H98" si="6">SUM(C86:G86)</f>
        <v>#REF!</v>
      </c>
      <c r="J86" s="102">
        <v>2024</v>
      </c>
      <c r="K86" s="70" t="e">
        <f>INT(VLOOKUP(K$85,$B$75:$E$79,4,FALSE)*(1+VLOOKUP(K$85,$B$75:$G$79,6,FALSE))^($J86-$E$73))</f>
        <v>#REF!</v>
      </c>
      <c r="L86" s="70" t="e">
        <f>INT(VLOOKUP(L$85,$B$75:$E$79,4,FALSE)*(1+VLOOKUP(L$85,$B$75:$G$79,6,FALSE))^($J86-$E$73))</f>
        <v>#REF!</v>
      </c>
      <c r="M86" s="70" t="e">
        <f>INT(VLOOKUP(M$85,$B$75:$E$79,4,FALSE)*(1+VLOOKUP(M$85,$B$75:$G$79,6,FALSE))^($J86-$E$73))</f>
        <v>#REF!</v>
      </c>
      <c r="N86" s="70" t="e">
        <f>INT(VLOOKUP(N$85,$B$75:$E$79,4,FALSE)*(1+VLOOKUP(N$85,$B$75:$G$79,6,FALSE))^($J86-$E$73))</f>
        <v>#REF!</v>
      </c>
      <c r="O86" s="70" t="e">
        <f>INT(VLOOKUP(O$85,$B$75:$E$79,4,FALSE)*(1+VLOOKUP(O$85,$B$75:$G$79,6,FALSE))^($J86-$E$73))</f>
        <v>#REF!</v>
      </c>
      <c r="P86" s="70" t="e">
        <f>SUM(K86:O86)</f>
        <v>#REF!</v>
      </c>
    </row>
    <row r="87" spans="2:16" ht="15.75" customHeight="1" x14ac:dyDescent="0.25">
      <c r="B87" s="79">
        <f t="shared" ref="B87:B98" si="7">B86+1</f>
        <v>2025</v>
      </c>
      <c r="C87" s="70" t="e">
        <f t="shared" si="5"/>
        <v>#REF!</v>
      </c>
      <c r="D87" s="70" t="e">
        <f t="shared" si="5"/>
        <v>#REF!</v>
      </c>
      <c r="E87" s="70" t="e">
        <f t="shared" si="5"/>
        <v>#REF!</v>
      </c>
      <c r="F87" s="70" t="e">
        <f t="shared" si="5"/>
        <v>#REF!</v>
      </c>
      <c r="G87" s="70" t="e">
        <f t="shared" si="5"/>
        <v>#REF!</v>
      </c>
      <c r="H87" s="70" t="e">
        <f t="shared" si="6"/>
        <v>#REF!</v>
      </c>
      <c r="P87" s="103" t="e">
        <f>P86*0.75</f>
        <v>#REF!</v>
      </c>
    </row>
    <row r="88" spans="2:16" ht="15.75" customHeight="1" x14ac:dyDescent="0.25">
      <c r="B88" s="79">
        <f t="shared" si="7"/>
        <v>2026</v>
      </c>
      <c r="C88" s="70" t="e">
        <f t="shared" si="5"/>
        <v>#REF!</v>
      </c>
      <c r="D88" s="70" t="e">
        <f t="shared" si="5"/>
        <v>#REF!</v>
      </c>
      <c r="E88" s="70" t="e">
        <f t="shared" si="5"/>
        <v>#REF!</v>
      </c>
      <c r="F88" s="70" t="e">
        <f t="shared" si="5"/>
        <v>#REF!</v>
      </c>
      <c r="G88" s="70" t="e">
        <f t="shared" si="5"/>
        <v>#REF!</v>
      </c>
      <c r="H88" s="70" t="e">
        <f t="shared" si="6"/>
        <v>#REF!</v>
      </c>
    </row>
    <row r="89" spans="2:16" ht="15.75" customHeight="1" x14ac:dyDescent="0.25">
      <c r="B89" s="79">
        <f t="shared" si="7"/>
        <v>2027</v>
      </c>
      <c r="C89" s="70" t="e">
        <f t="shared" si="5"/>
        <v>#REF!</v>
      </c>
      <c r="D89" s="70" t="e">
        <f t="shared" si="5"/>
        <v>#REF!</v>
      </c>
      <c r="E89" s="70" t="e">
        <f t="shared" si="5"/>
        <v>#REF!</v>
      </c>
      <c r="F89" s="70" t="e">
        <f t="shared" si="5"/>
        <v>#REF!</v>
      </c>
      <c r="G89" s="70" t="e">
        <f t="shared" si="5"/>
        <v>#REF!</v>
      </c>
      <c r="H89" s="70" t="e">
        <f t="shared" si="6"/>
        <v>#REF!</v>
      </c>
    </row>
    <row r="90" spans="2:16" ht="15.75" customHeight="1" x14ac:dyDescent="0.25">
      <c r="B90" s="79">
        <f t="shared" si="7"/>
        <v>2028</v>
      </c>
      <c r="C90" s="70" t="e">
        <f t="shared" si="5"/>
        <v>#REF!</v>
      </c>
      <c r="D90" s="70" t="e">
        <f t="shared" si="5"/>
        <v>#REF!</v>
      </c>
      <c r="E90" s="70" t="e">
        <f t="shared" si="5"/>
        <v>#REF!</v>
      </c>
      <c r="F90" s="70" t="e">
        <f t="shared" si="5"/>
        <v>#REF!</v>
      </c>
      <c r="G90" s="70" t="e">
        <f t="shared" si="5"/>
        <v>#REF!</v>
      </c>
      <c r="H90" s="70" t="e">
        <f t="shared" si="6"/>
        <v>#REF!</v>
      </c>
    </row>
    <row r="91" spans="2:16" ht="15.75" customHeight="1" x14ac:dyDescent="0.25">
      <c r="B91" s="79">
        <f t="shared" si="7"/>
        <v>2029</v>
      </c>
      <c r="C91" s="70" t="e">
        <f t="shared" si="5"/>
        <v>#REF!</v>
      </c>
      <c r="D91" s="70" t="e">
        <f t="shared" si="5"/>
        <v>#REF!</v>
      </c>
      <c r="E91" s="70" t="e">
        <f t="shared" si="5"/>
        <v>#REF!</v>
      </c>
      <c r="F91" s="70" t="e">
        <f t="shared" si="5"/>
        <v>#REF!</v>
      </c>
      <c r="G91" s="70" t="e">
        <f t="shared" si="5"/>
        <v>#REF!</v>
      </c>
      <c r="H91" s="70" t="e">
        <f t="shared" si="6"/>
        <v>#REF!</v>
      </c>
    </row>
    <row r="92" spans="2:16" ht="15.75" customHeight="1" x14ac:dyDescent="0.25">
      <c r="B92" s="79">
        <f t="shared" si="7"/>
        <v>2030</v>
      </c>
      <c r="C92" s="70" t="e">
        <f t="shared" si="5"/>
        <v>#REF!</v>
      </c>
      <c r="D92" s="70" t="e">
        <f t="shared" si="5"/>
        <v>#REF!</v>
      </c>
      <c r="E92" s="70" t="e">
        <f t="shared" si="5"/>
        <v>#REF!</v>
      </c>
      <c r="F92" s="70" t="e">
        <f t="shared" si="5"/>
        <v>#REF!</v>
      </c>
      <c r="G92" s="70" t="e">
        <f t="shared" si="5"/>
        <v>#REF!</v>
      </c>
      <c r="H92" s="70" t="e">
        <f t="shared" si="6"/>
        <v>#REF!</v>
      </c>
    </row>
    <row r="93" spans="2:16" ht="15.75" customHeight="1" x14ac:dyDescent="0.25">
      <c r="B93" s="79">
        <f t="shared" si="7"/>
        <v>2031</v>
      </c>
      <c r="C93" s="70" t="e">
        <f t="shared" si="5"/>
        <v>#REF!</v>
      </c>
      <c r="D93" s="70" t="e">
        <f t="shared" si="5"/>
        <v>#REF!</v>
      </c>
      <c r="E93" s="70" t="e">
        <f t="shared" si="5"/>
        <v>#REF!</v>
      </c>
      <c r="F93" s="70" t="e">
        <f t="shared" si="5"/>
        <v>#REF!</v>
      </c>
      <c r="G93" s="70" t="e">
        <f t="shared" si="5"/>
        <v>#REF!</v>
      </c>
      <c r="H93" s="70" t="e">
        <f t="shared" si="6"/>
        <v>#REF!</v>
      </c>
    </row>
    <row r="94" spans="2:16" ht="15.75" customHeight="1" x14ac:dyDescent="0.25">
      <c r="B94" s="79">
        <f t="shared" si="7"/>
        <v>2032</v>
      </c>
      <c r="C94" s="70" t="e">
        <f t="shared" si="5"/>
        <v>#REF!</v>
      </c>
      <c r="D94" s="70" t="e">
        <f t="shared" si="5"/>
        <v>#REF!</v>
      </c>
      <c r="E94" s="70" t="e">
        <f t="shared" si="5"/>
        <v>#REF!</v>
      </c>
      <c r="F94" s="70" t="e">
        <f t="shared" si="5"/>
        <v>#REF!</v>
      </c>
      <c r="G94" s="70" t="e">
        <f t="shared" si="5"/>
        <v>#REF!</v>
      </c>
      <c r="H94" s="70" t="e">
        <f t="shared" si="6"/>
        <v>#REF!</v>
      </c>
    </row>
    <row r="95" spans="2:16" ht="15.75" customHeight="1" x14ac:dyDescent="0.25">
      <c r="B95" s="79">
        <f t="shared" si="7"/>
        <v>2033</v>
      </c>
      <c r="C95" s="70" t="e">
        <f t="shared" si="5"/>
        <v>#REF!</v>
      </c>
      <c r="D95" s="70" t="e">
        <f t="shared" si="5"/>
        <v>#REF!</v>
      </c>
      <c r="E95" s="70" t="e">
        <f t="shared" si="5"/>
        <v>#REF!</v>
      </c>
      <c r="F95" s="70" t="e">
        <f t="shared" si="5"/>
        <v>#REF!</v>
      </c>
      <c r="G95" s="70" t="e">
        <f t="shared" si="5"/>
        <v>#REF!</v>
      </c>
      <c r="H95" s="70" t="e">
        <f t="shared" si="6"/>
        <v>#REF!</v>
      </c>
    </row>
    <row r="96" spans="2:16" ht="15.75" customHeight="1" x14ac:dyDescent="0.25">
      <c r="B96" s="79">
        <f t="shared" si="7"/>
        <v>2034</v>
      </c>
      <c r="C96" s="70" t="e">
        <f t="shared" si="5"/>
        <v>#REF!</v>
      </c>
      <c r="D96" s="70" t="e">
        <f t="shared" si="5"/>
        <v>#REF!</v>
      </c>
      <c r="E96" s="70" t="e">
        <f t="shared" si="5"/>
        <v>#REF!</v>
      </c>
      <c r="F96" s="70" t="e">
        <f t="shared" si="5"/>
        <v>#REF!</v>
      </c>
      <c r="G96" s="70" t="e">
        <f t="shared" si="5"/>
        <v>#REF!</v>
      </c>
      <c r="H96" s="70" t="e">
        <f t="shared" si="6"/>
        <v>#REF!</v>
      </c>
    </row>
    <row r="97" spans="2:20" ht="15.75" customHeight="1" x14ac:dyDescent="0.25">
      <c r="B97" s="79">
        <f t="shared" si="7"/>
        <v>2035</v>
      </c>
      <c r="C97" s="70" t="e">
        <f t="shared" si="5"/>
        <v>#REF!</v>
      </c>
      <c r="D97" s="70" t="e">
        <f t="shared" si="5"/>
        <v>#REF!</v>
      </c>
      <c r="E97" s="70" t="e">
        <f t="shared" si="5"/>
        <v>#REF!</v>
      </c>
      <c r="F97" s="70" t="e">
        <f t="shared" si="5"/>
        <v>#REF!</v>
      </c>
      <c r="G97" s="70" t="e">
        <f t="shared" si="5"/>
        <v>#REF!</v>
      </c>
      <c r="H97" s="70" t="e">
        <f t="shared" si="6"/>
        <v>#REF!</v>
      </c>
    </row>
    <row r="98" spans="2:20" ht="15.75" customHeight="1" x14ac:dyDescent="0.25">
      <c r="B98" s="79">
        <f t="shared" si="7"/>
        <v>2036</v>
      </c>
      <c r="C98" s="70" t="e">
        <f t="shared" si="5"/>
        <v>#REF!</v>
      </c>
      <c r="D98" s="70" t="e">
        <f t="shared" si="5"/>
        <v>#REF!</v>
      </c>
      <c r="E98" s="70" t="e">
        <f t="shared" si="5"/>
        <v>#REF!</v>
      </c>
      <c r="F98" s="70" t="e">
        <f t="shared" si="5"/>
        <v>#REF!</v>
      </c>
      <c r="G98" s="70" t="e">
        <f t="shared" si="5"/>
        <v>#REF!</v>
      </c>
      <c r="H98" s="70" t="e">
        <f t="shared" si="6"/>
        <v>#REF!</v>
      </c>
    </row>
    <row r="99" spans="2:20" ht="15.75" customHeight="1" x14ac:dyDescent="0.25"/>
    <row r="100" spans="2:20" ht="15.75" customHeight="1" x14ac:dyDescent="0.25">
      <c r="B100" s="1057" t="s">
        <v>312</v>
      </c>
      <c r="C100" s="1058"/>
      <c r="D100" s="1058"/>
      <c r="E100" s="1058"/>
      <c r="F100" s="1058"/>
      <c r="G100" s="1058"/>
      <c r="H100" s="1058"/>
      <c r="I100" s="1058"/>
      <c r="J100" s="1058"/>
      <c r="K100" s="1058"/>
      <c r="L100" s="1058"/>
      <c r="M100" s="1058"/>
      <c r="N100" s="1058"/>
      <c r="O100" s="1058"/>
      <c r="P100" s="1058"/>
      <c r="Q100" s="1058"/>
      <c r="R100" s="1058"/>
      <c r="S100" s="1059"/>
    </row>
    <row r="101" spans="2:20" ht="15.75" customHeight="1" x14ac:dyDescent="0.25">
      <c r="B101" s="104"/>
      <c r="C101" s="104"/>
      <c r="D101" s="104"/>
      <c r="E101" s="104"/>
      <c r="F101" s="104"/>
      <c r="G101" s="104"/>
      <c r="H101" s="82" t="s">
        <v>313</v>
      </c>
      <c r="I101" s="1060" t="s">
        <v>314</v>
      </c>
      <c r="J101" s="1041"/>
      <c r="K101" s="1061" t="s">
        <v>315</v>
      </c>
      <c r="L101" s="1034"/>
      <c r="M101" s="1034"/>
      <c r="N101" s="1034"/>
      <c r="O101" s="1034"/>
      <c r="P101" s="1034"/>
      <c r="Q101" s="1034"/>
      <c r="R101" s="1034"/>
      <c r="S101" s="1035"/>
      <c r="T101" s="105"/>
    </row>
    <row r="102" spans="2:20" ht="15.75" customHeight="1" x14ac:dyDescent="0.25">
      <c r="B102" s="82" t="s">
        <v>316</v>
      </c>
      <c r="C102" s="79">
        <v>2019</v>
      </c>
      <c r="D102" s="79">
        <f>C102+1</f>
        <v>2020</v>
      </c>
      <c r="E102" s="79">
        <f>D102+1</f>
        <v>2021</v>
      </c>
      <c r="F102" s="79">
        <f>E102+1</f>
        <v>2022</v>
      </c>
      <c r="G102" s="79">
        <f>F102+1</f>
        <v>2023</v>
      </c>
      <c r="H102" s="79">
        <v>2024</v>
      </c>
      <c r="I102" s="79">
        <v>2025</v>
      </c>
      <c r="J102" s="79">
        <v>2026</v>
      </c>
      <c r="K102" s="79">
        <f t="shared" ref="K102:T102" si="8">J102+1</f>
        <v>2027</v>
      </c>
      <c r="L102" s="79">
        <f t="shared" si="8"/>
        <v>2028</v>
      </c>
      <c r="M102" s="79">
        <f t="shared" si="8"/>
        <v>2029</v>
      </c>
      <c r="N102" s="79">
        <f t="shared" si="8"/>
        <v>2030</v>
      </c>
      <c r="O102" s="79">
        <f t="shared" si="8"/>
        <v>2031</v>
      </c>
      <c r="P102" s="79">
        <f t="shared" si="8"/>
        <v>2032</v>
      </c>
      <c r="Q102" s="79">
        <f t="shared" si="8"/>
        <v>2033</v>
      </c>
      <c r="R102" s="79">
        <f t="shared" si="8"/>
        <v>2034</v>
      </c>
      <c r="S102" s="79">
        <f t="shared" si="8"/>
        <v>2035</v>
      </c>
      <c r="T102" s="79">
        <f t="shared" si="8"/>
        <v>2036</v>
      </c>
    </row>
    <row r="103" spans="2:20" ht="15.75" customHeight="1" x14ac:dyDescent="0.25">
      <c r="B103" s="82" t="s">
        <v>304</v>
      </c>
      <c r="C103" s="106" t="e">
        <f t="shared" ref="C103:G107" si="9">$E75*(1+$G75)^(C$102-$E$73)</f>
        <v>#REF!</v>
      </c>
      <c r="D103" s="106" t="e">
        <f t="shared" si="9"/>
        <v>#REF!</v>
      </c>
      <c r="E103" s="106" t="e">
        <f t="shared" si="9"/>
        <v>#REF!</v>
      </c>
      <c r="F103" s="106" t="e">
        <f t="shared" si="9"/>
        <v>#REF!</v>
      </c>
      <c r="G103" s="106" t="e">
        <f t="shared" si="9"/>
        <v>#REF!</v>
      </c>
      <c r="H103" s="106">
        <v>556</v>
      </c>
      <c r="I103" s="106">
        <v>562</v>
      </c>
      <c r="J103" s="106">
        <v>569</v>
      </c>
      <c r="K103" s="106">
        <v>576</v>
      </c>
      <c r="L103" s="106">
        <v>583</v>
      </c>
      <c r="M103" s="106">
        <v>589</v>
      </c>
      <c r="N103" s="106">
        <v>596</v>
      </c>
      <c r="O103" s="106">
        <v>603</v>
      </c>
      <c r="P103" s="106">
        <v>611</v>
      </c>
      <c r="Q103" s="106">
        <v>618</v>
      </c>
      <c r="R103" s="106">
        <v>625</v>
      </c>
      <c r="S103" s="106">
        <v>632</v>
      </c>
      <c r="T103" s="70" t="e">
        <f>INT(VLOOKUP(C$85,$B$75:$E$79,4,FALSE)*(1+VLOOKUP(C$85,$B$75:$G$79,6,FALSE))^($B98-$E$73))</f>
        <v>#REF!</v>
      </c>
    </row>
    <row r="104" spans="2:20" ht="15.75" customHeight="1" x14ac:dyDescent="0.25">
      <c r="B104" s="82" t="s">
        <v>305</v>
      </c>
      <c r="C104" s="106" t="e">
        <f t="shared" si="9"/>
        <v>#REF!</v>
      </c>
      <c r="D104" s="106" t="e">
        <f t="shared" si="9"/>
        <v>#REF!</v>
      </c>
      <c r="E104" s="106" t="e">
        <f t="shared" si="9"/>
        <v>#REF!</v>
      </c>
      <c r="F104" s="106" t="e">
        <f t="shared" si="9"/>
        <v>#REF!</v>
      </c>
      <c r="G104" s="106" t="e">
        <f t="shared" si="9"/>
        <v>#REF!</v>
      </c>
      <c r="H104" s="106">
        <v>546</v>
      </c>
      <c r="I104" s="106">
        <v>553</v>
      </c>
      <c r="J104" s="106">
        <v>560</v>
      </c>
      <c r="K104" s="106">
        <v>567</v>
      </c>
      <c r="L104" s="106">
        <v>574</v>
      </c>
      <c r="M104" s="106">
        <v>582</v>
      </c>
      <c r="N104" s="106">
        <v>589</v>
      </c>
      <c r="O104" s="106">
        <v>596</v>
      </c>
      <c r="P104" s="106">
        <v>604</v>
      </c>
      <c r="Q104" s="106">
        <v>611</v>
      </c>
      <c r="R104" s="106">
        <v>619</v>
      </c>
      <c r="S104" s="106">
        <v>627</v>
      </c>
      <c r="T104" s="70" t="e">
        <f>INT(VLOOKUP(D$85,$B$75:$E$79,4,FALSE)*(1+VLOOKUP(D$85,$B$75:$G$79,6,FALSE))^($B98-$E$73))</f>
        <v>#REF!</v>
      </c>
    </row>
    <row r="105" spans="2:20" ht="15.75" customHeight="1" x14ac:dyDescent="0.25">
      <c r="B105" s="82" t="s">
        <v>306</v>
      </c>
      <c r="C105" s="106" t="e">
        <f t="shared" si="9"/>
        <v>#REF!</v>
      </c>
      <c r="D105" s="106" t="e">
        <f t="shared" si="9"/>
        <v>#REF!</v>
      </c>
      <c r="E105" s="106" t="e">
        <f t="shared" si="9"/>
        <v>#REF!</v>
      </c>
      <c r="F105" s="106" t="e">
        <f t="shared" si="9"/>
        <v>#REF!</v>
      </c>
      <c r="G105" s="106" t="e">
        <f t="shared" si="9"/>
        <v>#REF!</v>
      </c>
      <c r="H105" s="106">
        <v>493</v>
      </c>
      <c r="I105" s="106">
        <v>495</v>
      </c>
      <c r="J105" s="106">
        <v>497</v>
      </c>
      <c r="K105" s="106">
        <v>499</v>
      </c>
      <c r="L105" s="106">
        <v>501</v>
      </c>
      <c r="M105" s="106">
        <v>503</v>
      </c>
      <c r="N105" s="106">
        <v>505</v>
      </c>
      <c r="O105" s="106">
        <v>507</v>
      </c>
      <c r="P105" s="106">
        <v>510</v>
      </c>
      <c r="Q105" s="106">
        <v>512</v>
      </c>
      <c r="R105" s="106">
        <v>514</v>
      </c>
      <c r="S105" s="106">
        <v>516</v>
      </c>
      <c r="T105" s="70" t="e">
        <f>INT(VLOOKUP(E$85,$B$75:$E$79,4,FALSE)*(1+VLOOKUP(E$85,$B$75:$G$79,6,FALSE))^($B98-$E$73))</f>
        <v>#REF!</v>
      </c>
    </row>
    <row r="106" spans="2:20" ht="15.75" customHeight="1" x14ac:dyDescent="0.25">
      <c r="B106" s="82" t="s">
        <v>307</v>
      </c>
      <c r="C106" s="106" t="e">
        <f t="shared" si="9"/>
        <v>#REF!</v>
      </c>
      <c r="D106" s="106" t="e">
        <f t="shared" si="9"/>
        <v>#REF!</v>
      </c>
      <c r="E106" s="106" t="e">
        <f t="shared" si="9"/>
        <v>#REF!</v>
      </c>
      <c r="F106" s="106" t="e">
        <f t="shared" si="9"/>
        <v>#REF!</v>
      </c>
      <c r="G106" s="106" t="e">
        <f t="shared" si="9"/>
        <v>#REF!</v>
      </c>
      <c r="H106" s="106">
        <v>462</v>
      </c>
      <c r="I106" s="106">
        <v>461</v>
      </c>
      <c r="J106" s="106">
        <v>460</v>
      </c>
      <c r="K106" s="106">
        <v>459</v>
      </c>
      <c r="L106" s="106">
        <v>459</v>
      </c>
      <c r="M106" s="106">
        <v>458</v>
      </c>
      <c r="N106" s="106">
        <v>457</v>
      </c>
      <c r="O106" s="106">
        <v>456</v>
      </c>
      <c r="P106" s="106">
        <v>456</v>
      </c>
      <c r="Q106" s="106">
        <v>455</v>
      </c>
      <c r="R106" s="106">
        <v>454</v>
      </c>
      <c r="S106" s="106">
        <v>453</v>
      </c>
      <c r="T106" s="70" t="e">
        <f>INT(VLOOKUP(F$85,$B$75:$E$79,4,FALSE)*(1+VLOOKUP(F$85,$B$75:$G$79,6,FALSE))^($B98-$E$73))</f>
        <v>#REF!</v>
      </c>
    </row>
    <row r="107" spans="2:20" ht="15.75" customHeight="1" x14ac:dyDescent="0.25">
      <c r="B107" s="82" t="s">
        <v>308</v>
      </c>
      <c r="C107" s="106" t="e">
        <f t="shared" si="9"/>
        <v>#REF!</v>
      </c>
      <c r="D107" s="106" t="e">
        <f t="shared" si="9"/>
        <v>#REF!</v>
      </c>
      <c r="E107" s="106" t="e">
        <f t="shared" si="9"/>
        <v>#REF!</v>
      </c>
      <c r="F107" s="106" t="e">
        <f t="shared" si="9"/>
        <v>#REF!</v>
      </c>
      <c r="G107" s="106" t="e">
        <f t="shared" si="9"/>
        <v>#REF!</v>
      </c>
      <c r="H107" s="106">
        <v>506</v>
      </c>
      <c r="I107" s="106">
        <v>511</v>
      </c>
      <c r="J107" s="106">
        <v>515</v>
      </c>
      <c r="K107" s="106">
        <v>520</v>
      </c>
      <c r="L107" s="106">
        <v>525</v>
      </c>
      <c r="M107" s="106">
        <v>529</v>
      </c>
      <c r="N107" s="106">
        <v>534</v>
      </c>
      <c r="O107" s="106">
        <v>539</v>
      </c>
      <c r="P107" s="106">
        <v>544</v>
      </c>
      <c r="Q107" s="106">
        <v>549</v>
      </c>
      <c r="R107" s="106">
        <v>554</v>
      </c>
      <c r="S107" s="106">
        <v>559</v>
      </c>
      <c r="T107" s="70" t="e">
        <f>INT(VLOOKUP(G$85,$B$75:$E$79,4,FALSE)*(1+VLOOKUP(G$85,$B$75:$G$79,6,FALSE))^($B98-$E$73))</f>
        <v>#REF!</v>
      </c>
    </row>
    <row r="108" spans="2:20" ht="15.75" customHeight="1" x14ac:dyDescent="0.25">
      <c r="B108" s="79" t="s">
        <v>245</v>
      </c>
      <c r="C108" s="107" t="e">
        <f t="shared" ref="C108:T108" si="10">SUM(C103:C107)</f>
        <v>#REF!</v>
      </c>
      <c r="D108" s="107" t="e">
        <f t="shared" si="10"/>
        <v>#REF!</v>
      </c>
      <c r="E108" s="107" t="e">
        <f t="shared" si="10"/>
        <v>#REF!</v>
      </c>
      <c r="F108" s="107" t="e">
        <f t="shared" si="10"/>
        <v>#REF!</v>
      </c>
      <c r="G108" s="107" t="e">
        <f t="shared" si="10"/>
        <v>#REF!</v>
      </c>
      <c r="H108" s="107">
        <f t="shared" si="10"/>
        <v>2563</v>
      </c>
      <c r="I108" s="107">
        <f t="shared" si="10"/>
        <v>2582</v>
      </c>
      <c r="J108" s="107">
        <f t="shared" si="10"/>
        <v>2601</v>
      </c>
      <c r="K108" s="107">
        <f t="shared" si="10"/>
        <v>2621</v>
      </c>
      <c r="L108" s="107">
        <f t="shared" si="10"/>
        <v>2642</v>
      </c>
      <c r="M108" s="107">
        <f t="shared" si="10"/>
        <v>2661</v>
      </c>
      <c r="N108" s="107">
        <f t="shared" si="10"/>
        <v>2681</v>
      </c>
      <c r="O108" s="107">
        <f t="shared" si="10"/>
        <v>2701</v>
      </c>
      <c r="P108" s="107">
        <f t="shared" si="10"/>
        <v>2725</v>
      </c>
      <c r="Q108" s="107">
        <f t="shared" si="10"/>
        <v>2745</v>
      </c>
      <c r="R108" s="107">
        <f t="shared" si="10"/>
        <v>2766</v>
      </c>
      <c r="S108" s="107">
        <f t="shared" si="10"/>
        <v>2787</v>
      </c>
      <c r="T108" s="70" t="e">
        <f t="shared" si="10"/>
        <v>#REF!</v>
      </c>
    </row>
    <row r="109" spans="2:20" ht="15.75" customHeight="1" x14ac:dyDescent="0.25"/>
    <row r="110" spans="2:20" ht="15.75" customHeight="1" x14ac:dyDescent="0.25"/>
    <row r="111" spans="2:20" ht="15.75" customHeight="1" x14ac:dyDescent="0.25"/>
    <row r="112" spans="2:20"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ht="15.75" customHeight="1" x14ac:dyDescent="0.25"/>
    <row r="1042" ht="15.75" customHeight="1" x14ac:dyDescent="0.25"/>
    <row r="1043" ht="15.75" customHeight="1" x14ac:dyDescent="0.25"/>
    <row r="1044" ht="15.75" customHeight="1" x14ac:dyDescent="0.25"/>
    <row r="1045" ht="15.75" customHeight="1" x14ac:dyDescent="0.25"/>
    <row r="1046" ht="15.75" customHeight="1" x14ac:dyDescent="0.25"/>
    <row r="1047" ht="15.75" customHeight="1" x14ac:dyDescent="0.25"/>
    <row r="1048" ht="15.75" customHeight="1" x14ac:dyDescent="0.25"/>
    <row r="1049" ht="15.75" customHeight="1" x14ac:dyDescent="0.25"/>
    <row r="1050" ht="15.75" customHeight="1" x14ac:dyDescent="0.25"/>
  </sheetData>
  <mergeCells count="23">
    <mergeCell ref="G62:I62"/>
    <mergeCell ref="B1:P1"/>
    <mergeCell ref="B4:B5"/>
    <mergeCell ref="C4:D4"/>
    <mergeCell ref="E4:E5"/>
    <mergeCell ref="B7:E7"/>
    <mergeCell ref="G54:I54"/>
    <mergeCell ref="G55:I55"/>
    <mergeCell ref="G56:I56"/>
    <mergeCell ref="G58:I58"/>
    <mergeCell ref="G59:I59"/>
    <mergeCell ref="G60:I60"/>
    <mergeCell ref="G63:I63"/>
    <mergeCell ref="G64:I64"/>
    <mergeCell ref="B73:B74"/>
    <mergeCell ref="C73:D73"/>
    <mergeCell ref="E73:F73"/>
    <mergeCell ref="G73:G74"/>
    <mergeCell ref="B84:H84"/>
    <mergeCell ref="J84:P84"/>
    <mergeCell ref="B100:S100"/>
    <mergeCell ref="I101:J101"/>
    <mergeCell ref="K101:S101"/>
  </mergeCells>
  <pageMargins left="0.7" right="0.7" top="0.75" bottom="0.75" header="0" footer="0"/>
  <pageSetup orientation="portrait"/>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EA5A-A575-4655-A7C5-370C5388CB87}">
  <sheetPr>
    <tabColor rgb="FF7030A0"/>
  </sheetPr>
  <dimension ref="B1:T1050"/>
  <sheetViews>
    <sheetView topLeftCell="A15" workbookViewId="0">
      <selection activeCell="C6" sqref="C6"/>
    </sheetView>
  </sheetViews>
  <sheetFormatPr baseColWidth="10" defaultColWidth="14.42578125" defaultRowHeight="15" customHeight="1" x14ac:dyDescent="0.25"/>
  <cols>
    <col min="1" max="1" width="10.7109375" customWidth="1"/>
    <col min="2" max="2" width="21.42578125" customWidth="1"/>
    <col min="3" max="3" width="16.5703125" customWidth="1"/>
    <col min="4" max="4" width="15" customWidth="1"/>
    <col min="5" max="5" width="16.5703125" bestFit="1" customWidth="1"/>
    <col min="6" max="6" width="13.85546875" customWidth="1"/>
    <col min="7" max="7" width="10.7109375" customWidth="1"/>
    <col min="8" max="8" width="13.140625" customWidth="1"/>
    <col min="9" max="9" width="18.28515625" customWidth="1"/>
    <col min="10" max="20" width="13.140625" customWidth="1"/>
    <col min="21" max="26" width="10.7109375" customWidth="1"/>
  </cols>
  <sheetData>
    <row r="1" spans="2:16" ht="18.75" x14ac:dyDescent="0.3">
      <c r="B1" s="1066" t="s">
        <v>1722</v>
      </c>
      <c r="C1" s="1058"/>
      <c r="D1" s="1058"/>
      <c r="E1" s="1058"/>
      <c r="F1" s="1058"/>
      <c r="G1" s="1058"/>
      <c r="H1" s="1058"/>
      <c r="I1" s="1058"/>
      <c r="J1" s="1058"/>
      <c r="K1" s="1058"/>
      <c r="L1" s="1058"/>
      <c r="M1" s="1058"/>
      <c r="N1" s="1058"/>
      <c r="O1" s="1058"/>
      <c r="P1" s="1059"/>
    </row>
    <row r="2" spans="2:16" ht="15" customHeight="1" x14ac:dyDescent="0.25">
      <c r="B2" s="37" t="s">
        <v>1713</v>
      </c>
      <c r="C2" s="38"/>
      <c r="D2" s="38"/>
      <c r="E2" s="38"/>
    </row>
    <row r="3" spans="2:16" ht="15" customHeight="1" x14ac:dyDescent="0.25">
      <c r="F3" s="761" t="s">
        <v>1719</v>
      </c>
    </row>
    <row r="4" spans="2:16" ht="15" customHeight="1" x14ac:dyDescent="0.25">
      <c r="B4" s="1067" t="s">
        <v>1717</v>
      </c>
      <c r="C4" s="1060" t="s">
        <v>283</v>
      </c>
      <c r="D4" s="1041"/>
      <c r="E4" s="1067" t="s">
        <v>1707</v>
      </c>
      <c r="F4" s="768">
        <f>(D6-C6)/C6</f>
        <v>0.30504013435280741</v>
      </c>
    </row>
    <row r="5" spans="2:16" ht="15" customHeight="1" x14ac:dyDescent="0.25">
      <c r="B5" s="1032"/>
      <c r="C5" s="82">
        <v>2007</v>
      </c>
      <c r="D5" s="82">
        <v>2017</v>
      </c>
      <c r="E5" s="1032"/>
    </row>
    <row r="6" spans="2:16" ht="15" customHeight="1" x14ac:dyDescent="0.25">
      <c r="B6" s="83" t="s">
        <v>1712</v>
      </c>
      <c r="C6" s="84">
        <f>'DATOS GENERALES'!C169</f>
        <v>65165.180576479674</v>
      </c>
      <c r="D6" s="84">
        <f>'DATOS GENERALES'!C170</f>
        <v>85043.176014653989</v>
      </c>
      <c r="E6" s="85">
        <f>LN(D6/C6)/10</f>
        <v>2.6623379459509204E-2</v>
      </c>
    </row>
    <row r="7" spans="2:16" ht="15" customHeight="1" x14ac:dyDescent="0.25">
      <c r="B7" s="1060" t="s">
        <v>278</v>
      </c>
      <c r="C7" s="1040"/>
      <c r="D7" s="1040"/>
      <c r="E7" s="1041"/>
    </row>
    <row r="8" spans="2:16" ht="15" customHeight="1" x14ac:dyDescent="0.25">
      <c r="B8" s="82" t="s">
        <v>285</v>
      </c>
      <c r="C8" s="82" t="s">
        <v>286</v>
      </c>
      <c r="D8" s="82" t="s">
        <v>1710</v>
      </c>
      <c r="E8" s="82"/>
    </row>
    <row r="9" spans="2:16" ht="15" customHeight="1" x14ac:dyDescent="0.25">
      <c r="B9" s="79">
        <v>2019</v>
      </c>
      <c r="C9" t="s">
        <v>1908</v>
      </c>
      <c r="D9" s="862" t="s">
        <v>1302</v>
      </c>
      <c r="E9" s="78">
        <f t="shared" ref="E9:E21" si="0">$D$6*EXP($E$6*($B9-$D$5))</f>
        <v>89694.176012356591</v>
      </c>
    </row>
    <row r="10" spans="2:16" ht="15" customHeight="1" x14ac:dyDescent="0.25">
      <c r="B10" s="79">
        <v>2020</v>
      </c>
      <c r="C10" t="s">
        <v>1908</v>
      </c>
      <c r="D10" s="862" t="s">
        <v>1302</v>
      </c>
      <c r="E10" s="78">
        <f t="shared" si="0"/>
        <v>92114.209893279971</v>
      </c>
    </row>
    <row r="11" spans="2:16" ht="15" customHeight="1" x14ac:dyDescent="0.25">
      <c r="B11" s="79">
        <v>2021</v>
      </c>
      <c r="C11" t="s">
        <v>1908</v>
      </c>
      <c r="D11" s="862" t="s">
        <v>1302</v>
      </c>
      <c r="E11" s="78">
        <f t="shared" si="0"/>
        <v>94599.53858201798</v>
      </c>
    </row>
    <row r="12" spans="2:16" ht="15" customHeight="1" x14ac:dyDescent="0.25">
      <c r="B12" s="79">
        <v>2022</v>
      </c>
      <c r="C12" t="s">
        <v>1908</v>
      </c>
      <c r="D12" s="862" t="s">
        <v>1302</v>
      </c>
      <c r="E12" s="78">
        <f t="shared" si="0"/>
        <v>97151.923794371833</v>
      </c>
    </row>
    <row r="13" spans="2:16" ht="15" customHeight="1" x14ac:dyDescent="0.25">
      <c r="B13" s="79">
        <v>2023</v>
      </c>
      <c r="C13" t="s">
        <v>1908</v>
      </c>
      <c r="D13" s="862" t="s">
        <v>1302</v>
      </c>
      <c r="E13" s="78">
        <f t="shared" si="0"/>
        <v>99773.174778904824</v>
      </c>
    </row>
    <row r="14" spans="2:16" ht="15" customHeight="1" x14ac:dyDescent="0.25">
      <c r="B14" s="79">
        <v>2024</v>
      </c>
      <c r="C14" t="s">
        <v>1908</v>
      </c>
      <c r="D14" s="862" t="s">
        <v>1302</v>
      </c>
      <c r="E14" s="78">
        <f t="shared" si="0"/>
        <v>102465.14959942135</v>
      </c>
    </row>
    <row r="15" spans="2:16" ht="15" customHeight="1" x14ac:dyDescent="0.25">
      <c r="B15" s="770">
        <v>2025</v>
      </c>
      <c r="C15" s="771" t="s">
        <v>1708</v>
      </c>
      <c r="D15" s="772" t="s">
        <v>287</v>
      </c>
      <c r="E15" s="773">
        <f t="shared" si="0"/>
        <v>105229.75645204823</v>
      </c>
    </row>
    <row r="16" spans="2:16" ht="15" customHeight="1" x14ac:dyDescent="0.25">
      <c r="B16" s="86">
        <v>2026</v>
      </c>
      <c r="C16" s="769" t="s">
        <v>1709</v>
      </c>
      <c r="D16" s="87">
        <v>0</v>
      </c>
      <c r="E16" s="78">
        <f t="shared" ref="E16:E28" si="1">$D$6*EXP($E$6*($B16-$D$5))</f>
        <v>108068.95501785242</v>
      </c>
    </row>
    <row r="17" spans="2:5" ht="15" customHeight="1" x14ac:dyDescent="0.25">
      <c r="B17" s="79">
        <f t="shared" ref="B17:B28" si="2">B16+1</f>
        <v>2027</v>
      </c>
      <c r="C17" s="67" t="s">
        <v>288</v>
      </c>
      <c r="D17" s="67">
        <v>0</v>
      </c>
      <c r="E17" s="78">
        <f t="shared" si="0"/>
        <v>110984.75785195349</v>
      </c>
    </row>
    <row r="18" spans="2:5" ht="15" customHeight="1" x14ac:dyDescent="0.25">
      <c r="B18" s="79">
        <f t="shared" si="2"/>
        <v>2028</v>
      </c>
      <c r="C18" s="67" t="s">
        <v>288</v>
      </c>
      <c r="D18" s="67">
        <v>0</v>
      </c>
      <c r="E18" s="78">
        <f t="shared" si="0"/>
        <v>113979.23181011553</v>
      </c>
    </row>
    <row r="19" spans="2:5" ht="15" customHeight="1" x14ac:dyDescent="0.25">
      <c r="B19" s="79">
        <f t="shared" si="2"/>
        <v>2029</v>
      </c>
      <c r="C19" s="67" t="s">
        <v>289</v>
      </c>
      <c r="D19" s="67">
        <v>1</v>
      </c>
      <c r="E19" s="78">
        <f t="shared" si="0"/>
        <v>117054.4995138302</v>
      </c>
    </row>
    <row r="20" spans="2:5" ht="15" customHeight="1" x14ac:dyDescent="0.25">
      <c r="B20" s="79">
        <f t="shared" si="2"/>
        <v>2030</v>
      </c>
      <c r="C20" s="67" t="str">
        <f t="shared" ref="C20:C28" si="3">C19</f>
        <v>Funcionamiento</v>
      </c>
      <c r="D20" s="67">
        <v>2</v>
      </c>
      <c r="E20" s="78">
        <f t="shared" si="0"/>
        <v>120212.74085492879</v>
      </c>
    </row>
    <row r="21" spans="2:5" ht="15" customHeight="1" x14ac:dyDescent="0.25">
      <c r="B21" s="79">
        <f t="shared" si="2"/>
        <v>2031</v>
      </c>
      <c r="C21" s="67" t="str">
        <f t="shared" si="3"/>
        <v>Funcionamiento</v>
      </c>
      <c r="D21" s="67">
        <v>3</v>
      </c>
      <c r="E21" s="78">
        <f t="shared" si="0"/>
        <v>123456.19454079031</v>
      </c>
    </row>
    <row r="22" spans="2:5" ht="15" customHeight="1" x14ac:dyDescent="0.25">
      <c r="B22" s="79">
        <f t="shared" si="2"/>
        <v>2032</v>
      </c>
      <c r="C22" s="67" t="str">
        <f t="shared" si="3"/>
        <v>Funcionamiento</v>
      </c>
      <c r="D22" s="67">
        <v>4</v>
      </c>
      <c r="E22" s="78">
        <f t="shared" si="1"/>
        <v>126787.15968124069</v>
      </c>
    </row>
    <row r="23" spans="2:5" ht="15" customHeight="1" x14ac:dyDescent="0.25">
      <c r="B23" s="79">
        <f t="shared" si="2"/>
        <v>2033</v>
      </c>
      <c r="C23" s="67" t="str">
        <f t="shared" si="3"/>
        <v>Funcionamiento</v>
      </c>
      <c r="D23" s="67">
        <v>5</v>
      </c>
      <c r="E23" s="78">
        <f t="shared" si="1"/>
        <v>130207.99741826809</v>
      </c>
    </row>
    <row r="24" spans="2:5" ht="15" customHeight="1" x14ac:dyDescent="0.25">
      <c r="B24" s="79">
        <f t="shared" si="2"/>
        <v>2034</v>
      </c>
      <c r="C24" s="67" t="str">
        <f t="shared" si="3"/>
        <v>Funcionamiento</v>
      </c>
      <c r="D24" s="67">
        <v>6</v>
      </c>
      <c r="E24" s="78">
        <f t="shared" si="1"/>
        <v>133721.13259970932</v>
      </c>
    </row>
    <row r="25" spans="2:5" ht="15" customHeight="1" x14ac:dyDescent="0.25">
      <c r="B25" s="79">
        <f t="shared" si="2"/>
        <v>2035</v>
      </c>
      <c r="C25" s="67" t="str">
        <f t="shared" si="3"/>
        <v>Funcionamiento</v>
      </c>
      <c r="D25" s="67">
        <v>7</v>
      </c>
      <c r="E25" s="78">
        <f t="shared" si="1"/>
        <v>137329.05549809421</v>
      </c>
    </row>
    <row r="26" spans="2:5" ht="15" customHeight="1" x14ac:dyDescent="0.25">
      <c r="B26" s="79">
        <f t="shared" si="2"/>
        <v>2036</v>
      </c>
      <c r="C26" s="67" t="str">
        <f t="shared" si="3"/>
        <v>Funcionamiento</v>
      </c>
      <c r="D26" s="67">
        <v>8</v>
      </c>
      <c r="E26" s="78">
        <f t="shared" si="1"/>
        <v>141034.32357586562</v>
      </c>
    </row>
    <row r="27" spans="2:5" ht="15" customHeight="1" x14ac:dyDescent="0.25">
      <c r="B27" s="79">
        <f t="shared" si="2"/>
        <v>2037</v>
      </c>
      <c r="C27" s="67" t="str">
        <f t="shared" si="3"/>
        <v>Funcionamiento</v>
      </c>
      <c r="D27" s="67">
        <v>9</v>
      </c>
      <c r="E27" s="78">
        <f t="shared" si="1"/>
        <v>144839.56329822715</v>
      </c>
    </row>
    <row r="28" spans="2:5" ht="15" customHeight="1" x14ac:dyDescent="0.25">
      <c r="B28" s="79">
        <f t="shared" si="2"/>
        <v>2038</v>
      </c>
      <c r="C28" s="67" t="str">
        <f t="shared" si="3"/>
        <v>Funcionamiento</v>
      </c>
      <c r="D28" s="67">
        <v>10</v>
      </c>
      <c r="E28" s="78">
        <f t="shared" si="1"/>
        <v>148747.47199490294</v>
      </c>
    </row>
    <row r="53" spans="2:13" x14ac:dyDescent="0.25">
      <c r="B53" s="37" t="s">
        <v>295</v>
      </c>
      <c r="C53" s="38"/>
      <c r="D53" s="38"/>
      <c r="E53" s="38"/>
      <c r="F53" s="38"/>
      <c r="G53" s="38"/>
      <c r="H53" s="38"/>
      <c r="I53" s="38"/>
      <c r="J53" s="38"/>
      <c r="K53" s="38"/>
      <c r="L53" s="38"/>
      <c r="M53" s="39"/>
    </row>
    <row r="54" spans="2:13" x14ac:dyDescent="0.25">
      <c r="G54" s="1062" t="s">
        <v>290</v>
      </c>
      <c r="H54" s="1040"/>
      <c r="I54" s="1041"/>
      <c r="J54" s="88" t="e">
        <f>'3. Población dem. potencial'!#REF!</f>
        <v>#REF!</v>
      </c>
    </row>
    <row r="55" spans="2:13" x14ac:dyDescent="0.25">
      <c r="G55" s="1062" t="s">
        <v>291</v>
      </c>
      <c r="H55" s="1040"/>
      <c r="I55" s="1041"/>
      <c r="J55" s="88" t="e">
        <f>'3. Población dem. potencial'!#REF!</f>
        <v>#REF!</v>
      </c>
    </row>
    <row r="56" spans="2:13" x14ac:dyDescent="0.25">
      <c r="G56" s="1063" t="s">
        <v>271</v>
      </c>
      <c r="H56" s="1040"/>
      <c r="I56" s="1041"/>
      <c r="J56" s="88" t="e">
        <f>'3. Población dem. potencial'!#REF!</f>
        <v>#REF!</v>
      </c>
    </row>
    <row r="57" spans="2:13" x14ac:dyDescent="0.25">
      <c r="B57" s="76" t="s">
        <v>276</v>
      </c>
      <c r="C57" s="76" t="s">
        <v>296</v>
      </c>
      <c r="D57" s="76" t="s">
        <v>297</v>
      </c>
    </row>
    <row r="58" spans="2:13" x14ac:dyDescent="0.25">
      <c r="B58" s="56" t="s">
        <v>60</v>
      </c>
      <c r="C58" s="77">
        <f>'DATOS GENERALES'!D17</f>
        <v>1.9137405442023258E-2</v>
      </c>
      <c r="D58" s="78" t="e">
        <f>C58*$J$56</f>
        <v>#REF!</v>
      </c>
      <c r="G58" s="1062" t="s">
        <v>292</v>
      </c>
      <c r="H58" s="1040"/>
      <c r="I58" s="1041"/>
      <c r="J58" s="88" t="e">
        <f>'3. Población dem. potencial'!#REF!</f>
        <v>#REF!</v>
      </c>
    </row>
    <row r="59" spans="2:13" x14ac:dyDescent="0.25">
      <c r="B59" s="56" t="s">
        <v>62</v>
      </c>
      <c r="C59" s="77">
        <f>'DATOS GENERALES'!D18</f>
        <v>1.8568698539343228E-2</v>
      </c>
      <c r="D59" s="78" t="e">
        <f>C59*$J$56</f>
        <v>#REF!</v>
      </c>
      <c r="G59" s="1062" t="s">
        <v>291</v>
      </c>
      <c r="H59" s="1040"/>
      <c r="I59" s="1041"/>
      <c r="J59" s="88" t="e">
        <f>'3. Población dem. potencial'!#REF!</f>
        <v>#REF!</v>
      </c>
    </row>
    <row r="60" spans="2:13" x14ac:dyDescent="0.25">
      <c r="B60" s="56" t="s">
        <v>64</v>
      </c>
      <c r="C60" s="77">
        <f>'DATOS GENERALES'!D19</f>
        <v>1.9271218830889149E-2</v>
      </c>
      <c r="D60" s="78" t="e">
        <f>C60*$J$56</f>
        <v>#REF!</v>
      </c>
      <c r="G60" s="1063" t="s">
        <v>272</v>
      </c>
      <c r="H60" s="1040"/>
      <c r="I60" s="1041"/>
      <c r="J60" s="88" t="e">
        <f>'3. Población dem. potencial'!#REF!</f>
        <v>#REF!</v>
      </c>
    </row>
    <row r="61" spans="2:13" x14ac:dyDescent="0.25">
      <c r="B61" s="56" t="s">
        <v>66</v>
      </c>
      <c r="C61" s="77">
        <f>'DATOS GENERALES'!D20</f>
        <v>1.9944467443620655E-2</v>
      </c>
      <c r="D61" s="78" t="e">
        <f>C61*$J$56</f>
        <v>#REF!</v>
      </c>
    </row>
    <row r="62" spans="2:13" x14ac:dyDescent="0.25">
      <c r="B62" s="56" t="s">
        <v>68</v>
      </c>
      <c r="C62" s="77">
        <f>'DATOS GENERALES'!D21</f>
        <v>1.8271800082797034E-2</v>
      </c>
      <c r="D62" s="78" t="e">
        <f>C62*$J$56</f>
        <v>#REF!</v>
      </c>
      <c r="G62" s="1062" t="s">
        <v>293</v>
      </c>
      <c r="H62" s="1040"/>
      <c r="I62" s="1041"/>
      <c r="J62" s="88" t="e">
        <f>'3. Población dem. potencial'!#REF!</f>
        <v>#REF!</v>
      </c>
    </row>
    <row r="63" spans="2:13" x14ac:dyDescent="0.25">
      <c r="G63" s="1062" t="s">
        <v>291</v>
      </c>
      <c r="H63" s="1040"/>
      <c r="I63" s="1041"/>
      <c r="J63" s="88" t="e">
        <f>'3. Población dem. potencial'!#REF!</f>
        <v>#REF!</v>
      </c>
    </row>
    <row r="64" spans="2:13" x14ac:dyDescent="0.25">
      <c r="B64" s="76" t="s">
        <v>276</v>
      </c>
      <c r="C64" s="76" t="s">
        <v>298</v>
      </c>
      <c r="D64" s="76" t="s">
        <v>297</v>
      </c>
      <c r="G64" s="1063" t="s">
        <v>271</v>
      </c>
      <c r="H64" s="1040"/>
      <c r="I64" s="1041"/>
      <c r="J64" s="88" t="e">
        <f>'3. Población dem. potencial'!#REF!</f>
        <v>#REF!</v>
      </c>
    </row>
    <row r="65" spans="2:13" x14ac:dyDescent="0.25">
      <c r="B65" s="56" t="s">
        <v>60</v>
      </c>
      <c r="C65" s="77">
        <f>'DATOS GENERALES'!J17</f>
        <v>1.6488603991777265E-2</v>
      </c>
      <c r="D65" s="78" t="e">
        <f>$J$60*C65</f>
        <v>#REF!</v>
      </c>
    </row>
    <row r="66" spans="2:13" x14ac:dyDescent="0.25">
      <c r="B66" s="56" t="s">
        <v>62</v>
      </c>
      <c r="C66" s="77">
        <f>'DATOS GENERALES'!J18</f>
        <v>1.6120276907884073E-2</v>
      </c>
      <c r="D66" s="78" t="e">
        <f>$J$60*C66</f>
        <v>#REF!</v>
      </c>
    </row>
    <row r="67" spans="2:13" x14ac:dyDescent="0.25">
      <c r="B67" s="56" t="s">
        <v>64</v>
      </c>
      <c r="C67" s="77">
        <f>'DATOS GENERALES'!J19</f>
        <v>1.5403747301645631E-2</v>
      </c>
      <c r="D67" s="78" t="e">
        <f>$J$60*C67</f>
        <v>#REF!</v>
      </c>
    </row>
    <row r="68" spans="2:13" x14ac:dyDescent="0.25">
      <c r="B68" s="56" t="s">
        <v>66</v>
      </c>
      <c r="C68" s="77">
        <f>'DATOS GENERALES'!J20</f>
        <v>1.5035125131642879E-2</v>
      </c>
      <c r="D68" s="78" t="e">
        <f>$J$60*C68</f>
        <v>#REF!</v>
      </c>
    </row>
    <row r="69" spans="2:13" x14ac:dyDescent="0.25">
      <c r="B69" s="56" t="s">
        <v>68</v>
      </c>
      <c r="C69" s="77">
        <f>'DATOS GENERALES'!J21</f>
        <v>1.5312715486416656E-2</v>
      </c>
      <c r="D69" s="78" t="e">
        <f>$J$60*C69</f>
        <v>#REF!</v>
      </c>
    </row>
    <row r="71" spans="2:13" ht="15.75" customHeight="1" x14ac:dyDescent="0.25">
      <c r="B71" s="37" t="s">
        <v>299</v>
      </c>
      <c r="C71" s="38"/>
      <c r="D71" s="38"/>
      <c r="E71" s="38"/>
      <c r="F71" s="38"/>
      <c r="G71" s="38"/>
      <c r="H71" s="38"/>
      <c r="I71" s="38"/>
      <c r="J71" s="38"/>
      <c r="K71" s="38"/>
      <c r="L71" s="38"/>
      <c r="M71" s="39"/>
    </row>
    <row r="72" spans="2:13" ht="15.75" customHeight="1" x14ac:dyDescent="0.25"/>
    <row r="73" spans="2:13" ht="15.75" customHeight="1" x14ac:dyDescent="0.25">
      <c r="B73" s="1064" t="s">
        <v>300</v>
      </c>
      <c r="C73" s="1065">
        <v>2007</v>
      </c>
      <c r="D73" s="1041"/>
      <c r="E73" s="1065">
        <v>2017</v>
      </c>
      <c r="F73" s="1041"/>
      <c r="G73" s="1064" t="s">
        <v>301</v>
      </c>
    </row>
    <row r="74" spans="2:13" ht="15.75" customHeight="1" x14ac:dyDescent="0.25">
      <c r="B74" s="1032"/>
      <c r="C74" s="89" t="s">
        <v>302</v>
      </c>
      <c r="D74" s="89" t="s">
        <v>303</v>
      </c>
      <c r="E74" s="89" t="s">
        <v>302</v>
      </c>
      <c r="F74" s="89" t="s">
        <v>303</v>
      </c>
      <c r="G74" s="1032"/>
    </row>
    <row r="75" spans="2:13" ht="15.75" customHeight="1" x14ac:dyDescent="0.25">
      <c r="B75" s="90" t="s">
        <v>304</v>
      </c>
      <c r="C75" s="91" t="e">
        <f>D58</f>
        <v>#REF!</v>
      </c>
      <c r="D75" s="92">
        <f>C58</f>
        <v>1.9137405442023258E-2</v>
      </c>
      <c r="E75" s="91" t="e">
        <f>D65</f>
        <v>#REF!</v>
      </c>
      <c r="F75" s="93">
        <f>C65</f>
        <v>1.6488603991777265E-2</v>
      </c>
      <c r="G75" s="94" t="e">
        <f>(E75/C75)^(1/($E$73-$C$73))-1</f>
        <v>#REF!</v>
      </c>
    </row>
    <row r="76" spans="2:13" ht="15.75" customHeight="1" x14ac:dyDescent="0.25">
      <c r="B76" s="90" t="s">
        <v>305</v>
      </c>
      <c r="C76" s="91" t="e">
        <f>D59</f>
        <v>#REF!</v>
      </c>
      <c r="D76" s="92">
        <f>C59</f>
        <v>1.8568698539343228E-2</v>
      </c>
      <c r="E76" s="91" t="e">
        <f>D66</f>
        <v>#REF!</v>
      </c>
      <c r="F76" s="93">
        <f>C66</f>
        <v>1.6120276907884073E-2</v>
      </c>
      <c r="G76" s="94" t="e">
        <f>(E76/C76)^(1/($E$73-$C$73))-1</f>
        <v>#REF!</v>
      </c>
    </row>
    <row r="77" spans="2:13" ht="15.75" customHeight="1" x14ac:dyDescent="0.25">
      <c r="B77" s="90" t="s">
        <v>306</v>
      </c>
      <c r="C77" s="91" t="e">
        <f>D60</f>
        <v>#REF!</v>
      </c>
      <c r="D77" s="92">
        <f>C60</f>
        <v>1.9271218830889149E-2</v>
      </c>
      <c r="E77" s="91" t="e">
        <f>D67</f>
        <v>#REF!</v>
      </c>
      <c r="F77" s="93">
        <f>C67</f>
        <v>1.5403747301645631E-2</v>
      </c>
      <c r="G77" s="94" t="e">
        <f>(E77/C77)^(1/($E$73-$C$73))-1</f>
        <v>#REF!</v>
      </c>
    </row>
    <row r="78" spans="2:13" ht="15.75" customHeight="1" x14ac:dyDescent="0.25">
      <c r="B78" s="90" t="s">
        <v>307</v>
      </c>
      <c r="C78" s="91" t="e">
        <f>D61</f>
        <v>#REF!</v>
      </c>
      <c r="D78" s="92">
        <f>C61</f>
        <v>1.9944467443620655E-2</v>
      </c>
      <c r="E78" s="91" t="e">
        <f>D68</f>
        <v>#REF!</v>
      </c>
      <c r="F78" s="93">
        <f>C68</f>
        <v>1.5035125131642879E-2</v>
      </c>
      <c r="G78" s="94" t="e">
        <f>(E78/C78)^(1/($E$73-$C$73))-1</f>
        <v>#REF!</v>
      </c>
    </row>
    <row r="79" spans="2:13" ht="15.75" customHeight="1" x14ac:dyDescent="0.25">
      <c r="B79" s="90" t="s">
        <v>308</v>
      </c>
      <c r="C79" s="91" t="e">
        <f>D62</f>
        <v>#REF!</v>
      </c>
      <c r="D79" s="92">
        <f>C62</f>
        <v>1.8271800082797034E-2</v>
      </c>
      <c r="E79" s="91" t="e">
        <f>D69</f>
        <v>#REF!</v>
      </c>
      <c r="F79" s="93">
        <f>C69</f>
        <v>1.5312715486416656E-2</v>
      </c>
      <c r="G79" s="94" t="e">
        <f>(E79/C79)^(1/($E$73-$C$73))-1</f>
        <v>#REF!</v>
      </c>
    </row>
    <row r="80" spans="2:13" ht="15.75" customHeight="1" x14ac:dyDescent="0.25">
      <c r="B80" s="95" t="s">
        <v>309</v>
      </c>
      <c r="C80" s="96" t="e">
        <f>SUM(C75:C79)</f>
        <v>#REF!</v>
      </c>
      <c r="D80" s="97" t="e">
        <f>C80/J56</f>
        <v>#REF!</v>
      </c>
      <c r="E80" s="96" t="e">
        <f>SUM(E75:E79)</f>
        <v>#REF!</v>
      </c>
      <c r="F80" s="98" t="e">
        <f>E80/J60</f>
        <v>#REF!</v>
      </c>
      <c r="G80" s="99" t="e">
        <f>AVERAGE(G75:G79)</f>
        <v>#REF!</v>
      </c>
    </row>
    <row r="81" spans="2:16" ht="15.75" customHeight="1" x14ac:dyDescent="0.25"/>
    <row r="82" spans="2:16" ht="15.75" customHeight="1" x14ac:dyDescent="0.25">
      <c r="B82" s="37" t="s">
        <v>310</v>
      </c>
      <c r="C82" s="38"/>
      <c r="D82" s="38"/>
      <c r="E82" s="38"/>
      <c r="F82" s="38"/>
      <c r="G82" s="38"/>
      <c r="H82" s="38"/>
      <c r="I82" s="38"/>
      <c r="J82" s="38"/>
      <c r="K82" s="38"/>
      <c r="L82" s="38"/>
      <c r="M82" s="39"/>
    </row>
    <row r="83" spans="2:16" ht="15.75" customHeight="1" x14ac:dyDescent="0.25"/>
    <row r="84" spans="2:16" ht="15.75" customHeight="1" x14ac:dyDescent="0.25">
      <c r="B84" s="1056" t="s">
        <v>311</v>
      </c>
      <c r="C84" s="1034"/>
      <c r="D84" s="1034"/>
      <c r="E84" s="1034"/>
      <c r="F84" s="1034"/>
      <c r="G84" s="1034"/>
      <c r="H84" s="1035"/>
      <c r="J84" s="1056" t="s">
        <v>311</v>
      </c>
      <c r="K84" s="1034"/>
      <c r="L84" s="1034"/>
      <c r="M84" s="1034"/>
      <c r="N84" s="1034"/>
      <c r="O84" s="1034"/>
      <c r="P84" s="1035"/>
    </row>
    <row r="85" spans="2:16" ht="15.75" customHeight="1" x14ac:dyDescent="0.25">
      <c r="B85" s="82" t="s">
        <v>285</v>
      </c>
      <c r="C85" s="82" t="s">
        <v>304</v>
      </c>
      <c r="D85" s="82" t="s">
        <v>305</v>
      </c>
      <c r="E85" s="82" t="s">
        <v>306</v>
      </c>
      <c r="F85" s="82" t="s">
        <v>307</v>
      </c>
      <c r="G85" s="82" t="s">
        <v>308</v>
      </c>
      <c r="H85" s="82" t="s">
        <v>245</v>
      </c>
      <c r="J85" s="82" t="s">
        <v>285</v>
      </c>
      <c r="K85" s="82" t="s">
        <v>304</v>
      </c>
      <c r="L85" s="82" t="s">
        <v>305</v>
      </c>
      <c r="M85" s="82" t="s">
        <v>306</v>
      </c>
      <c r="N85" s="82" t="s">
        <v>307</v>
      </c>
      <c r="O85" s="82" t="s">
        <v>308</v>
      </c>
      <c r="P85" s="82" t="s">
        <v>245</v>
      </c>
    </row>
    <row r="86" spans="2:16" ht="15.75" customHeight="1" x14ac:dyDescent="0.25">
      <c r="B86" s="100">
        <v>2024</v>
      </c>
      <c r="C86" s="101" t="e">
        <f t="shared" ref="C86:G98" si="4">INT(VLOOKUP(C$85,$B$75:$E$79,4,FALSE)*(1+VLOOKUP(C$85,$B$75:$G$79,6,FALSE))^($B86-$E$73))</f>
        <v>#REF!</v>
      </c>
      <c r="D86" s="101" t="e">
        <f t="shared" si="4"/>
        <v>#REF!</v>
      </c>
      <c r="E86" s="101" t="e">
        <f t="shared" si="4"/>
        <v>#REF!</v>
      </c>
      <c r="F86" s="101" t="e">
        <f t="shared" si="4"/>
        <v>#REF!</v>
      </c>
      <c r="G86" s="101" t="e">
        <f t="shared" si="4"/>
        <v>#REF!</v>
      </c>
      <c r="H86" s="101" t="e">
        <f t="shared" ref="H86:H98" si="5">SUM(C86:G86)</f>
        <v>#REF!</v>
      </c>
      <c r="J86" s="102">
        <v>2024</v>
      </c>
      <c r="K86" s="70" t="e">
        <f>INT(VLOOKUP(K$85,$B$75:$E$79,4,FALSE)*(1+VLOOKUP(K$85,$B$75:$G$79,6,FALSE))^($J86-$E$73))</f>
        <v>#REF!</v>
      </c>
      <c r="L86" s="70" t="e">
        <f>INT(VLOOKUP(L$85,$B$75:$E$79,4,FALSE)*(1+VLOOKUP(L$85,$B$75:$G$79,6,FALSE))^($J86-$E$73))</f>
        <v>#REF!</v>
      </c>
      <c r="M86" s="70" t="e">
        <f>INT(VLOOKUP(M$85,$B$75:$E$79,4,FALSE)*(1+VLOOKUP(M$85,$B$75:$G$79,6,FALSE))^($J86-$E$73))</f>
        <v>#REF!</v>
      </c>
      <c r="N86" s="70" t="e">
        <f>INT(VLOOKUP(N$85,$B$75:$E$79,4,FALSE)*(1+VLOOKUP(N$85,$B$75:$G$79,6,FALSE))^($J86-$E$73))</f>
        <v>#REF!</v>
      </c>
      <c r="O86" s="70" t="e">
        <f>INT(VLOOKUP(O$85,$B$75:$E$79,4,FALSE)*(1+VLOOKUP(O$85,$B$75:$G$79,6,FALSE))^($J86-$E$73))</f>
        <v>#REF!</v>
      </c>
      <c r="P86" s="70" t="e">
        <f>SUM(K86:O86)</f>
        <v>#REF!</v>
      </c>
    </row>
    <row r="87" spans="2:16" ht="15.75" customHeight="1" x14ac:dyDescent="0.25">
      <c r="B87" s="79">
        <f t="shared" ref="B87:B98" si="6">B86+1</f>
        <v>2025</v>
      </c>
      <c r="C87" s="70" t="e">
        <f t="shared" si="4"/>
        <v>#REF!</v>
      </c>
      <c r="D87" s="70" t="e">
        <f t="shared" si="4"/>
        <v>#REF!</v>
      </c>
      <c r="E87" s="70" t="e">
        <f t="shared" si="4"/>
        <v>#REF!</v>
      </c>
      <c r="F87" s="70" t="e">
        <f t="shared" si="4"/>
        <v>#REF!</v>
      </c>
      <c r="G87" s="70" t="e">
        <f t="shared" si="4"/>
        <v>#REF!</v>
      </c>
      <c r="H87" s="70" t="e">
        <f t="shared" si="5"/>
        <v>#REF!</v>
      </c>
      <c r="P87" s="103" t="e">
        <f>P86*0.75</f>
        <v>#REF!</v>
      </c>
    </row>
    <row r="88" spans="2:16" ht="15.75" customHeight="1" x14ac:dyDescent="0.25">
      <c r="B88" s="79">
        <f t="shared" si="6"/>
        <v>2026</v>
      </c>
      <c r="C88" s="70" t="e">
        <f t="shared" si="4"/>
        <v>#REF!</v>
      </c>
      <c r="D88" s="70" t="e">
        <f t="shared" si="4"/>
        <v>#REF!</v>
      </c>
      <c r="E88" s="70" t="e">
        <f t="shared" si="4"/>
        <v>#REF!</v>
      </c>
      <c r="F88" s="70" t="e">
        <f t="shared" si="4"/>
        <v>#REF!</v>
      </c>
      <c r="G88" s="70" t="e">
        <f t="shared" si="4"/>
        <v>#REF!</v>
      </c>
      <c r="H88" s="70" t="e">
        <f t="shared" si="5"/>
        <v>#REF!</v>
      </c>
    </row>
    <row r="89" spans="2:16" ht="15.75" customHeight="1" x14ac:dyDescent="0.25">
      <c r="B89" s="79">
        <f t="shared" si="6"/>
        <v>2027</v>
      </c>
      <c r="C89" s="70" t="e">
        <f t="shared" si="4"/>
        <v>#REF!</v>
      </c>
      <c r="D89" s="70" t="e">
        <f t="shared" si="4"/>
        <v>#REF!</v>
      </c>
      <c r="E89" s="70" t="e">
        <f t="shared" si="4"/>
        <v>#REF!</v>
      </c>
      <c r="F89" s="70" t="e">
        <f t="shared" si="4"/>
        <v>#REF!</v>
      </c>
      <c r="G89" s="70" t="e">
        <f t="shared" si="4"/>
        <v>#REF!</v>
      </c>
      <c r="H89" s="70" t="e">
        <f t="shared" si="5"/>
        <v>#REF!</v>
      </c>
    </row>
    <row r="90" spans="2:16" ht="15.75" customHeight="1" x14ac:dyDescent="0.25">
      <c r="B90" s="79">
        <f t="shared" si="6"/>
        <v>2028</v>
      </c>
      <c r="C90" s="70" t="e">
        <f t="shared" si="4"/>
        <v>#REF!</v>
      </c>
      <c r="D90" s="70" t="e">
        <f t="shared" si="4"/>
        <v>#REF!</v>
      </c>
      <c r="E90" s="70" t="e">
        <f t="shared" si="4"/>
        <v>#REF!</v>
      </c>
      <c r="F90" s="70" t="e">
        <f t="shared" si="4"/>
        <v>#REF!</v>
      </c>
      <c r="G90" s="70" t="e">
        <f t="shared" si="4"/>
        <v>#REF!</v>
      </c>
      <c r="H90" s="70" t="e">
        <f t="shared" si="5"/>
        <v>#REF!</v>
      </c>
    </row>
    <row r="91" spans="2:16" ht="15.75" customHeight="1" x14ac:dyDescent="0.25">
      <c r="B91" s="79">
        <f t="shared" si="6"/>
        <v>2029</v>
      </c>
      <c r="C91" s="70" t="e">
        <f t="shared" si="4"/>
        <v>#REF!</v>
      </c>
      <c r="D91" s="70" t="e">
        <f t="shared" si="4"/>
        <v>#REF!</v>
      </c>
      <c r="E91" s="70" t="e">
        <f t="shared" si="4"/>
        <v>#REF!</v>
      </c>
      <c r="F91" s="70" t="e">
        <f t="shared" si="4"/>
        <v>#REF!</v>
      </c>
      <c r="G91" s="70" t="e">
        <f t="shared" si="4"/>
        <v>#REF!</v>
      </c>
      <c r="H91" s="70" t="e">
        <f t="shared" si="5"/>
        <v>#REF!</v>
      </c>
    </row>
    <row r="92" spans="2:16" ht="15.75" customHeight="1" x14ac:dyDescent="0.25">
      <c r="B92" s="79">
        <f t="shared" si="6"/>
        <v>2030</v>
      </c>
      <c r="C92" s="70" t="e">
        <f t="shared" si="4"/>
        <v>#REF!</v>
      </c>
      <c r="D92" s="70" t="e">
        <f t="shared" si="4"/>
        <v>#REF!</v>
      </c>
      <c r="E92" s="70" t="e">
        <f t="shared" si="4"/>
        <v>#REF!</v>
      </c>
      <c r="F92" s="70" t="e">
        <f t="shared" si="4"/>
        <v>#REF!</v>
      </c>
      <c r="G92" s="70" t="e">
        <f t="shared" si="4"/>
        <v>#REF!</v>
      </c>
      <c r="H92" s="70" t="e">
        <f t="shared" si="5"/>
        <v>#REF!</v>
      </c>
    </row>
    <row r="93" spans="2:16" ht="15.75" customHeight="1" x14ac:dyDescent="0.25">
      <c r="B93" s="79">
        <f t="shared" si="6"/>
        <v>2031</v>
      </c>
      <c r="C93" s="70" t="e">
        <f t="shared" si="4"/>
        <v>#REF!</v>
      </c>
      <c r="D93" s="70" t="e">
        <f t="shared" si="4"/>
        <v>#REF!</v>
      </c>
      <c r="E93" s="70" t="e">
        <f t="shared" si="4"/>
        <v>#REF!</v>
      </c>
      <c r="F93" s="70" t="e">
        <f t="shared" si="4"/>
        <v>#REF!</v>
      </c>
      <c r="G93" s="70" t="e">
        <f t="shared" si="4"/>
        <v>#REF!</v>
      </c>
      <c r="H93" s="70" t="e">
        <f t="shared" si="5"/>
        <v>#REF!</v>
      </c>
    </row>
    <row r="94" spans="2:16" ht="15.75" customHeight="1" x14ac:dyDescent="0.25">
      <c r="B94" s="79">
        <f t="shared" si="6"/>
        <v>2032</v>
      </c>
      <c r="C94" s="70" t="e">
        <f t="shared" si="4"/>
        <v>#REF!</v>
      </c>
      <c r="D94" s="70" t="e">
        <f t="shared" si="4"/>
        <v>#REF!</v>
      </c>
      <c r="E94" s="70" t="e">
        <f t="shared" si="4"/>
        <v>#REF!</v>
      </c>
      <c r="F94" s="70" t="e">
        <f t="shared" si="4"/>
        <v>#REF!</v>
      </c>
      <c r="G94" s="70" t="e">
        <f t="shared" si="4"/>
        <v>#REF!</v>
      </c>
      <c r="H94" s="70" t="e">
        <f t="shared" si="5"/>
        <v>#REF!</v>
      </c>
    </row>
    <row r="95" spans="2:16" ht="15.75" customHeight="1" x14ac:dyDescent="0.25">
      <c r="B95" s="79">
        <f t="shared" si="6"/>
        <v>2033</v>
      </c>
      <c r="C95" s="70" t="e">
        <f t="shared" si="4"/>
        <v>#REF!</v>
      </c>
      <c r="D95" s="70" t="e">
        <f t="shared" si="4"/>
        <v>#REF!</v>
      </c>
      <c r="E95" s="70" t="e">
        <f t="shared" si="4"/>
        <v>#REF!</v>
      </c>
      <c r="F95" s="70" t="e">
        <f t="shared" si="4"/>
        <v>#REF!</v>
      </c>
      <c r="G95" s="70" t="e">
        <f t="shared" si="4"/>
        <v>#REF!</v>
      </c>
      <c r="H95" s="70" t="e">
        <f t="shared" si="5"/>
        <v>#REF!</v>
      </c>
    </row>
    <row r="96" spans="2:16" ht="15.75" customHeight="1" x14ac:dyDescent="0.25">
      <c r="B96" s="79">
        <f t="shared" si="6"/>
        <v>2034</v>
      </c>
      <c r="C96" s="70" t="e">
        <f t="shared" si="4"/>
        <v>#REF!</v>
      </c>
      <c r="D96" s="70" t="e">
        <f t="shared" si="4"/>
        <v>#REF!</v>
      </c>
      <c r="E96" s="70" t="e">
        <f t="shared" si="4"/>
        <v>#REF!</v>
      </c>
      <c r="F96" s="70" t="e">
        <f t="shared" si="4"/>
        <v>#REF!</v>
      </c>
      <c r="G96" s="70" t="e">
        <f t="shared" si="4"/>
        <v>#REF!</v>
      </c>
      <c r="H96" s="70" t="e">
        <f t="shared" si="5"/>
        <v>#REF!</v>
      </c>
    </row>
    <row r="97" spans="2:20" ht="15.75" customHeight="1" x14ac:dyDescent="0.25">
      <c r="B97" s="79">
        <f t="shared" si="6"/>
        <v>2035</v>
      </c>
      <c r="C97" s="70" t="e">
        <f t="shared" si="4"/>
        <v>#REF!</v>
      </c>
      <c r="D97" s="70" t="e">
        <f t="shared" si="4"/>
        <v>#REF!</v>
      </c>
      <c r="E97" s="70" t="e">
        <f t="shared" si="4"/>
        <v>#REF!</v>
      </c>
      <c r="F97" s="70" t="e">
        <f t="shared" si="4"/>
        <v>#REF!</v>
      </c>
      <c r="G97" s="70" t="e">
        <f t="shared" si="4"/>
        <v>#REF!</v>
      </c>
      <c r="H97" s="70" t="e">
        <f t="shared" si="5"/>
        <v>#REF!</v>
      </c>
    </row>
    <row r="98" spans="2:20" ht="15.75" customHeight="1" x14ac:dyDescent="0.25">
      <c r="B98" s="79">
        <f t="shared" si="6"/>
        <v>2036</v>
      </c>
      <c r="C98" s="70" t="e">
        <f t="shared" si="4"/>
        <v>#REF!</v>
      </c>
      <c r="D98" s="70" t="e">
        <f t="shared" si="4"/>
        <v>#REF!</v>
      </c>
      <c r="E98" s="70" t="e">
        <f t="shared" si="4"/>
        <v>#REF!</v>
      </c>
      <c r="F98" s="70" t="e">
        <f t="shared" si="4"/>
        <v>#REF!</v>
      </c>
      <c r="G98" s="70" t="e">
        <f t="shared" si="4"/>
        <v>#REF!</v>
      </c>
      <c r="H98" s="70" t="e">
        <f t="shared" si="5"/>
        <v>#REF!</v>
      </c>
    </row>
    <row r="99" spans="2:20" ht="15.75" customHeight="1" x14ac:dyDescent="0.25"/>
    <row r="100" spans="2:20" ht="15.75" customHeight="1" x14ac:dyDescent="0.25">
      <c r="B100" s="1057" t="s">
        <v>312</v>
      </c>
      <c r="C100" s="1058"/>
      <c r="D100" s="1058"/>
      <c r="E100" s="1058"/>
      <c r="F100" s="1058"/>
      <c r="G100" s="1058"/>
      <c r="H100" s="1058"/>
      <c r="I100" s="1058"/>
      <c r="J100" s="1058"/>
      <c r="K100" s="1058"/>
      <c r="L100" s="1058"/>
      <c r="M100" s="1058"/>
      <c r="N100" s="1058"/>
      <c r="O100" s="1058"/>
      <c r="P100" s="1058"/>
      <c r="Q100" s="1058"/>
      <c r="R100" s="1058"/>
      <c r="S100" s="1059"/>
    </row>
    <row r="101" spans="2:20" ht="15.75" customHeight="1" x14ac:dyDescent="0.25">
      <c r="B101" s="104"/>
      <c r="C101" s="104"/>
      <c r="D101" s="104"/>
      <c r="E101" s="104"/>
      <c r="F101" s="104"/>
      <c r="G101" s="104"/>
      <c r="H101" s="82" t="s">
        <v>313</v>
      </c>
      <c r="I101" s="1060" t="s">
        <v>314</v>
      </c>
      <c r="J101" s="1041"/>
      <c r="K101" s="1061" t="s">
        <v>315</v>
      </c>
      <c r="L101" s="1034"/>
      <c r="M101" s="1034"/>
      <c r="N101" s="1034"/>
      <c r="O101" s="1034"/>
      <c r="P101" s="1034"/>
      <c r="Q101" s="1034"/>
      <c r="R101" s="1034"/>
      <c r="S101" s="1035"/>
      <c r="T101" s="105"/>
    </row>
    <row r="102" spans="2:20" ht="15.75" customHeight="1" x14ac:dyDescent="0.25">
      <c r="B102" s="82" t="s">
        <v>316</v>
      </c>
      <c r="C102" s="79">
        <v>2019</v>
      </c>
      <c r="D102" s="79">
        <f>C102+1</f>
        <v>2020</v>
      </c>
      <c r="E102" s="79">
        <f>D102+1</f>
        <v>2021</v>
      </c>
      <c r="F102" s="79">
        <f>E102+1</f>
        <v>2022</v>
      </c>
      <c r="G102" s="79">
        <f>F102+1</f>
        <v>2023</v>
      </c>
      <c r="H102" s="79">
        <v>2024</v>
      </c>
      <c r="I102" s="79">
        <v>2025</v>
      </c>
      <c r="J102" s="79">
        <v>2026</v>
      </c>
      <c r="K102" s="79">
        <f t="shared" ref="K102:T102" si="7">J102+1</f>
        <v>2027</v>
      </c>
      <c r="L102" s="79">
        <f t="shared" si="7"/>
        <v>2028</v>
      </c>
      <c r="M102" s="79">
        <f t="shared" si="7"/>
        <v>2029</v>
      </c>
      <c r="N102" s="79">
        <f t="shared" si="7"/>
        <v>2030</v>
      </c>
      <c r="O102" s="79">
        <f t="shared" si="7"/>
        <v>2031</v>
      </c>
      <c r="P102" s="79">
        <f t="shared" si="7"/>
        <v>2032</v>
      </c>
      <c r="Q102" s="79">
        <f t="shared" si="7"/>
        <v>2033</v>
      </c>
      <c r="R102" s="79">
        <f t="shared" si="7"/>
        <v>2034</v>
      </c>
      <c r="S102" s="79">
        <f t="shared" si="7"/>
        <v>2035</v>
      </c>
      <c r="T102" s="79">
        <f t="shared" si="7"/>
        <v>2036</v>
      </c>
    </row>
    <row r="103" spans="2:20" ht="15.75" customHeight="1" x14ac:dyDescent="0.25">
      <c r="B103" s="82" t="s">
        <v>304</v>
      </c>
      <c r="C103" s="106" t="e">
        <f t="shared" ref="C103:G107" si="8">$E75*(1+$G75)^(C$102-$E$73)</f>
        <v>#REF!</v>
      </c>
      <c r="D103" s="106" t="e">
        <f t="shared" si="8"/>
        <v>#REF!</v>
      </c>
      <c r="E103" s="106" t="e">
        <f t="shared" si="8"/>
        <v>#REF!</v>
      </c>
      <c r="F103" s="106" t="e">
        <f t="shared" si="8"/>
        <v>#REF!</v>
      </c>
      <c r="G103" s="106" t="e">
        <f t="shared" si="8"/>
        <v>#REF!</v>
      </c>
      <c r="H103" s="106">
        <v>556</v>
      </c>
      <c r="I103" s="106">
        <v>562</v>
      </c>
      <c r="J103" s="106">
        <v>569</v>
      </c>
      <c r="K103" s="106">
        <v>576</v>
      </c>
      <c r="L103" s="106">
        <v>583</v>
      </c>
      <c r="M103" s="106">
        <v>589</v>
      </c>
      <c r="N103" s="106">
        <v>596</v>
      </c>
      <c r="O103" s="106">
        <v>603</v>
      </c>
      <c r="P103" s="106">
        <v>611</v>
      </c>
      <c r="Q103" s="106">
        <v>618</v>
      </c>
      <c r="R103" s="106">
        <v>625</v>
      </c>
      <c r="S103" s="106">
        <v>632</v>
      </c>
      <c r="T103" s="70" t="e">
        <f>INT(VLOOKUP(C$85,$B$75:$E$79,4,FALSE)*(1+VLOOKUP(C$85,$B$75:$G$79,6,FALSE))^($B98-$E$73))</f>
        <v>#REF!</v>
      </c>
    </row>
    <row r="104" spans="2:20" ht="15.75" customHeight="1" x14ac:dyDescent="0.25">
      <c r="B104" s="82" t="s">
        <v>305</v>
      </c>
      <c r="C104" s="106" t="e">
        <f t="shared" si="8"/>
        <v>#REF!</v>
      </c>
      <c r="D104" s="106" t="e">
        <f t="shared" si="8"/>
        <v>#REF!</v>
      </c>
      <c r="E104" s="106" t="e">
        <f t="shared" si="8"/>
        <v>#REF!</v>
      </c>
      <c r="F104" s="106" t="e">
        <f t="shared" si="8"/>
        <v>#REF!</v>
      </c>
      <c r="G104" s="106" t="e">
        <f t="shared" si="8"/>
        <v>#REF!</v>
      </c>
      <c r="H104" s="106">
        <v>546</v>
      </c>
      <c r="I104" s="106">
        <v>553</v>
      </c>
      <c r="J104" s="106">
        <v>560</v>
      </c>
      <c r="K104" s="106">
        <v>567</v>
      </c>
      <c r="L104" s="106">
        <v>574</v>
      </c>
      <c r="M104" s="106">
        <v>582</v>
      </c>
      <c r="N104" s="106">
        <v>589</v>
      </c>
      <c r="O104" s="106">
        <v>596</v>
      </c>
      <c r="P104" s="106">
        <v>604</v>
      </c>
      <c r="Q104" s="106">
        <v>611</v>
      </c>
      <c r="R104" s="106">
        <v>619</v>
      </c>
      <c r="S104" s="106">
        <v>627</v>
      </c>
      <c r="T104" s="70" t="e">
        <f>INT(VLOOKUP(D$85,$B$75:$E$79,4,FALSE)*(1+VLOOKUP(D$85,$B$75:$G$79,6,FALSE))^($B98-$E$73))</f>
        <v>#REF!</v>
      </c>
    </row>
    <row r="105" spans="2:20" ht="15.75" customHeight="1" x14ac:dyDescent="0.25">
      <c r="B105" s="82" t="s">
        <v>306</v>
      </c>
      <c r="C105" s="106" t="e">
        <f t="shared" si="8"/>
        <v>#REF!</v>
      </c>
      <c r="D105" s="106" t="e">
        <f t="shared" si="8"/>
        <v>#REF!</v>
      </c>
      <c r="E105" s="106" t="e">
        <f t="shared" si="8"/>
        <v>#REF!</v>
      </c>
      <c r="F105" s="106" t="e">
        <f t="shared" si="8"/>
        <v>#REF!</v>
      </c>
      <c r="G105" s="106" t="e">
        <f t="shared" si="8"/>
        <v>#REF!</v>
      </c>
      <c r="H105" s="106">
        <v>493</v>
      </c>
      <c r="I105" s="106">
        <v>495</v>
      </c>
      <c r="J105" s="106">
        <v>497</v>
      </c>
      <c r="K105" s="106">
        <v>499</v>
      </c>
      <c r="L105" s="106">
        <v>501</v>
      </c>
      <c r="M105" s="106">
        <v>503</v>
      </c>
      <c r="N105" s="106">
        <v>505</v>
      </c>
      <c r="O105" s="106">
        <v>507</v>
      </c>
      <c r="P105" s="106">
        <v>510</v>
      </c>
      <c r="Q105" s="106">
        <v>512</v>
      </c>
      <c r="R105" s="106">
        <v>514</v>
      </c>
      <c r="S105" s="106">
        <v>516</v>
      </c>
      <c r="T105" s="70" t="e">
        <f>INT(VLOOKUP(E$85,$B$75:$E$79,4,FALSE)*(1+VLOOKUP(E$85,$B$75:$G$79,6,FALSE))^($B98-$E$73))</f>
        <v>#REF!</v>
      </c>
    </row>
    <row r="106" spans="2:20" ht="15.75" customHeight="1" x14ac:dyDescent="0.25">
      <c r="B106" s="82" t="s">
        <v>307</v>
      </c>
      <c r="C106" s="106" t="e">
        <f t="shared" si="8"/>
        <v>#REF!</v>
      </c>
      <c r="D106" s="106" t="e">
        <f t="shared" si="8"/>
        <v>#REF!</v>
      </c>
      <c r="E106" s="106" t="e">
        <f t="shared" si="8"/>
        <v>#REF!</v>
      </c>
      <c r="F106" s="106" t="e">
        <f t="shared" si="8"/>
        <v>#REF!</v>
      </c>
      <c r="G106" s="106" t="e">
        <f t="shared" si="8"/>
        <v>#REF!</v>
      </c>
      <c r="H106" s="106">
        <v>462</v>
      </c>
      <c r="I106" s="106">
        <v>461</v>
      </c>
      <c r="J106" s="106">
        <v>460</v>
      </c>
      <c r="K106" s="106">
        <v>459</v>
      </c>
      <c r="L106" s="106">
        <v>459</v>
      </c>
      <c r="M106" s="106">
        <v>458</v>
      </c>
      <c r="N106" s="106">
        <v>457</v>
      </c>
      <c r="O106" s="106">
        <v>456</v>
      </c>
      <c r="P106" s="106">
        <v>456</v>
      </c>
      <c r="Q106" s="106">
        <v>455</v>
      </c>
      <c r="R106" s="106">
        <v>454</v>
      </c>
      <c r="S106" s="106">
        <v>453</v>
      </c>
      <c r="T106" s="70" t="e">
        <f>INT(VLOOKUP(F$85,$B$75:$E$79,4,FALSE)*(1+VLOOKUP(F$85,$B$75:$G$79,6,FALSE))^($B98-$E$73))</f>
        <v>#REF!</v>
      </c>
    </row>
    <row r="107" spans="2:20" ht="15.75" customHeight="1" x14ac:dyDescent="0.25">
      <c r="B107" s="82" t="s">
        <v>308</v>
      </c>
      <c r="C107" s="106" t="e">
        <f t="shared" si="8"/>
        <v>#REF!</v>
      </c>
      <c r="D107" s="106" t="e">
        <f t="shared" si="8"/>
        <v>#REF!</v>
      </c>
      <c r="E107" s="106" t="e">
        <f t="shared" si="8"/>
        <v>#REF!</v>
      </c>
      <c r="F107" s="106" t="e">
        <f t="shared" si="8"/>
        <v>#REF!</v>
      </c>
      <c r="G107" s="106" t="e">
        <f t="shared" si="8"/>
        <v>#REF!</v>
      </c>
      <c r="H107" s="106">
        <v>506</v>
      </c>
      <c r="I107" s="106">
        <v>511</v>
      </c>
      <c r="J107" s="106">
        <v>515</v>
      </c>
      <c r="K107" s="106">
        <v>520</v>
      </c>
      <c r="L107" s="106">
        <v>525</v>
      </c>
      <c r="M107" s="106">
        <v>529</v>
      </c>
      <c r="N107" s="106">
        <v>534</v>
      </c>
      <c r="O107" s="106">
        <v>539</v>
      </c>
      <c r="P107" s="106">
        <v>544</v>
      </c>
      <c r="Q107" s="106">
        <v>549</v>
      </c>
      <c r="R107" s="106">
        <v>554</v>
      </c>
      <c r="S107" s="106">
        <v>559</v>
      </c>
      <c r="T107" s="70" t="e">
        <f>INT(VLOOKUP(G$85,$B$75:$E$79,4,FALSE)*(1+VLOOKUP(G$85,$B$75:$G$79,6,FALSE))^($B98-$E$73))</f>
        <v>#REF!</v>
      </c>
    </row>
    <row r="108" spans="2:20" ht="15.75" customHeight="1" x14ac:dyDescent="0.25">
      <c r="B108" s="79" t="s">
        <v>245</v>
      </c>
      <c r="C108" s="107" t="e">
        <f t="shared" ref="C108:T108" si="9">SUM(C103:C107)</f>
        <v>#REF!</v>
      </c>
      <c r="D108" s="107" t="e">
        <f t="shared" si="9"/>
        <v>#REF!</v>
      </c>
      <c r="E108" s="107" t="e">
        <f t="shared" si="9"/>
        <v>#REF!</v>
      </c>
      <c r="F108" s="107" t="e">
        <f t="shared" si="9"/>
        <v>#REF!</v>
      </c>
      <c r="G108" s="107" t="e">
        <f t="shared" si="9"/>
        <v>#REF!</v>
      </c>
      <c r="H108" s="107">
        <f t="shared" si="9"/>
        <v>2563</v>
      </c>
      <c r="I108" s="107">
        <f t="shared" si="9"/>
        <v>2582</v>
      </c>
      <c r="J108" s="107">
        <f t="shared" si="9"/>
        <v>2601</v>
      </c>
      <c r="K108" s="107">
        <f t="shared" si="9"/>
        <v>2621</v>
      </c>
      <c r="L108" s="107">
        <f t="shared" si="9"/>
        <v>2642</v>
      </c>
      <c r="M108" s="107">
        <f t="shared" si="9"/>
        <v>2661</v>
      </c>
      <c r="N108" s="107">
        <f t="shared" si="9"/>
        <v>2681</v>
      </c>
      <c r="O108" s="107">
        <f t="shared" si="9"/>
        <v>2701</v>
      </c>
      <c r="P108" s="107">
        <f t="shared" si="9"/>
        <v>2725</v>
      </c>
      <c r="Q108" s="107">
        <f t="shared" si="9"/>
        <v>2745</v>
      </c>
      <c r="R108" s="107">
        <f t="shared" si="9"/>
        <v>2766</v>
      </c>
      <c r="S108" s="107">
        <f t="shared" si="9"/>
        <v>2787</v>
      </c>
      <c r="T108" s="70" t="e">
        <f t="shared" si="9"/>
        <v>#REF!</v>
      </c>
    </row>
    <row r="109" spans="2:20" ht="15.75" customHeight="1" x14ac:dyDescent="0.25"/>
    <row r="110" spans="2:20" ht="15.75" customHeight="1" x14ac:dyDescent="0.25"/>
    <row r="111" spans="2:20" ht="15.75" customHeight="1" x14ac:dyDescent="0.25"/>
    <row r="112" spans="2:20"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ht="15.75" customHeight="1" x14ac:dyDescent="0.25"/>
    <row r="1042" ht="15.75" customHeight="1" x14ac:dyDescent="0.25"/>
    <row r="1043" ht="15.75" customHeight="1" x14ac:dyDescent="0.25"/>
    <row r="1044" ht="15.75" customHeight="1" x14ac:dyDescent="0.25"/>
    <row r="1045" ht="15.75" customHeight="1" x14ac:dyDescent="0.25"/>
    <row r="1046" ht="15.75" customHeight="1" x14ac:dyDescent="0.25"/>
    <row r="1047" ht="15.75" customHeight="1" x14ac:dyDescent="0.25"/>
    <row r="1048" ht="15.75" customHeight="1" x14ac:dyDescent="0.25"/>
    <row r="1049" ht="15.75" customHeight="1" x14ac:dyDescent="0.25"/>
    <row r="1050" ht="15.75" customHeight="1" x14ac:dyDescent="0.25"/>
  </sheetData>
  <mergeCells count="23">
    <mergeCell ref="G62:I62"/>
    <mergeCell ref="B1:P1"/>
    <mergeCell ref="B4:B5"/>
    <mergeCell ref="C4:D4"/>
    <mergeCell ref="E4:E5"/>
    <mergeCell ref="B7:E7"/>
    <mergeCell ref="G54:I54"/>
    <mergeCell ref="G55:I55"/>
    <mergeCell ref="G56:I56"/>
    <mergeCell ref="G58:I58"/>
    <mergeCell ref="G59:I59"/>
    <mergeCell ref="G60:I60"/>
    <mergeCell ref="G63:I63"/>
    <mergeCell ref="G64:I64"/>
    <mergeCell ref="B73:B74"/>
    <mergeCell ref="C73:D73"/>
    <mergeCell ref="E73:F73"/>
    <mergeCell ref="G73:G74"/>
    <mergeCell ref="B84:H84"/>
    <mergeCell ref="J84:P84"/>
    <mergeCell ref="B100:S100"/>
    <mergeCell ref="I101:J101"/>
    <mergeCell ref="K101:S101"/>
  </mergeCells>
  <pageMargins left="0.7" right="0.7" top="0.75" bottom="0.75" header="0" footer="0"/>
  <pageSetup orientation="portrait"/>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A1:V1006"/>
  <sheetViews>
    <sheetView topLeftCell="C63" workbookViewId="0">
      <selection activeCell="N73" sqref="N73"/>
    </sheetView>
  </sheetViews>
  <sheetFormatPr baseColWidth="10" defaultColWidth="14.42578125" defaultRowHeight="15" customHeight="1" x14ac:dyDescent="0.25"/>
  <cols>
    <col min="1" max="1" width="10.7109375" customWidth="1"/>
    <col min="2" max="2" width="15.140625" customWidth="1"/>
    <col min="3" max="3" width="17.28515625" customWidth="1"/>
    <col min="4" max="4" width="10.7109375" customWidth="1"/>
    <col min="5" max="5" width="20.28515625" bestFit="1" customWidth="1"/>
    <col min="6" max="26" width="10.7109375" customWidth="1"/>
  </cols>
  <sheetData>
    <row r="1" spans="1:16" ht="18.75" x14ac:dyDescent="0.3">
      <c r="B1" s="1066" t="s">
        <v>1715</v>
      </c>
      <c r="C1" s="1058"/>
      <c r="D1" s="1058"/>
      <c r="E1" s="1058"/>
      <c r="F1" s="1058"/>
      <c r="G1" s="1058"/>
      <c r="H1" s="1058"/>
      <c r="I1" s="1058"/>
      <c r="J1" s="1058"/>
      <c r="K1" s="1058"/>
      <c r="L1" s="1058"/>
      <c r="M1" s="1058"/>
      <c r="N1" s="1058"/>
      <c r="O1" s="1058"/>
      <c r="P1" s="1059"/>
    </row>
    <row r="2" spans="1:16" x14ac:dyDescent="0.25">
      <c r="B2" s="37" t="s">
        <v>282</v>
      </c>
      <c r="C2" s="38"/>
      <c r="D2" s="38"/>
      <c r="E2" s="38"/>
      <c r="F2" s="38"/>
      <c r="G2" s="38"/>
      <c r="H2" s="38"/>
      <c r="I2" s="38"/>
      <c r="J2" s="38"/>
      <c r="K2" s="38"/>
      <c r="L2" s="38"/>
      <c r="M2" s="39"/>
    </row>
    <row r="3" spans="1:16" ht="15" customHeight="1" x14ac:dyDescent="0.25">
      <c r="F3" s="765" t="s">
        <v>1719</v>
      </c>
    </row>
    <row r="4" spans="1:16" x14ac:dyDescent="0.25">
      <c r="B4" s="1067" t="s">
        <v>1717</v>
      </c>
      <c r="C4" s="1060" t="s">
        <v>283</v>
      </c>
      <c r="D4" s="1041"/>
      <c r="E4" s="1067" t="s">
        <v>1718</v>
      </c>
      <c r="F4" s="778">
        <f>(D6-C6)/C6</f>
        <v>7.4269353557825574E-2</v>
      </c>
    </row>
    <row r="5" spans="1:16" x14ac:dyDescent="0.25">
      <c r="B5" s="1032"/>
      <c r="C5" s="82">
        <v>2007</v>
      </c>
      <c r="D5" s="82">
        <v>2017</v>
      </c>
      <c r="E5" s="1032"/>
    </row>
    <row r="6" spans="1:16" x14ac:dyDescent="0.25">
      <c r="B6" s="83" t="s">
        <v>1716</v>
      </c>
      <c r="C6" s="84">
        <f>'DATOS GENERALES'!D297</f>
        <v>6203.3075041430775</v>
      </c>
      <c r="D6" s="84">
        <f>'DATOS GENERALES'!G297</f>
        <v>6664.0231423961923</v>
      </c>
      <c r="E6" s="85">
        <f>(D6/C6)^(1/10)-1</f>
        <v>7.1897993223803969E-3</v>
      </c>
    </row>
    <row r="7" spans="1:16" x14ac:dyDescent="0.25">
      <c r="B7" s="1060" t="s">
        <v>278</v>
      </c>
      <c r="C7" s="1040"/>
      <c r="D7" s="1040"/>
      <c r="E7" s="1041"/>
    </row>
    <row r="8" spans="1:16" x14ac:dyDescent="0.25">
      <c r="B8" s="82" t="s">
        <v>285</v>
      </c>
      <c r="C8" s="82" t="s">
        <v>286</v>
      </c>
      <c r="D8" s="82" t="s">
        <v>1710</v>
      </c>
      <c r="E8" s="82"/>
    </row>
    <row r="9" spans="1:16" x14ac:dyDescent="0.25">
      <c r="B9" s="774">
        <v>2025</v>
      </c>
      <c r="C9" s="775" t="s">
        <v>1708</v>
      </c>
      <c r="D9" s="776" t="s">
        <v>287</v>
      </c>
      <c r="E9" s="777">
        <f>$D$6*(1+$E$6)^($B9-$D$5)</f>
        <v>7057.1125819243716</v>
      </c>
    </row>
    <row r="10" spans="1:16" x14ac:dyDescent="0.25">
      <c r="B10" s="86">
        <v>2026</v>
      </c>
      <c r="C10" s="769" t="s">
        <v>1709</v>
      </c>
      <c r="D10" s="87">
        <v>0</v>
      </c>
      <c r="E10" s="78">
        <f t="shared" ref="E10:E22" si="0">$D$6*(1+$E$6)^($B10-$D$5)</f>
        <v>7107.8518051838528</v>
      </c>
    </row>
    <row r="11" spans="1:16" x14ac:dyDescent="0.25">
      <c r="B11" s="79">
        <f t="shared" ref="B11:B22" si="1">B10+1</f>
        <v>2027</v>
      </c>
      <c r="C11" s="67" t="s">
        <v>288</v>
      </c>
      <c r="D11" s="67">
        <v>0</v>
      </c>
      <c r="E11" s="78">
        <f t="shared" si="0"/>
        <v>7158.9558332763454</v>
      </c>
    </row>
    <row r="12" spans="1:16" x14ac:dyDescent="0.25">
      <c r="B12" s="79">
        <f t="shared" si="1"/>
        <v>2028</v>
      </c>
      <c r="C12" s="67" t="s">
        <v>288</v>
      </c>
      <c r="D12" s="67">
        <v>0</v>
      </c>
      <c r="E12" s="78">
        <f t="shared" si="0"/>
        <v>7210.4272890753864</v>
      </c>
    </row>
    <row r="13" spans="1:16" x14ac:dyDescent="0.25">
      <c r="A13">
        <v>1</v>
      </c>
      <c r="B13" s="79">
        <f t="shared" si="1"/>
        <v>2029</v>
      </c>
      <c r="C13" s="67" t="s">
        <v>289</v>
      </c>
      <c r="D13" s="67">
        <v>1</v>
      </c>
      <c r="E13" s="78">
        <f t="shared" si="0"/>
        <v>7262.2688143124542</v>
      </c>
    </row>
    <row r="14" spans="1:16" x14ac:dyDescent="0.25">
      <c r="A14">
        <v>2</v>
      </c>
      <c r="B14" s="79">
        <f t="shared" si="1"/>
        <v>2030</v>
      </c>
      <c r="C14" s="67" t="str">
        <f t="shared" ref="C14:C22" si="2">C13</f>
        <v>Funcionamiento</v>
      </c>
      <c r="D14" s="67">
        <v>2</v>
      </c>
      <c r="E14" s="78">
        <f t="shared" si="0"/>
        <v>7314.4830697125426</v>
      </c>
    </row>
    <row r="15" spans="1:16" x14ac:dyDescent="0.25">
      <c r="A15">
        <v>3</v>
      </c>
      <c r="B15" s="79">
        <f t="shared" si="1"/>
        <v>2031</v>
      </c>
      <c r="C15" s="67" t="str">
        <f t="shared" si="2"/>
        <v>Funcionamiento</v>
      </c>
      <c r="D15" s="67">
        <v>3</v>
      </c>
      <c r="E15" s="78">
        <f t="shared" si="0"/>
        <v>7367.0727351307251</v>
      </c>
    </row>
    <row r="16" spans="1:16" x14ac:dyDescent="0.25">
      <c r="A16">
        <v>4</v>
      </c>
      <c r="B16" s="79">
        <f t="shared" si="1"/>
        <v>2032</v>
      </c>
      <c r="C16" s="67" t="str">
        <f t="shared" si="2"/>
        <v>Funcionamiento</v>
      </c>
      <c r="D16" s="67">
        <v>4</v>
      </c>
      <c r="E16" s="78">
        <f t="shared" si="0"/>
        <v>7420.0405096896957</v>
      </c>
    </row>
    <row r="17" spans="1:13" x14ac:dyDescent="0.25">
      <c r="A17">
        <v>5</v>
      </c>
      <c r="B17" s="79">
        <f t="shared" si="1"/>
        <v>2033</v>
      </c>
      <c r="C17" s="67" t="str">
        <f t="shared" si="2"/>
        <v>Funcionamiento</v>
      </c>
      <c r="D17" s="67">
        <v>5</v>
      </c>
      <c r="E17" s="78">
        <f t="shared" si="0"/>
        <v>7473.389111918299</v>
      </c>
    </row>
    <row r="18" spans="1:13" x14ac:dyDescent="0.25">
      <c r="A18">
        <v>6</v>
      </c>
      <c r="B18" s="79">
        <f t="shared" si="1"/>
        <v>2034</v>
      </c>
      <c r="C18" s="67" t="str">
        <f t="shared" si="2"/>
        <v>Funcionamiento</v>
      </c>
      <c r="D18" s="67">
        <v>6</v>
      </c>
      <c r="E18" s="78">
        <f t="shared" si="0"/>
        <v>7527.1212798910537</v>
      </c>
    </row>
    <row r="19" spans="1:13" x14ac:dyDescent="0.25">
      <c r="A19">
        <v>7</v>
      </c>
      <c r="B19" s="79">
        <f t="shared" si="1"/>
        <v>2035</v>
      </c>
      <c r="C19" s="67" t="str">
        <f t="shared" si="2"/>
        <v>Funcionamiento</v>
      </c>
      <c r="D19" s="67">
        <v>7</v>
      </c>
      <c r="E19" s="78">
        <f t="shared" si="0"/>
        <v>7581.2397713686905</v>
      </c>
    </row>
    <row r="20" spans="1:13" ht="15.75" customHeight="1" x14ac:dyDescent="0.25">
      <c r="A20">
        <v>8</v>
      </c>
      <c r="B20" s="79">
        <f t="shared" si="1"/>
        <v>2036</v>
      </c>
      <c r="C20" s="67" t="str">
        <f t="shared" si="2"/>
        <v>Funcionamiento</v>
      </c>
      <c r="D20" s="67">
        <v>8</v>
      </c>
      <c r="E20" s="78">
        <f t="shared" si="0"/>
        <v>7635.7473639396803</v>
      </c>
    </row>
    <row r="21" spans="1:13" ht="15.75" customHeight="1" x14ac:dyDescent="0.25">
      <c r="A21">
        <v>9</v>
      </c>
      <c r="B21" s="79">
        <f t="shared" si="1"/>
        <v>2037</v>
      </c>
      <c r="C21" s="67" t="str">
        <f t="shared" si="2"/>
        <v>Funcionamiento</v>
      </c>
      <c r="D21" s="67">
        <v>9</v>
      </c>
      <c r="E21" s="78">
        <f t="shared" si="0"/>
        <v>7690.6468551628022</v>
      </c>
    </row>
    <row r="22" spans="1:13" ht="15.75" customHeight="1" x14ac:dyDescent="0.25">
      <c r="A22">
        <v>10</v>
      </c>
      <c r="B22" s="79">
        <f t="shared" si="1"/>
        <v>2038</v>
      </c>
      <c r="C22" s="67" t="str">
        <f t="shared" si="2"/>
        <v>Funcionamiento</v>
      </c>
      <c r="D22" s="67">
        <v>10</v>
      </c>
      <c r="E22" s="78">
        <f t="shared" si="0"/>
        <v>7745.9410627107191</v>
      </c>
    </row>
    <row r="23" spans="1:13" ht="15.75" customHeight="1" x14ac:dyDescent="0.25"/>
    <row r="24" spans="1:13" ht="15.75" customHeight="1" x14ac:dyDescent="0.25"/>
    <row r="25" spans="1:13" ht="15.75" customHeight="1" x14ac:dyDescent="0.25">
      <c r="B25" s="37" t="s">
        <v>1725</v>
      </c>
      <c r="C25" s="38"/>
      <c r="D25" s="38"/>
      <c r="E25" s="38"/>
      <c r="F25" s="38"/>
      <c r="G25" s="38"/>
      <c r="H25" s="38"/>
      <c r="I25" s="38"/>
      <c r="J25" s="38"/>
      <c r="K25" s="38"/>
      <c r="L25" s="38"/>
      <c r="M25" s="39"/>
    </row>
    <row r="26" spans="1:13" ht="15.75" customHeight="1" x14ac:dyDescent="0.25"/>
    <row r="27" spans="1:13" ht="15.75" customHeight="1" x14ac:dyDescent="0.25">
      <c r="B27" s="1064" t="s">
        <v>300</v>
      </c>
      <c r="C27" s="1065">
        <v>2007</v>
      </c>
      <c r="D27" s="1041"/>
      <c r="E27" s="1065">
        <v>2017</v>
      </c>
      <c r="F27" s="1041"/>
      <c r="G27" s="1064" t="s">
        <v>301</v>
      </c>
      <c r="H27" s="761" t="s">
        <v>1723</v>
      </c>
    </row>
    <row r="28" spans="1:13" ht="28.5" customHeight="1" x14ac:dyDescent="0.25">
      <c r="B28" s="1032"/>
      <c r="C28" s="89" t="s">
        <v>302</v>
      </c>
      <c r="D28" s="89" t="s">
        <v>303</v>
      </c>
      <c r="E28" s="89" t="s">
        <v>302</v>
      </c>
      <c r="F28" s="89" t="s">
        <v>303</v>
      </c>
      <c r="G28" s="1032"/>
      <c r="H28" s="767">
        <f>(E34-C34)/C34</f>
        <v>7.4269353557825574E-2</v>
      </c>
      <c r="I28" s="781" t="s">
        <v>1724</v>
      </c>
    </row>
    <row r="29" spans="1:13" ht="15.75" customHeight="1" x14ac:dyDescent="0.25">
      <c r="B29" s="90" t="s">
        <v>304</v>
      </c>
      <c r="C29" s="91">
        <f>'DATOS GENERALES'!D292</f>
        <v>1247.0924813947504</v>
      </c>
      <c r="D29" s="92"/>
      <c r="E29" s="91">
        <f>'DATOS GENERALES'!G292</f>
        <v>1402.2432515086405</v>
      </c>
      <c r="F29" s="93"/>
      <c r="G29" s="94">
        <f>(E29/C29)^(1/($E$27-$C$27))-1</f>
        <v>1.1794862190396938E-2</v>
      </c>
    </row>
    <row r="30" spans="1:13" ht="15.75" customHeight="1" x14ac:dyDescent="0.25">
      <c r="B30" s="90" t="s">
        <v>305</v>
      </c>
      <c r="C30" s="91">
        <f>'DATOS GENERALES'!D293</f>
        <v>1210.0325933865158</v>
      </c>
      <c r="D30" s="92"/>
      <c r="E30" s="91">
        <f>'DATOS GENERALES'!G293</f>
        <v>1370.9195464821473</v>
      </c>
      <c r="F30" s="93"/>
      <c r="G30" s="94">
        <f>(E30/C30)^(1/($E$27-$C$27))-1</f>
        <v>1.2561685462923355E-2</v>
      </c>
    </row>
    <row r="31" spans="1:13" ht="15.75" customHeight="1" x14ac:dyDescent="0.25">
      <c r="B31" s="90" t="s">
        <v>306</v>
      </c>
      <c r="C31" s="91">
        <f>'DATOS GENERALES'!D294</f>
        <v>1255.8124550437469</v>
      </c>
      <c r="D31" s="92"/>
      <c r="E31" s="91">
        <f>'DATOS GENERALES'!G294</f>
        <v>1309.9835930591009</v>
      </c>
      <c r="F31" s="93"/>
      <c r="G31" s="94">
        <f>(E31/C31)^(1/($E$27-$C$27))-1</f>
        <v>4.2321177320945313E-3</v>
      </c>
    </row>
    <row r="32" spans="1:13" ht="15.75" customHeight="1" x14ac:dyDescent="0.25">
      <c r="B32" s="90" t="s">
        <v>307</v>
      </c>
      <c r="C32" s="91">
        <f>'DATOS GENERALES'!D295</f>
        <v>1299.6848224652599</v>
      </c>
      <c r="D32" s="92"/>
      <c r="E32" s="91">
        <f>'DATOS GENERALES'!G295</f>
        <v>1278.634792972653</v>
      </c>
      <c r="F32" s="93"/>
      <c r="G32" s="94">
        <f>(E32/C32)^(1/($E$27-$C$27))-1</f>
        <v>-1.631552574874684E-3</v>
      </c>
    </row>
    <row r="33" spans="2:16" ht="15.75" customHeight="1" x14ac:dyDescent="0.25">
      <c r="B33" s="90" t="s">
        <v>308</v>
      </c>
      <c r="C33" s="91">
        <f>'DATOS GENERALES'!D296</f>
        <v>1190.6851518528049</v>
      </c>
      <c r="D33" s="92"/>
      <c r="E33" s="91">
        <f>'DATOS GENERALES'!G296</f>
        <v>1302.2419583736496</v>
      </c>
      <c r="F33" s="93"/>
      <c r="G33" s="94">
        <f>(E33/C33)^(1/($E$27-$C$27))-1</f>
        <v>8.9960698954223428E-3</v>
      </c>
    </row>
    <row r="34" spans="2:16" ht="15.75" customHeight="1" x14ac:dyDescent="0.25">
      <c r="B34" s="95" t="s">
        <v>309</v>
      </c>
      <c r="C34" s="96">
        <f>SUM(C29:C33)</f>
        <v>6203.3075041430775</v>
      </c>
      <c r="D34" s="97">
        <f>C34/'DATOS GENERALES'!C104</f>
        <v>1.297008748916546E-2</v>
      </c>
      <c r="E34" s="96">
        <f>SUM(E29:E33)</f>
        <v>6664.0231423961923</v>
      </c>
      <c r="F34" s="98">
        <f>E34/'DATOS GENERALES'!I113</f>
        <v>1.0676581612935623E-2</v>
      </c>
      <c r="G34" s="99">
        <f>AVERAGE(G29:G33)</f>
        <v>7.1906365411924964E-3</v>
      </c>
    </row>
    <row r="35" spans="2:16" ht="15.75" customHeight="1" x14ac:dyDescent="0.25"/>
    <row r="36" spans="2:16" ht="15.75" customHeight="1" x14ac:dyDescent="0.25">
      <c r="B36" s="37" t="s">
        <v>310</v>
      </c>
      <c r="C36" s="38"/>
      <c r="D36" s="38"/>
      <c r="E36" s="38"/>
      <c r="F36" s="38"/>
      <c r="G36" s="38"/>
      <c r="H36" s="38"/>
      <c r="I36" s="38"/>
      <c r="J36" s="38"/>
      <c r="K36" s="38"/>
      <c r="L36" s="38"/>
      <c r="M36" s="39"/>
    </row>
    <row r="37" spans="2:16" ht="15.75" customHeight="1" x14ac:dyDescent="0.25"/>
    <row r="38" spans="2:16" ht="15.75" customHeight="1" x14ac:dyDescent="0.25">
      <c r="B38" s="1056" t="s">
        <v>311</v>
      </c>
      <c r="C38" s="1034"/>
      <c r="D38" s="1034"/>
      <c r="E38" s="1034"/>
      <c r="F38" s="1034"/>
      <c r="G38" s="1034"/>
      <c r="H38" s="1035"/>
      <c r="J38" s="1056" t="s">
        <v>311</v>
      </c>
      <c r="K38" s="1034"/>
      <c r="L38" s="1034"/>
      <c r="M38" s="1034"/>
      <c r="N38" s="1034"/>
      <c r="O38" s="1034"/>
      <c r="P38" s="1035"/>
    </row>
    <row r="39" spans="2:16" ht="15.75" customHeight="1" x14ac:dyDescent="0.25">
      <c r="B39" s="82" t="s">
        <v>285</v>
      </c>
      <c r="C39" s="82" t="s">
        <v>304</v>
      </c>
      <c r="D39" s="82" t="s">
        <v>305</v>
      </c>
      <c r="E39" s="82" t="s">
        <v>306</v>
      </c>
      <c r="F39" s="82" t="s">
        <v>307</v>
      </c>
      <c r="G39" s="82" t="s">
        <v>308</v>
      </c>
      <c r="H39" s="82" t="s">
        <v>245</v>
      </c>
      <c r="J39" s="82" t="s">
        <v>285</v>
      </c>
      <c r="K39" s="82" t="s">
        <v>304</v>
      </c>
      <c r="L39" s="82" t="s">
        <v>305</v>
      </c>
      <c r="M39" s="82" t="s">
        <v>306</v>
      </c>
      <c r="N39" s="82" t="s">
        <v>307</v>
      </c>
      <c r="O39" s="82" t="s">
        <v>308</v>
      </c>
      <c r="P39" s="82" t="s">
        <v>245</v>
      </c>
    </row>
    <row r="40" spans="2:16" ht="15.75" customHeight="1" x14ac:dyDescent="0.25">
      <c r="B40" s="100">
        <v>2019</v>
      </c>
      <c r="C40" s="70">
        <f t="shared" ref="C40:G45" si="3">INT(VLOOKUP(C$39,$B$29:$E$33,4,FALSE)*(1+VLOOKUP(C$39,$B$29:$G$33,6,FALSE))^($B40-$E$27))</f>
        <v>1435</v>
      </c>
      <c r="D40" s="70">
        <f t="shared" si="3"/>
        <v>1405</v>
      </c>
      <c r="E40" s="70">
        <f t="shared" si="3"/>
        <v>1321</v>
      </c>
      <c r="F40" s="70">
        <f t="shared" si="3"/>
        <v>1274</v>
      </c>
      <c r="G40" s="70">
        <f t="shared" si="3"/>
        <v>1325</v>
      </c>
      <c r="H40" s="783">
        <f t="shared" ref="H40" si="4">SUM(C40:G40)</f>
        <v>6760</v>
      </c>
      <c r="J40" s="102">
        <f>B46</f>
        <v>2025</v>
      </c>
      <c r="K40" s="70">
        <f>INT(VLOOKUP(K$39,$B$29:$E$33,4,FALSE)*(1+VLOOKUP(K$39,$B$29:$G$33,6,FALSE))^($J40-$E$27))</f>
        <v>1540</v>
      </c>
      <c r="L40" s="70">
        <f>INT(VLOOKUP(L$39,$B$29:$E$33,4,FALSE)*(1+VLOOKUP(L$39,$B$29:$G$33,6,FALSE))^($J40-$E$27))</f>
        <v>1514</v>
      </c>
      <c r="M40" s="70">
        <f>INT(VLOOKUP(M$39,$B$29:$E$33,4,FALSE)*(1+VLOOKUP(M$39,$B$29:$G$33,6,FALSE))^($J40-$E$27))</f>
        <v>1354</v>
      </c>
      <c r="N40" s="70">
        <f>INT(VLOOKUP(N$39,$B$29:$E$33,4,FALSE)*(1+VLOOKUP(N$39,$B$29:$G$33,6,FALSE))^($J40-$E$27))</f>
        <v>1262</v>
      </c>
      <c r="O40" s="70">
        <f>INT(VLOOKUP(O$39,$B$29:$E$33,4,FALSE)*(1+VLOOKUP(O$39,$B$29:$G$33,6,FALSE))^($J40-$E$27))</f>
        <v>1398</v>
      </c>
      <c r="P40" s="70">
        <f>SUM(K40:O40)</f>
        <v>7068</v>
      </c>
    </row>
    <row r="41" spans="2:16" ht="15.75" customHeight="1" x14ac:dyDescent="0.25">
      <c r="B41" s="100">
        <v>2020</v>
      </c>
      <c r="C41" s="70">
        <f t="shared" si="3"/>
        <v>1452</v>
      </c>
      <c r="D41" s="70">
        <f t="shared" si="3"/>
        <v>1423</v>
      </c>
      <c r="E41" s="70">
        <f t="shared" si="3"/>
        <v>1326</v>
      </c>
      <c r="F41" s="70">
        <f t="shared" si="3"/>
        <v>1272</v>
      </c>
      <c r="G41" s="70">
        <f t="shared" si="3"/>
        <v>1337</v>
      </c>
      <c r="H41" s="783">
        <f t="shared" ref="H41:H45" si="5">SUM(C41:G41)</f>
        <v>6810</v>
      </c>
      <c r="I41" s="870"/>
    </row>
    <row r="42" spans="2:16" ht="15.75" customHeight="1" x14ac:dyDescent="0.25">
      <c r="B42" s="100">
        <v>2021</v>
      </c>
      <c r="C42" s="70">
        <f t="shared" si="3"/>
        <v>1469</v>
      </c>
      <c r="D42" s="70">
        <f t="shared" si="3"/>
        <v>1441</v>
      </c>
      <c r="E42" s="70">
        <f t="shared" si="3"/>
        <v>1332</v>
      </c>
      <c r="F42" s="70">
        <f t="shared" si="3"/>
        <v>1270</v>
      </c>
      <c r="G42" s="70">
        <f t="shared" si="3"/>
        <v>1349</v>
      </c>
      <c r="H42" s="783">
        <f t="shared" si="5"/>
        <v>6861</v>
      </c>
    </row>
    <row r="43" spans="2:16" ht="15.75" customHeight="1" x14ac:dyDescent="0.25">
      <c r="B43" s="100">
        <v>2022</v>
      </c>
      <c r="C43" s="70">
        <f t="shared" si="3"/>
        <v>1486</v>
      </c>
      <c r="D43" s="70">
        <f t="shared" si="3"/>
        <v>1459</v>
      </c>
      <c r="E43" s="70">
        <f t="shared" si="3"/>
        <v>1337</v>
      </c>
      <c r="F43" s="70">
        <f t="shared" si="3"/>
        <v>1268</v>
      </c>
      <c r="G43" s="70">
        <f t="shared" si="3"/>
        <v>1361</v>
      </c>
      <c r="H43" s="783">
        <f t="shared" si="5"/>
        <v>6911</v>
      </c>
    </row>
    <row r="44" spans="2:16" ht="15.75" customHeight="1" x14ac:dyDescent="0.25">
      <c r="B44" s="100">
        <v>2023</v>
      </c>
      <c r="C44" s="70">
        <f t="shared" si="3"/>
        <v>1504</v>
      </c>
      <c r="D44" s="70">
        <f t="shared" si="3"/>
        <v>1477</v>
      </c>
      <c r="E44" s="70">
        <f t="shared" si="3"/>
        <v>1343</v>
      </c>
      <c r="F44" s="70">
        <f t="shared" si="3"/>
        <v>1266</v>
      </c>
      <c r="G44" s="70">
        <f t="shared" si="3"/>
        <v>1374</v>
      </c>
      <c r="H44" s="783">
        <f t="shared" si="5"/>
        <v>6964</v>
      </c>
    </row>
    <row r="45" spans="2:16" ht="15.75" customHeight="1" x14ac:dyDescent="0.25">
      <c r="B45" s="100">
        <v>2024</v>
      </c>
      <c r="C45" s="70">
        <f t="shared" si="3"/>
        <v>1522</v>
      </c>
      <c r="D45" s="70">
        <f t="shared" si="3"/>
        <v>1496</v>
      </c>
      <c r="E45" s="70">
        <f t="shared" si="3"/>
        <v>1349</v>
      </c>
      <c r="F45" s="70">
        <f t="shared" si="3"/>
        <v>1264</v>
      </c>
      <c r="G45" s="70">
        <f t="shared" si="3"/>
        <v>1386</v>
      </c>
      <c r="H45" s="783">
        <f t="shared" si="5"/>
        <v>7017</v>
      </c>
    </row>
    <row r="46" spans="2:16" ht="15.75" customHeight="1" x14ac:dyDescent="0.25">
      <c r="B46" s="100">
        <f>B9</f>
        <v>2025</v>
      </c>
      <c r="C46" s="101">
        <f t="shared" ref="C46:G59" si="6">INT(VLOOKUP(C$39,$B$29:$E$33,4,FALSE)*(1+VLOOKUP(C$39,$B$29:$G$33,6,FALSE))^($B46-$E$27))</f>
        <v>1540</v>
      </c>
      <c r="D46" s="101">
        <f t="shared" si="6"/>
        <v>1514</v>
      </c>
      <c r="E46" s="101">
        <f t="shared" si="6"/>
        <v>1354</v>
      </c>
      <c r="F46" s="101">
        <f t="shared" si="6"/>
        <v>1262</v>
      </c>
      <c r="G46" s="101">
        <f t="shared" si="6"/>
        <v>1398</v>
      </c>
      <c r="H46" s="782">
        <f t="shared" ref="H46:H59" si="7">SUM(C46:G46)</f>
        <v>7068</v>
      </c>
    </row>
    <row r="47" spans="2:16" ht="15.75" customHeight="1" x14ac:dyDescent="0.25">
      <c r="B47" s="100">
        <f t="shared" ref="B47:B59" si="8">B10</f>
        <v>2026</v>
      </c>
      <c r="C47" s="70">
        <f t="shared" si="6"/>
        <v>1558</v>
      </c>
      <c r="D47" s="70">
        <f t="shared" si="6"/>
        <v>1533</v>
      </c>
      <c r="E47" s="70">
        <f t="shared" si="6"/>
        <v>1360</v>
      </c>
      <c r="F47" s="70">
        <f t="shared" si="6"/>
        <v>1259</v>
      </c>
      <c r="G47" s="70">
        <f t="shared" si="6"/>
        <v>1411</v>
      </c>
      <c r="H47" s="783">
        <f t="shared" si="7"/>
        <v>7121</v>
      </c>
    </row>
    <row r="48" spans="2:16" ht="15.75" customHeight="1" x14ac:dyDescent="0.25">
      <c r="B48" s="100">
        <f t="shared" si="8"/>
        <v>2027</v>
      </c>
      <c r="C48" s="70">
        <f t="shared" si="6"/>
        <v>1576</v>
      </c>
      <c r="D48" s="70">
        <f t="shared" si="6"/>
        <v>1553</v>
      </c>
      <c r="E48" s="70">
        <f t="shared" si="6"/>
        <v>1366</v>
      </c>
      <c r="F48" s="70">
        <f t="shared" si="6"/>
        <v>1257</v>
      </c>
      <c r="G48" s="70">
        <f t="shared" si="6"/>
        <v>1424</v>
      </c>
      <c r="H48" s="783">
        <f t="shared" si="7"/>
        <v>7176</v>
      </c>
    </row>
    <row r="49" spans="2:22" ht="15.75" customHeight="1" x14ac:dyDescent="0.25">
      <c r="B49" s="100">
        <f t="shared" si="8"/>
        <v>2028</v>
      </c>
      <c r="C49" s="70">
        <f t="shared" si="6"/>
        <v>1595</v>
      </c>
      <c r="D49" s="70">
        <f t="shared" si="6"/>
        <v>1572</v>
      </c>
      <c r="E49" s="70">
        <f t="shared" si="6"/>
        <v>1372</v>
      </c>
      <c r="F49" s="70">
        <f t="shared" si="6"/>
        <v>1255</v>
      </c>
      <c r="G49" s="70">
        <f t="shared" si="6"/>
        <v>1437</v>
      </c>
      <c r="H49" s="783">
        <f t="shared" si="7"/>
        <v>7231</v>
      </c>
    </row>
    <row r="50" spans="2:22" ht="15.75" customHeight="1" x14ac:dyDescent="0.25">
      <c r="B50" s="100">
        <f t="shared" si="8"/>
        <v>2029</v>
      </c>
      <c r="C50" s="70">
        <f t="shared" si="6"/>
        <v>1614</v>
      </c>
      <c r="D50" s="70">
        <f t="shared" si="6"/>
        <v>1592</v>
      </c>
      <c r="E50" s="70">
        <f t="shared" si="6"/>
        <v>1378</v>
      </c>
      <c r="F50" s="70">
        <f t="shared" si="6"/>
        <v>1253</v>
      </c>
      <c r="G50" s="70">
        <f t="shared" si="6"/>
        <v>1449</v>
      </c>
      <c r="H50" s="783">
        <f t="shared" si="7"/>
        <v>7286</v>
      </c>
    </row>
    <row r="51" spans="2:22" ht="15.75" customHeight="1" x14ac:dyDescent="0.25">
      <c r="B51" s="100">
        <f t="shared" si="8"/>
        <v>2030</v>
      </c>
      <c r="C51" s="70">
        <f t="shared" si="6"/>
        <v>1633</v>
      </c>
      <c r="D51" s="70">
        <f t="shared" si="6"/>
        <v>1612</v>
      </c>
      <c r="E51" s="70">
        <f t="shared" si="6"/>
        <v>1383</v>
      </c>
      <c r="F51" s="70">
        <f t="shared" si="6"/>
        <v>1251</v>
      </c>
      <c r="G51" s="70">
        <f t="shared" si="6"/>
        <v>1463</v>
      </c>
      <c r="H51" s="783">
        <f t="shared" si="7"/>
        <v>7342</v>
      </c>
    </row>
    <row r="52" spans="2:22" ht="15.75" customHeight="1" x14ac:dyDescent="0.25">
      <c r="B52" s="100">
        <f t="shared" si="8"/>
        <v>2031</v>
      </c>
      <c r="C52" s="70">
        <f t="shared" si="6"/>
        <v>1652</v>
      </c>
      <c r="D52" s="70">
        <f t="shared" si="6"/>
        <v>1632</v>
      </c>
      <c r="E52" s="70">
        <f t="shared" si="6"/>
        <v>1389</v>
      </c>
      <c r="F52" s="70">
        <f t="shared" si="6"/>
        <v>1249</v>
      </c>
      <c r="G52" s="70">
        <f t="shared" si="6"/>
        <v>1476</v>
      </c>
      <c r="H52" s="783">
        <f t="shared" si="7"/>
        <v>7398</v>
      </c>
    </row>
    <row r="53" spans="2:22" ht="15.75" customHeight="1" x14ac:dyDescent="0.25">
      <c r="B53" s="100">
        <f t="shared" si="8"/>
        <v>2032</v>
      </c>
      <c r="C53" s="70">
        <f t="shared" si="6"/>
        <v>1671</v>
      </c>
      <c r="D53" s="70">
        <f t="shared" si="6"/>
        <v>1653</v>
      </c>
      <c r="E53" s="70">
        <f t="shared" si="6"/>
        <v>1395</v>
      </c>
      <c r="F53" s="70">
        <f t="shared" si="6"/>
        <v>1247</v>
      </c>
      <c r="G53" s="70">
        <f t="shared" si="6"/>
        <v>1489</v>
      </c>
      <c r="H53" s="783">
        <f t="shared" si="7"/>
        <v>7455</v>
      </c>
    </row>
    <row r="54" spans="2:22" ht="15.75" customHeight="1" x14ac:dyDescent="0.25">
      <c r="B54" s="100">
        <f t="shared" si="8"/>
        <v>2033</v>
      </c>
      <c r="C54" s="70">
        <f t="shared" si="6"/>
        <v>1691</v>
      </c>
      <c r="D54" s="70">
        <f t="shared" si="6"/>
        <v>1674</v>
      </c>
      <c r="E54" s="70">
        <f t="shared" si="6"/>
        <v>1401</v>
      </c>
      <c r="F54" s="70">
        <f t="shared" si="6"/>
        <v>1245</v>
      </c>
      <c r="G54" s="70">
        <f t="shared" si="6"/>
        <v>1502</v>
      </c>
      <c r="H54" s="783">
        <f t="shared" si="7"/>
        <v>7513</v>
      </c>
    </row>
    <row r="55" spans="2:22" ht="15.75" customHeight="1" x14ac:dyDescent="0.25">
      <c r="B55" s="100">
        <f t="shared" si="8"/>
        <v>2034</v>
      </c>
      <c r="C55" s="70">
        <f t="shared" si="6"/>
        <v>1711</v>
      </c>
      <c r="D55" s="70">
        <f t="shared" si="6"/>
        <v>1695</v>
      </c>
      <c r="E55" s="70">
        <f t="shared" si="6"/>
        <v>1407</v>
      </c>
      <c r="F55" s="70">
        <f t="shared" si="6"/>
        <v>1243</v>
      </c>
      <c r="G55" s="70">
        <f t="shared" si="6"/>
        <v>1516</v>
      </c>
      <c r="H55" s="783">
        <f t="shared" si="7"/>
        <v>7572</v>
      </c>
    </row>
    <row r="56" spans="2:22" ht="15.75" customHeight="1" x14ac:dyDescent="0.25">
      <c r="B56" s="100">
        <f t="shared" si="8"/>
        <v>2035</v>
      </c>
      <c r="C56" s="70">
        <f t="shared" si="6"/>
        <v>1731</v>
      </c>
      <c r="D56" s="70">
        <f t="shared" si="6"/>
        <v>1716</v>
      </c>
      <c r="E56" s="70">
        <f t="shared" si="6"/>
        <v>1413</v>
      </c>
      <c r="F56" s="70">
        <f t="shared" si="6"/>
        <v>1241</v>
      </c>
      <c r="G56" s="70">
        <f t="shared" si="6"/>
        <v>1530</v>
      </c>
      <c r="H56" s="783">
        <f t="shared" si="7"/>
        <v>7631</v>
      </c>
    </row>
    <row r="57" spans="2:22" ht="15.75" customHeight="1" x14ac:dyDescent="0.25">
      <c r="B57" s="100">
        <f t="shared" si="8"/>
        <v>2036</v>
      </c>
      <c r="C57" s="70">
        <f t="shared" si="6"/>
        <v>1752</v>
      </c>
      <c r="D57" s="70">
        <f t="shared" si="6"/>
        <v>1737</v>
      </c>
      <c r="E57" s="70">
        <f t="shared" si="6"/>
        <v>1419</v>
      </c>
      <c r="F57" s="70">
        <f t="shared" si="6"/>
        <v>1239</v>
      </c>
      <c r="G57" s="70">
        <f t="shared" si="6"/>
        <v>1543</v>
      </c>
      <c r="H57" s="783">
        <f t="shared" si="7"/>
        <v>7690</v>
      </c>
    </row>
    <row r="58" spans="2:22" ht="15.75" customHeight="1" x14ac:dyDescent="0.25">
      <c r="B58" s="100">
        <f t="shared" si="8"/>
        <v>2037</v>
      </c>
      <c r="C58" s="70">
        <f t="shared" si="6"/>
        <v>1772</v>
      </c>
      <c r="D58" s="70">
        <f t="shared" si="6"/>
        <v>1759</v>
      </c>
      <c r="E58" s="70">
        <f t="shared" si="6"/>
        <v>1425</v>
      </c>
      <c r="F58" s="70">
        <f t="shared" si="6"/>
        <v>1237</v>
      </c>
      <c r="G58" s="70">
        <f t="shared" si="6"/>
        <v>1557</v>
      </c>
      <c r="H58" s="783">
        <f t="shared" si="7"/>
        <v>7750</v>
      </c>
    </row>
    <row r="59" spans="2:22" ht="15.75" customHeight="1" x14ac:dyDescent="0.25">
      <c r="B59" s="100">
        <f t="shared" si="8"/>
        <v>2038</v>
      </c>
      <c r="C59" s="70">
        <f t="shared" si="6"/>
        <v>1793</v>
      </c>
      <c r="D59" s="70">
        <f t="shared" si="6"/>
        <v>1781</v>
      </c>
      <c r="E59" s="70">
        <f t="shared" si="6"/>
        <v>1431</v>
      </c>
      <c r="F59" s="70">
        <f t="shared" si="6"/>
        <v>1235</v>
      </c>
      <c r="G59" s="70">
        <f t="shared" si="6"/>
        <v>1571</v>
      </c>
      <c r="H59" s="783">
        <f t="shared" si="7"/>
        <v>7811</v>
      </c>
    </row>
    <row r="60" spans="2:22" ht="15.75" customHeight="1" x14ac:dyDescent="0.25"/>
    <row r="61" spans="2:22" ht="15.75" customHeight="1" x14ac:dyDescent="0.25">
      <c r="B61" t="s">
        <v>285</v>
      </c>
      <c r="C61">
        <v>2019</v>
      </c>
      <c r="D61">
        <v>2020</v>
      </c>
      <c r="E61">
        <v>2021</v>
      </c>
      <c r="F61">
        <v>2022</v>
      </c>
      <c r="G61">
        <v>2023</v>
      </c>
      <c r="H61">
        <v>2024</v>
      </c>
      <c r="I61">
        <v>2025</v>
      </c>
      <c r="J61">
        <v>2026</v>
      </c>
      <c r="K61">
        <v>2027</v>
      </c>
      <c r="L61">
        <v>2028</v>
      </c>
      <c r="M61">
        <v>2029</v>
      </c>
      <c r="N61">
        <v>2030</v>
      </c>
      <c r="O61">
        <v>2031</v>
      </c>
      <c r="P61">
        <v>2032</v>
      </c>
      <c r="Q61">
        <v>2033</v>
      </c>
      <c r="R61">
        <v>2034</v>
      </c>
      <c r="S61">
        <v>2035</v>
      </c>
      <c r="T61">
        <v>2036</v>
      </c>
      <c r="U61">
        <v>2037</v>
      </c>
      <c r="V61">
        <v>2038</v>
      </c>
    </row>
    <row r="62" spans="2:22" ht="15.75" customHeight="1" x14ac:dyDescent="0.25">
      <c r="B62" t="s">
        <v>304</v>
      </c>
      <c r="C62" s="861">
        <v>1435</v>
      </c>
      <c r="D62" s="861">
        <v>1452</v>
      </c>
      <c r="E62" s="861">
        <v>1469</v>
      </c>
      <c r="F62" s="861">
        <v>1486</v>
      </c>
      <c r="G62" s="861">
        <v>1504</v>
      </c>
      <c r="H62" s="861">
        <v>1522</v>
      </c>
      <c r="I62" s="861">
        <v>1540</v>
      </c>
      <c r="J62" s="861">
        <v>1558</v>
      </c>
      <c r="K62" s="861">
        <v>1576</v>
      </c>
      <c r="L62" s="861">
        <v>1595</v>
      </c>
      <c r="M62" s="861">
        <v>1614</v>
      </c>
      <c r="N62" s="861">
        <v>1633</v>
      </c>
      <c r="O62" s="861">
        <v>1652</v>
      </c>
      <c r="P62" s="861">
        <v>1671</v>
      </c>
      <c r="Q62" s="861">
        <v>1691</v>
      </c>
      <c r="R62" s="861">
        <v>1711</v>
      </c>
      <c r="S62" s="861">
        <v>1731</v>
      </c>
      <c r="T62" s="861">
        <v>1752</v>
      </c>
      <c r="U62" s="861">
        <v>1772</v>
      </c>
      <c r="V62" s="861">
        <v>1793</v>
      </c>
    </row>
    <row r="63" spans="2:22" ht="15.75" customHeight="1" x14ac:dyDescent="0.25">
      <c r="B63" t="s">
        <v>305</v>
      </c>
      <c r="C63" s="861">
        <v>1405</v>
      </c>
      <c r="D63" s="861">
        <v>1423</v>
      </c>
      <c r="E63" s="861">
        <v>1441</v>
      </c>
      <c r="F63" s="861">
        <v>1459</v>
      </c>
      <c r="G63" s="861">
        <v>1477</v>
      </c>
      <c r="H63" s="861">
        <v>1496</v>
      </c>
      <c r="I63" s="861">
        <v>1514</v>
      </c>
      <c r="J63" s="861">
        <v>1533</v>
      </c>
      <c r="K63" s="861">
        <v>1553</v>
      </c>
      <c r="L63" s="861">
        <v>1572</v>
      </c>
      <c r="M63" s="861">
        <v>1592</v>
      </c>
      <c r="N63" s="861">
        <v>1612</v>
      </c>
      <c r="O63" s="861">
        <v>1632</v>
      </c>
      <c r="P63" s="861">
        <v>1653</v>
      </c>
      <c r="Q63" s="861">
        <v>1674</v>
      </c>
      <c r="R63" s="861">
        <v>1695</v>
      </c>
      <c r="S63" s="861">
        <v>1716</v>
      </c>
      <c r="T63" s="861">
        <v>1737</v>
      </c>
      <c r="U63" s="861">
        <v>1759</v>
      </c>
      <c r="V63" s="861">
        <v>1781</v>
      </c>
    </row>
    <row r="64" spans="2:22" ht="15.75" customHeight="1" x14ac:dyDescent="0.25">
      <c r="B64" t="s">
        <v>306</v>
      </c>
      <c r="C64" s="861">
        <v>1321</v>
      </c>
      <c r="D64" s="861">
        <v>1326</v>
      </c>
      <c r="E64" s="861">
        <v>1332</v>
      </c>
      <c r="F64" s="861">
        <v>1337</v>
      </c>
      <c r="G64" s="861">
        <v>1343</v>
      </c>
      <c r="H64" s="861">
        <v>1349</v>
      </c>
      <c r="I64" s="861">
        <v>1354</v>
      </c>
      <c r="J64" s="861">
        <v>1360</v>
      </c>
      <c r="K64" s="861">
        <v>1366</v>
      </c>
      <c r="L64" s="861">
        <v>1372</v>
      </c>
      <c r="M64" s="861">
        <v>1378</v>
      </c>
      <c r="N64" s="861">
        <v>1383</v>
      </c>
      <c r="O64" s="861">
        <v>1389</v>
      </c>
      <c r="P64" s="861">
        <v>1395</v>
      </c>
      <c r="Q64" s="861">
        <v>1401</v>
      </c>
      <c r="R64" s="861">
        <v>1407</v>
      </c>
      <c r="S64" s="861">
        <v>1413</v>
      </c>
      <c r="T64" s="861">
        <v>1419</v>
      </c>
      <c r="U64" s="861">
        <v>1425</v>
      </c>
      <c r="V64" s="861">
        <v>1431</v>
      </c>
    </row>
    <row r="65" spans="2:22" ht="15.75" customHeight="1" x14ac:dyDescent="0.25">
      <c r="B65" t="s">
        <v>307</v>
      </c>
      <c r="C65" s="861">
        <v>1274</v>
      </c>
      <c r="D65" s="861">
        <v>1272</v>
      </c>
      <c r="E65" s="861">
        <v>1270</v>
      </c>
      <c r="F65" s="861">
        <v>1268</v>
      </c>
      <c r="G65" s="861">
        <v>1266</v>
      </c>
      <c r="H65" s="861">
        <v>1264</v>
      </c>
      <c r="I65" s="861">
        <v>1262</v>
      </c>
      <c r="J65" s="861">
        <v>1259</v>
      </c>
      <c r="K65" s="861">
        <v>1257</v>
      </c>
      <c r="L65" s="861">
        <v>1255</v>
      </c>
      <c r="M65" s="861">
        <v>1253</v>
      </c>
      <c r="N65" s="861">
        <v>1251</v>
      </c>
      <c r="O65" s="861">
        <v>1249</v>
      </c>
      <c r="P65" s="861">
        <v>1247</v>
      </c>
      <c r="Q65" s="861">
        <v>1245</v>
      </c>
      <c r="R65" s="861">
        <v>1243</v>
      </c>
      <c r="S65" s="861">
        <v>1241</v>
      </c>
      <c r="T65" s="861">
        <v>1239</v>
      </c>
      <c r="U65" s="861">
        <v>1237</v>
      </c>
      <c r="V65" s="861">
        <v>1235</v>
      </c>
    </row>
    <row r="66" spans="2:22" ht="15.75" customHeight="1" x14ac:dyDescent="0.25">
      <c r="B66" t="s">
        <v>308</v>
      </c>
      <c r="C66" s="861">
        <v>1325</v>
      </c>
      <c r="D66" s="861">
        <v>1337</v>
      </c>
      <c r="E66" s="861">
        <v>1349</v>
      </c>
      <c r="F66" s="861">
        <v>1361</v>
      </c>
      <c r="G66" s="861">
        <v>1374</v>
      </c>
      <c r="H66" s="861">
        <v>1386</v>
      </c>
      <c r="I66" s="861">
        <v>1398</v>
      </c>
      <c r="J66" s="861">
        <v>1411</v>
      </c>
      <c r="K66" s="861">
        <v>1424</v>
      </c>
      <c r="L66" s="861">
        <v>1437</v>
      </c>
      <c r="M66" s="861">
        <v>1449</v>
      </c>
      <c r="N66" s="861">
        <v>1463</v>
      </c>
      <c r="O66" s="861">
        <v>1476</v>
      </c>
      <c r="P66" s="861">
        <v>1489</v>
      </c>
      <c r="Q66" s="861">
        <v>1502</v>
      </c>
      <c r="R66" s="861">
        <v>1516</v>
      </c>
      <c r="S66" s="861">
        <v>1530</v>
      </c>
      <c r="T66" s="861">
        <v>1543</v>
      </c>
      <c r="U66" s="861">
        <v>1557</v>
      </c>
      <c r="V66" s="861">
        <v>1571</v>
      </c>
    </row>
    <row r="67" spans="2:22" ht="15.75" customHeight="1" x14ac:dyDescent="0.25">
      <c r="B67" t="s">
        <v>245</v>
      </c>
      <c r="C67" s="861">
        <v>6760</v>
      </c>
      <c r="D67" s="861">
        <v>6810</v>
      </c>
      <c r="E67" s="861">
        <v>6861</v>
      </c>
      <c r="F67" s="861">
        <v>6911</v>
      </c>
      <c r="G67" s="861">
        <v>6964</v>
      </c>
      <c r="H67" s="861">
        <v>7017</v>
      </c>
      <c r="I67" s="861">
        <v>7068</v>
      </c>
      <c r="J67" s="861">
        <v>7121</v>
      </c>
      <c r="K67" s="861">
        <v>7176</v>
      </c>
      <c r="L67" s="861">
        <v>7231</v>
      </c>
      <c r="M67" s="861">
        <v>7286</v>
      </c>
      <c r="N67" s="861">
        <v>7342</v>
      </c>
      <c r="O67" s="861">
        <v>7398</v>
      </c>
      <c r="P67" s="861">
        <v>7455</v>
      </c>
      <c r="Q67" s="861">
        <v>7513</v>
      </c>
      <c r="R67" s="861">
        <v>7572</v>
      </c>
      <c r="S67" s="861">
        <v>7631</v>
      </c>
      <c r="T67" s="861">
        <v>7690</v>
      </c>
      <c r="U67" s="861">
        <v>7750</v>
      </c>
      <c r="V67" s="861">
        <v>7811</v>
      </c>
    </row>
    <row r="68" spans="2:22" ht="15.75" customHeight="1" x14ac:dyDescent="0.25"/>
    <row r="69" spans="2:22" ht="15.75" customHeight="1" x14ac:dyDescent="0.25"/>
    <row r="70" spans="2:22" ht="15.75" customHeight="1" x14ac:dyDescent="0.25"/>
    <row r="71" spans="2:22" ht="15.75" customHeight="1" x14ac:dyDescent="0.25"/>
    <row r="72" spans="2:22" ht="15.75" customHeight="1" x14ac:dyDescent="0.25"/>
    <row r="73" spans="2:22" ht="15.75" customHeight="1" x14ac:dyDescent="0.25"/>
    <row r="74" spans="2:22" ht="15.75" customHeight="1" x14ac:dyDescent="0.25"/>
    <row r="75" spans="2:22" ht="15.75" customHeight="1" x14ac:dyDescent="0.25"/>
    <row r="76" spans="2:22" ht="15.75" customHeight="1" x14ac:dyDescent="0.25"/>
    <row r="77" spans="2:22" ht="15.75" customHeight="1" x14ac:dyDescent="0.25"/>
    <row r="78" spans="2:22" ht="15.75" customHeight="1" x14ac:dyDescent="0.25"/>
    <row r="79" spans="2:22" ht="15.75" customHeight="1" x14ac:dyDescent="0.25"/>
    <row r="80" spans="2:22"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sheetData>
  <mergeCells count="11">
    <mergeCell ref="B1:P1"/>
    <mergeCell ref="B4:B5"/>
    <mergeCell ref="C4:D4"/>
    <mergeCell ref="E4:E5"/>
    <mergeCell ref="B7:E7"/>
    <mergeCell ref="G27:G28"/>
    <mergeCell ref="J38:P38"/>
    <mergeCell ref="B27:B28"/>
    <mergeCell ref="C27:D27"/>
    <mergeCell ref="E27:F27"/>
    <mergeCell ref="B38:H38"/>
  </mergeCells>
  <pageMargins left="0.7" right="0.7" top="0.75" bottom="0.75" header="0" footer="0"/>
  <pageSetup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8E023-8273-46DE-A15F-93655CFC553C}">
  <sheetPr>
    <tabColor rgb="FF7030A0"/>
  </sheetPr>
  <dimension ref="A4:J1043"/>
  <sheetViews>
    <sheetView topLeftCell="A4" workbookViewId="0">
      <selection activeCell="C43" sqref="C43:F52"/>
    </sheetView>
  </sheetViews>
  <sheetFormatPr baseColWidth="10" defaultColWidth="14.42578125" defaultRowHeight="15" customHeight="1" x14ac:dyDescent="0.25"/>
  <cols>
    <col min="1" max="1" width="10.7109375" customWidth="1"/>
    <col min="2" max="2" width="21.42578125" customWidth="1"/>
    <col min="3" max="3" width="16.5703125" customWidth="1"/>
    <col min="4" max="4" width="15" customWidth="1"/>
    <col min="5" max="5" width="32.7109375" customWidth="1"/>
    <col min="6" max="6" width="13.85546875" customWidth="1"/>
    <col min="7" max="7" width="27.85546875" customWidth="1"/>
    <col min="8" max="8" width="17.5703125" bestFit="1" customWidth="1"/>
    <col min="9" max="9" width="18.28515625" customWidth="1"/>
    <col min="10" max="10" width="37.28515625" bestFit="1" customWidth="1"/>
    <col min="11" max="11" width="13.140625" customWidth="1"/>
  </cols>
  <sheetData>
    <row r="4" spans="1:10" ht="15" customHeight="1" x14ac:dyDescent="0.25">
      <c r="A4" s="785" t="s">
        <v>1774</v>
      </c>
      <c r="B4" s="785" t="s">
        <v>1775</v>
      </c>
      <c r="C4" s="785" t="s">
        <v>1776</v>
      </c>
      <c r="D4" s="785" t="s">
        <v>1777</v>
      </c>
      <c r="E4" s="785" t="s">
        <v>1778</v>
      </c>
      <c r="F4" s="785" t="s">
        <v>1779</v>
      </c>
      <c r="G4" s="785" t="s">
        <v>1780</v>
      </c>
      <c r="H4" s="785" t="s">
        <v>1781</v>
      </c>
      <c r="I4" s="785" t="s">
        <v>1782</v>
      </c>
      <c r="J4" s="785" t="s">
        <v>1783</v>
      </c>
    </row>
    <row r="5" spans="1:10" ht="15" customHeight="1" x14ac:dyDescent="0.25">
      <c r="A5" t="s">
        <v>1784</v>
      </c>
      <c r="B5" t="s">
        <v>1785</v>
      </c>
      <c r="C5" t="s">
        <v>317</v>
      </c>
      <c r="D5" t="s">
        <v>1704</v>
      </c>
      <c r="E5" t="s">
        <v>1786</v>
      </c>
      <c r="F5">
        <v>-12.023037</v>
      </c>
      <c r="G5">
        <v>-76.837181999999999</v>
      </c>
      <c r="H5">
        <v>693</v>
      </c>
      <c r="I5">
        <v>33</v>
      </c>
      <c r="J5">
        <v>21</v>
      </c>
    </row>
    <row r="6" spans="1:10" ht="15" customHeight="1" x14ac:dyDescent="0.25">
      <c r="A6" t="s">
        <v>1784</v>
      </c>
      <c r="B6" t="s">
        <v>1773</v>
      </c>
      <c r="C6" t="s">
        <v>318</v>
      </c>
      <c r="D6" t="s">
        <v>1704</v>
      </c>
      <c r="E6" t="s">
        <v>319</v>
      </c>
      <c r="F6">
        <v>-12.007389999999999</v>
      </c>
      <c r="G6">
        <v>-76.834479999999999</v>
      </c>
      <c r="H6">
        <v>214</v>
      </c>
      <c r="I6">
        <v>14</v>
      </c>
      <c r="J6">
        <v>10</v>
      </c>
    </row>
    <row r="7" spans="1:10" ht="15" customHeight="1" x14ac:dyDescent="0.25">
      <c r="A7" t="s">
        <v>1784</v>
      </c>
      <c r="B7" t="s">
        <v>1750</v>
      </c>
      <c r="C7" t="s">
        <v>1751</v>
      </c>
      <c r="D7" t="s">
        <v>1704</v>
      </c>
      <c r="E7" t="s">
        <v>319</v>
      </c>
      <c r="F7">
        <v>-12.015280000000001</v>
      </c>
      <c r="G7">
        <v>-76.825339999999997</v>
      </c>
      <c r="H7">
        <v>113</v>
      </c>
      <c r="I7">
        <v>6</v>
      </c>
      <c r="J7">
        <v>7</v>
      </c>
    </row>
    <row r="8" spans="1:10" ht="15" customHeight="1" x14ac:dyDescent="0.25">
      <c r="A8" t="s">
        <v>1784</v>
      </c>
      <c r="B8" t="s">
        <v>1766</v>
      </c>
      <c r="C8" t="s">
        <v>323</v>
      </c>
      <c r="D8" t="s">
        <v>1704</v>
      </c>
      <c r="E8" t="s">
        <v>319</v>
      </c>
      <c r="F8">
        <v>-12.0063</v>
      </c>
      <c r="G8">
        <v>-76.834630000000004</v>
      </c>
      <c r="H8">
        <v>127</v>
      </c>
      <c r="I8">
        <v>11</v>
      </c>
      <c r="J8">
        <v>5</v>
      </c>
    </row>
    <row r="9" spans="1:10" ht="15" customHeight="1" x14ac:dyDescent="0.25">
      <c r="A9" t="s">
        <v>1784</v>
      </c>
      <c r="B9" t="s">
        <v>1764</v>
      </c>
      <c r="C9" t="s">
        <v>1765</v>
      </c>
      <c r="D9" t="s">
        <v>1704</v>
      </c>
      <c r="E9" t="s">
        <v>319</v>
      </c>
      <c r="F9">
        <v>-12.015359999999999</v>
      </c>
      <c r="G9">
        <v>-76.822400000000002</v>
      </c>
      <c r="H9">
        <v>204</v>
      </c>
      <c r="I9">
        <v>11</v>
      </c>
      <c r="J9">
        <v>9</v>
      </c>
    </row>
    <row r="10" spans="1:10" ht="15" customHeight="1" x14ac:dyDescent="0.25">
      <c r="A10" t="s">
        <v>1784</v>
      </c>
      <c r="B10" t="s">
        <v>1787</v>
      </c>
      <c r="C10" t="s">
        <v>1788</v>
      </c>
      <c r="D10" t="s">
        <v>1704</v>
      </c>
      <c r="E10" t="s">
        <v>319</v>
      </c>
      <c r="F10">
        <v>-12.011979999999999</v>
      </c>
      <c r="G10">
        <v>-76.822140000000005</v>
      </c>
      <c r="H10">
        <v>0</v>
      </c>
      <c r="I10">
        <v>0</v>
      </c>
      <c r="J10">
        <v>0</v>
      </c>
    </row>
    <row r="11" spans="1:10" ht="15" customHeight="1" x14ac:dyDescent="0.25">
      <c r="A11" t="s">
        <v>1784</v>
      </c>
      <c r="B11" t="s">
        <v>1734</v>
      </c>
      <c r="C11" t="s">
        <v>1735</v>
      </c>
      <c r="D11" t="s">
        <v>1704</v>
      </c>
      <c r="E11" t="s">
        <v>1786</v>
      </c>
      <c r="F11">
        <v>-12.015309999999999</v>
      </c>
      <c r="G11">
        <v>-76.826819999999998</v>
      </c>
      <c r="H11">
        <v>1660</v>
      </c>
      <c r="I11">
        <v>62</v>
      </c>
      <c r="J11">
        <v>40</v>
      </c>
    </row>
    <row r="12" spans="1:10" ht="15" customHeight="1" x14ac:dyDescent="0.25">
      <c r="A12" t="s">
        <v>1784</v>
      </c>
      <c r="B12" t="s">
        <v>1790</v>
      </c>
      <c r="C12" t="s">
        <v>1791</v>
      </c>
      <c r="D12" t="s">
        <v>1704</v>
      </c>
      <c r="E12" t="s">
        <v>319</v>
      </c>
      <c r="F12">
        <v>-12.009690000000001</v>
      </c>
      <c r="G12">
        <v>-76.822509999999994</v>
      </c>
      <c r="H12">
        <v>0</v>
      </c>
      <c r="I12">
        <v>0</v>
      </c>
      <c r="J12">
        <v>0</v>
      </c>
    </row>
    <row r="13" spans="1:10" ht="15" customHeight="1" x14ac:dyDescent="0.25">
      <c r="A13" t="s">
        <v>1784</v>
      </c>
      <c r="B13" t="s">
        <v>1792</v>
      </c>
      <c r="C13" t="s">
        <v>1793</v>
      </c>
      <c r="D13" t="s">
        <v>1704</v>
      </c>
      <c r="E13" t="s">
        <v>319</v>
      </c>
      <c r="F13">
        <v>-12.011010000000001</v>
      </c>
      <c r="G13">
        <v>-76.826570000000004</v>
      </c>
      <c r="H13">
        <v>0</v>
      </c>
      <c r="I13">
        <v>0</v>
      </c>
      <c r="J13">
        <v>0</v>
      </c>
    </row>
    <row r="14" spans="1:10" ht="15" customHeight="1" x14ac:dyDescent="0.25">
      <c r="A14" t="s">
        <v>1784</v>
      </c>
      <c r="B14" t="s">
        <v>1794</v>
      </c>
      <c r="C14" t="s">
        <v>1795</v>
      </c>
      <c r="D14" t="s">
        <v>1704</v>
      </c>
      <c r="E14" t="s">
        <v>1786</v>
      </c>
      <c r="F14">
        <v>-12.013769999999999</v>
      </c>
      <c r="G14">
        <v>-76.852800000000002</v>
      </c>
      <c r="H14">
        <v>320</v>
      </c>
      <c r="I14">
        <v>18</v>
      </c>
      <c r="J14">
        <v>11</v>
      </c>
    </row>
    <row r="15" spans="1:10" ht="15" customHeight="1" x14ac:dyDescent="0.25">
      <c r="A15" t="s">
        <v>1784</v>
      </c>
      <c r="B15" t="s">
        <v>1753</v>
      </c>
      <c r="C15" t="s">
        <v>1754</v>
      </c>
      <c r="D15" t="s">
        <v>1704</v>
      </c>
      <c r="E15" t="s">
        <v>319</v>
      </c>
      <c r="F15">
        <v>-12.003709000000001</v>
      </c>
      <c r="G15">
        <v>-76.836389999999994</v>
      </c>
      <c r="H15">
        <v>257</v>
      </c>
      <c r="I15">
        <v>14</v>
      </c>
      <c r="J15">
        <v>10</v>
      </c>
    </row>
    <row r="16" spans="1:10" ht="15" customHeight="1" x14ac:dyDescent="0.25">
      <c r="A16" t="s">
        <v>1784</v>
      </c>
      <c r="B16" t="s">
        <v>1758</v>
      </c>
      <c r="C16" t="s">
        <v>1759</v>
      </c>
      <c r="D16" t="s">
        <v>1704</v>
      </c>
      <c r="E16" t="s">
        <v>319</v>
      </c>
      <c r="F16">
        <v>-12.01538</v>
      </c>
      <c r="G16">
        <v>-76.821889999999996</v>
      </c>
      <c r="H16">
        <v>32</v>
      </c>
      <c r="I16">
        <v>5</v>
      </c>
      <c r="J16">
        <v>5</v>
      </c>
    </row>
    <row r="17" spans="1:10" ht="15" customHeight="1" x14ac:dyDescent="0.25">
      <c r="A17" t="s">
        <v>1784</v>
      </c>
      <c r="B17" t="s">
        <v>1744</v>
      </c>
      <c r="C17" t="s">
        <v>1745</v>
      </c>
      <c r="D17" t="s">
        <v>1704</v>
      </c>
      <c r="E17" t="s">
        <v>1789</v>
      </c>
      <c r="F17">
        <v>-12.007089000000001</v>
      </c>
      <c r="G17">
        <v>-76.821257000000003</v>
      </c>
      <c r="H17">
        <v>517</v>
      </c>
      <c r="I17">
        <v>24</v>
      </c>
      <c r="J17">
        <v>15</v>
      </c>
    </row>
    <row r="18" spans="1:10" ht="15" customHeight="1" x14ac:dyDescent="0.25">
      <c r="A18" t="s">
        <v>1784</v>
      </c>
      <c r="B18" t="s">
        <v>1736</v>
      </c>
      <c r="C18" t="s">
        <v>1737</v>
      </c>
      <c r="D18" t="s">
        <v>1704</v>
      </c>
      <c r="E18" t="s">
        <v>319</v>
      </c>
      <c r="F18">
        <v>-12.0161</v>
      </c>
      <c r="G18">
        <v>-76.823999999999998</v>
      </c>
      <c r="H18">
        <v>88</v>
      </c>
      <c r="I18">
        <v>2</v>
      </c>
      <c r="J18">
        <v>5</v>
      </c>
    </row>
    <row r="19" spans="1:10" ht="15" customHeight="1" x14ac:dyDescent="0.25">
      <c r="A19" t="s">
        <v>1784</v>
      </c>
      <c r="B19" t="s">
        <v>1742</v>
      </c>
      <c r="C19" t="s">
        <v>1743</v>
      </c>
      <c r="D19" t="s">
        <v>1704</v>
      </c>
      <c r="E19" t="s">
        <v>319</v>
      </c>
      <c r="F19">
        <v>-12.014889999999999</v>
      </c>
      <c r="G19">
        <v>-76.822699999999998</v>
      </c>
      <c r="H19">
        <v>116</v>
      </c>
      <c r="I19">
        <v>11</v>
      </c>
      <c r="J19">
        <v>5</v>
      </c>
    </row>
    <row r="20" spans="1:10" ht="15" customHeight="1" x14ac:dyDescent="0.25">
      <c r="A20" t="s">
        <v>1784</v>
      </c>
      <c r="B20" t="s">
        <v>1797</v>
      </c>
      <c r="C20" t="s">
        <v>1798</v>
      </c>
      <c r="D20" t="s">
        <v>1704</v>
      </c>
      <c r="E20" t="s">
        <v>319</v>
      </c>
      <c r="F20">
        <v>-12.01141</v>
      </c>
      <c r="G20">
        <v>-76.821520000000007</v>
      </c>
      <c r="H20">
        <v>0</v>
      </c>
      <c r="I20">
        <v>0</v>
      </c>
      <c r="J20">
        <v>0</v>
      </c>
    </row>
    <row r="21" spans="1:10" ht="15" customHeight="1" x14ac:dyDescent="0.25">
      <c r="A21" t="s">
        <v>1784</v>
      </c>
      <c r="B21" t="s">
        <v>1732</v>
      </c>
      <c r="C21" t="s">
        <v>1733</v>
      </c>
      <c r="D21" t="s">
        <v>1704</v>
      </c>
      <c r="E21" t="s">
        <v>319</v>
      </c>
      <c r="F21">
        <v>-12.010999999999999</v>
      </c>
      <c r="G21">
        <v>-76.822850000000003</v>
      </c>
      <c r="H21">
        <v>110</v>
      </c>
      <c r="I21">
        <v>7</v>
      </c>
      <c r="J21">
        <v>5</v>
      </c>
    </row>
    <row r="22" spans="1:10" ht="15" customHeight="1" x14ac:dyDescent="0.25">
      <c r="A22" t="s">
        <v>1784</v>
      </c>
      <c r="B22" t="s">
        <v>1755</v>
      </c>
      <c r="C22" t="s">
        <v>324</v>
      </c>
      <c r="D22" t="s">
        <v>1704</v>
      </c>
      <c r="E22" t="s">
        <v>319</v>
      </c>
      <c r="F22">
        <v>-12.00681</v>
      </c>
      <c r="G22">
        <v>-76.844489999999993</v>
      </c>
      <c r="H22">
        <v>113</v>
      </c>
      <c r="I22">
        <v>7</v>
      </c>
      <c r="J22">
        <v>5</v>
      </c>
    </row>
    <row r="23" spans="1:10" ht="15" customHeight="1" x14ac:dyDescent="0.25">
      <c r="A23" t="s">
        <v>1784</v>
      </c>
      <c r="B23" t="s">
        <v>1799</v>
      </c>
      <c r="C23" t="s">
        <v>1796</v>
      </c>
      <c r="D23" t="s">
        <v>1704</v>
      </c>
      <c r="E23" t="s">
        <v>319</v>
      </c>
      <c r="F23">
        <v>-12.00572</v>
      </c>
      <c r="G23">
        <v>-76.833510000000004</v>
      </c>
      <c r="H23">
        <v>197</v>
      </c>
      <c r="I23">
        <v>11</v>
      </c>
      <c r="J23">
        <v>8</v>
      </c>
    </row>
    <row r="24" spans="1:10" ht="15" customHeight="1" x14ac:dyDescent="0.25">
      <c r="A24" t="s">
        <v>1784</v>
      </c>
      <c r="B24" t="s">
        <v>1752</v>
      </c>
      <c r="C24" t="s">
        <v>321</v>
      </c>
      <c r="D24" t="s">
        <v>1704</v>
      </c>
      <c r="E24" t="s">
        <v>319</v>
      </c>
      <c r="F24">
        <v>-12.00694</v>
      </c>
      <c r="G24">
        <v>-76.843850000000003</v>
      </c>
      <c r="H24">
        <v>140</v>
      </c>
      <c r="I24">
        <v>5</v>
      </c>
      <c r="J24">
        <v>5</v>
      </c>
    </row>
    <row r="25" spans="1:10" ht="15" customHeight="1" x14ac:dyDescent="0.25">
      <c r="A25" t="s">
        <v>1784</v>
      </c>
      <c r="B25" t="s">
        <v>1749</v>
      </c>
      <c r="C25" t="s">
        <v>320</v>
      </c>
      <c r="D25" t="s">
        <v>1704</v>
      </c>
      <c r="E25" t="s">
        <v>319</v>
      </c>
      <c r="F25">
        <v>-12.00628</v>
      </c>
      <c r="G25">
        <v>-76.839089999999999</v>
      </c>
      <c r="H25">
        <v>146</v>
      </c>
      <c r="I25">
        <v>11</v>
      </c>
      <c r="J25">
        <v>6</v>
      </c>
    </row>
    <row r="26" spans="1:10" ht="15" customHeight="1" x14ac:dyDescent="0.25">
      <c r="A26" t="s">
        <v>1784</v>
      </c>
      <c r="B26" t="s">
        <v>1727</v>
      </c>
      <c r="C26" t="s">
        <v>1728</v>
      </c>
      <c r="D26" t="s">
        <v>1704</v>
      </c>
      <c r="E26" t="s">
        <v>319</v>
      </c>
      <c r="F26">
        <v>-11.998374999999999</v>
      </c>
      <c r="G26">
        <v>-76.833460000000002</v>
      </c>
      <c r="H26">
        <v>6</v>
      </c>
      <c r="I26">
        <v>2</v>
      </c>
      <c r="J26">
        <v>1</v>
      </c>
    </row>
    <row r="27" spans="1:10" ht="15" customHeight="1" x14ac:dyDescent="0.25">
      <c r="A27" t="s">
        <v>1784</v>
      </c>
      <c r="B27" t="s">
        <v>1740</v>
      </c>
      <c r="C27" t="s">
        <v>1741</v>
      </c>
      <c r="D27" t="s">
        <v>1704</v>
      </c>
      <c r="E27" t="s">
        <v>319</v>
      </c>
      <c r="F27">
        <v>-12.011900000000001</v>
      </c>
      <c r="G27">
        <v>-76.850489999999994</v>
      </c>
      <c r="H27">
        <v>57</v>
      </c>
      <c r="I27">
        <v>6</v>
      </c>
      <c r="J27">
        <v>4</v>
      </c>
    </row>
    <row r="28" spans="1:10" ht="15" customHeight="1" x14ac:dyDescent="0.25">
      <c r="A28" t="s">
        <v>1784</v>
      </c>
      <c r="B28" t="s">
        <v>1769</v>
      </c>
      <c r="C28" t="s">
        <v>1770</v>
      </c>
      <c r="D28" t="s">
        <v>1704</v>
      </c>
      <c r="E28" t="s">
        <v>319</v>
      </c>
      <c r="F28">
        <v>-12.01347</v>
      </c>
      <c r="G28">
        <v>-76.821472999999997</v>
      </c>
      <c r="H28">
        <v>250</v>
      </c>
      <c r="I28">
        <v>28</v>
      </c>
      <c r="J28">
        <v>8</v>
      </c>
    </row>
    <row r="29" spans="1:10" ht="15" customHeight="1" x14ac:dyDescent="0.25">
      <c r="A29" t="s">
        <v>1784</v>
      </c>
      <c r="B29" t="s">
        <v>1746</v>
      </c>
      <c r="C29" t="s">
        <v>325</v>
      </c>
      <c r="D29" t="s">
        <v>1704</v>
      </c>
      <c r="E29" t="s">
        <v>319</v>
      </c>
      <c r="F29">
        <v>-12.015890000000001</v>
      </c>
      <c r="G29">
        <v>-76.840940000000003</v>
      </c>
      <c r="H29">
        <v>55</v>
      </c>
      <c r="I29">
        <v>5</v>
      </c>
      <c r="J29">
        <v>5</v>
      </c>
    </row>
    <row r="30" spans="1:10" ht="15" customHeight="1" x14ac:dyDescent="0.25">
      <c r="A30" t="s">
        <v>1784</v>
      </c>
      <c r="B30" t="s">
        <v>1756</v>
      </c>
      <c r="C30" t="s">
        <v>1800</v>
      </c>
      <c r="D30" t="s">
        <v>1704</v>
      </c>
      <c r="E30" t="s">
        <v>319</v>
      </c>
      <c r="F30">
        <v>-12.009410000000001</v>
      </c>
      <c r="G30">
        <v>-76.836209999999994</v>
      </c>
      <c r="H30">
        <v>88</v>
      </c>
      <c r="I30">
        <v>2</v>
      </c>
      <c r="J30">
        <v>5</v>
      </c>
    </row>
    <row r="31" spans="1:10" ht="15" customHeight="1" x14ac:dyDescent="0.25">
      <c r="A31" t="s">
        <v>1784</v>
      </c>
      <c r="B31" t="s">
        <v>1731</v>
      </c>
      <c r="C31" t="s">
        <v>326</v>
      </c>
      <c r="D31" t="s">
        <v>1704</v>
      </c>
      <c r="E31" t="s">
        <v>319</v>
      </c>
      <c r="F31">
        <v>-12.01736</v>
      </c>
      <c r="G31">
        <v>-76.838589999999996</v>
      </c>
      <c r="H31">
        <v>0</v>
      </c>
      <c r="I31">
        <v>0</v>
      </c>
      <c r="J31">
        <v>0</v>
      </c>
    </row>
    <row r="32" spans="1:10" ht="15" customHeight="1" x14ac:dyDescent="0.25">
      <c r="A32" t="s">
        <v>1784</v>
      </c>
      <c r="B32" t="s">
        <v>1771</v>
      </c>
      <c r="C32" t="s">
        <v>1772</v>
      </c>
      <c r="D32" t="s">
        <v>1704</v>
      </c>
      <c r="E32" t="s">
        <v>319</v>
      </c>
      <c r="F32">
        <v>-12.00296</v>
      </c>
      <c r="G32">
        <v>-76.839250000000007</v>
      </c>
      <c r="H32">
        <v>73</v>
      </c>
      <c r="I32">
        <v>5</v>
      </c>
      <c r="J32">
        <v>5</v>
      </c>
    </row>
    <row r="33" spans="1:10" ht="15" customHeight="1" x14ac:dyDescent="0.25">
      <c r="A33" t="s">
        <v>1784</v>
      </c>
      <c r="B33" t="s">
        <v>1747</v>
      </c>
      <c r="C33" t="s">
        <v>1748</v>
      </c>
      <c r="D33" t="s">
        <v>1704</v>
      </c>
      <c r="E33" t="s">
        <v>319</v>
      </c>
      <c r="F33">
        <v>-12.01211</v>
      </c>
      <c r="G33">
        <v>-76.853819999999999</v>
      </c>
      <c r="H33">
        <v>129</v>
      </c>
      <c r="I33">
        <v>9</v>
      </c>
      <c r="J33">
        <v>5</v>
      </c>
    </row>
    <row r="34" spans="1:10" ht="15" customHeight="1" x14ac:dyDescent="0.25">
      <c r="A34" t="s">
        <v>1784</v>
      </c>
      <c r="B34" t="s">
        <v>1760</v>
      </c>
      <c r="C34" t="s">
        <v>1761</v>
      </c>
      <c r="D34" t="s">
        <v>1704</v>
      </c>
      <c r="E34" t="s">
        <v>319</v>
      </c>
      <c r="F34">
        <v>-12.00549</v>
      </c>
      <c r="G34">
        <v>-76.830533000000003</v>
      </c>
      <c r="H34">
        <v>323</v>
      </c>
      <c r="I34">
        <v>20</v>
      </c>
      <c r="J34">
        <v>10</v>
      </c>
    </row>
    <row r="35" spans="1:10" ht="15" customHeight="1" x14ac:dyDescent="0.25">
      <c r="A35" t="s">
        <v>1784</v>
      </c>
      <c r="B35" t="s">
        <v>1767</v>
      </c>
      <c r="C35" t="s">
        <v>1768</v>
      </c>
      <c r="D35" t="s">
        <v>1704</v>
      </c>
      <c r="E35" t="s">
        <v>319</v>
      </c>
      <c r="F35">
        <v>-12.011850000000001</v>
      </c>
      <c r="G35">
        <v>-76.850589999999997</v>
      </c>
      <c r="H35">
        <v>177</v>
      </c>
      <c r="I35">
        <v>8</v>
      </c>
      <c r="J35">
        <v>5</v>
      </c>
    </row>
    <row r="36" spans="1:10" ht="15" customHeight="1" x14ac:dyDescent="0.25">
      <c r="A36" t="s">
        <v>1784</v>
      </c>
      <c r="B36" t="s">
        <v>1801</v>
      </c>
      <c r="C36" t="s">
        <v>322</v>
      </c>
      <c r="D36" t="s">
        <v>1704</v>
      </c>
      <c r="E36" t="s">
        <v>319</v>
      </c>
      <c r="F36">
        <v>-12.007440000000001</v>
      </c>
      <c r="G36">
        <v>-76.832999999999998</v>
      </c>
      <c r="H36">
        <v>134</v>
      </c>
      <c r="I36">
        <v>8</v>
      </c>
      <c r="J36">
        <v>6</v>
      </c>
    </row>
    <row r="37" spans="1:10" ht="15" customHeight="1" x14ac:dyDescent="0.25">
      <c r="A37" t="s">
        <v>1784</v>
      </c>
      <c r="B37" t="s">
        <v>1757</v>
      </c>
      <c r="C37" t="s">
        <v>1802</v>
      </c>
      <c r="D37" t="s">
        <v>1704</v>
      </c>
      <c r="E37" t="s">
        <v>319</v>
      </c>
      <c r="F37">
        <v>-12.00948</v>
      </c>
      <c r="G37">
        <v>-76.834770000000006</v>
      </c>
      <c r="H37">
        <v>116</v>
      </c>
      <c r="I37">
        <v>5</v>
      </c>
      <c r="J37">
        <v>5</v>
      </c>
    </row>
    <row r="38" spans="1:10" ht="15" customHeight="1" x14ac:dyDescent="0.25">
      <c r="A38" t="s">
        <v>1784</v>
      </c>
      <c r="B38" t="s">
        <v>1762</v>
      </c>
      <c r="C38" t="s">
        <v>1763</v>
      </c>
      <c r="D38" t="s">
        <v>1704</v>
      </c>
      <c r="E38" t="s">
        <v>319</v>
      </c>
      <c r="F38">
        <v>-12.014939999999999</v>
      </c>
      <c r="G38">
        <v>-76.824179999999998</v>
      </c>
      <c r="H38">
        <v>230</v>
      </c>
      <c r="I38">
        <v>10</v>
      </c>
      <c r="J38">
        <v>9</v>
      </c>
    </row>
    <row r="39" spans="1:10" ht="15" customHeight="1" x14ac:dyDescent="0.25">
      <c r="A39" t="s">
        <v>1784</v>
      </c>
      <c r="B39" t="s">
        <v>1729</v>
      </c>
      <c r="C39" t="s">
        <v>1730</v>
      </c>
      <c r="D39" t="s">
        <v>1704</v>
      </c>
      <c r="E39" t="s">
        <v>319</v>
      </c>
      <c r="F39">
        <v>-12.010949999999999</v>
      </c>
      <c r="G39">
        <v>-76.828190000000006</v>
      </c>
      <c r="H39">
        <v>107</v>
      </c>
      <c r="I39">
        <v>11</v>
      </c>
      <c r="J39">
        <v>6</v>
      </c>
    </row>
    <row r="40" spans="1:10" ht="15" customHeight="1" x14ac:dyDescent="0.25">
      <c r="A40" t="s">
        <v>1784</v>
      </c>
      <c r="B40" t="s">
        <v>1738</v>
      </c>
      <c r="C40" t="s">
        <v>1739</v>
      </c>
      <c r="D40" t="s">
        <v>1704</v>
      </c>
      <c r="E40" t="s">
        <v>319</v>
      </c>
      <c r="F40">
        <v>-12.007709999999999</v>
      </c>
      <c r="G40">
        <v>-76.826369999999997</v>
      </c>
      <c r="H40">
        <v>75</v>
      </c>
      <c r="I40">
        <v>10</v>
      </c>
      <c r="J40">
        <v>5</v>
      </c>
    </row>
    <row r="41" spans="1:10" ht="15" customHeight="1" x14ac:dyDescent="0.25">
      <c r="A41" t="s">
        <v>1784</v>
      </c>
      <c r="B41" t="s">
        <v>1803</v>
      </c>
      <c r="C41" t="s">
        <v>1804</v>
      </c>
      <c r="D41" t="s">
        <v>1704</v>
      </c>
      <c r="E41" t="s">
        <v>319</v>
      </c>
      <c r="F41">
        <v>-12.00685</v>
      </c>
      <c r="G41">
        <v>-76.842950000000002</v>
      </c>
      <c r="H41">
        <v>0</v>
      </c>
      <c r="I41">
        <v>0</v>
      </c>
      <c r="J41">
        <v>0</v>
      </c>
    </row>
    <row r="43" spans="1:10" ht="15" customHeight="1" x14ac:dyDescent="0.25">
      <c r="C43" s="1068" t="s">
        <v>1805</v>
      </c>
      <c r="D43" s="1068"/>
      <c r="E43" s="1068"/>
      <c r="F43" s="784">
        <f>SUM(H5:H41)</f>
        <v>6867</v>
      </c>
    </row>
    <row r="44" spans="1:10" ht="15" customHeight="1" x14ac:dyDescent="0.25">
      <c r="C44" s="1068" t="s">
        <v>1806</v>
      </c>
      <c r="D44" s="1068"/>
      <c r="E44" s="1068"/>
      <c r="F44" s="784">
        <f>SUMIF(E5:E41,"Privada",H5:H41)</f>
        <v>3677</v>
      </c>
    </row>
    <row r="45" spans="1:10" x14ac:dyDescent="0.25">
      <c r="C45" s="1068" t="s">
        <v>1807</v>
      </c>
      <c r="D45" s="1068"/>
      <c r="E45" s="1068"/>
      <c r="F45" s="784">
        <f>F43-F44</f>
        <v>3190</v>
      </c>
    </row>
    <row r="46" spans="1:10" x14ac:dyDescent="0.25">
      <c r="C46" s="1068" t="s">
        <v>317</v>
      </c>
      <c r="D46" s="1068"/>
      <c r="E46" s="1068"/>
      <c r="F46" s="784">
        <f>H5</f>
        <v>693</v>
      </c>
    </row>
    <row r="47" spans="1:10" ht="15" customHeight="1" x14ac:dyDescent="0.3">
      <c r="C47" s="1068" t="s">
        <v>1810</v>
      </c>
      <c r="D47" s="1068"/>
      <c r="E47" s="1068"/>
      <c r="F47" s="786">
        <f>F45/F43</f>
        <v>0.46454055628367558</v>
      </c>
    </row>
    <row r="48" spans="1:10" ht="18.75" x14ac:dyDescent="0.3">
      <c r="C48" s="1068" t="s">
        <v>1808</v>
      </c>
      <c r="D48" s="1068"/>
      <c r="E48" s="1068"/>
      <c r="F48" s="786">
        <f>F46/F45</f>
        <v>0.21724137931034482</v>
      </c>
    </row>
    <row r="49" spans="3:6" ht="18.75" x14ac:dyDescent="0.3">
      <c r="C49" s="1068" t="s">
        <v>1809</v>
      </c>
      <c r="D49" s="1068"/>
      <c r="E49" s="1068"/>
      <c r="F49" s="786">
        <f>F46/F43</f>
        <v>0.10091743119266056</v>
      </c>
    </row>
    <row r="51" spans="3:6" x14ac:dyDescent="0.25">
      <c r="C51" s="1068" t="s">
        <v>1811</v>
      </c>
      <c r="D51" s="1068"/>
      <c r="E51" s="1068"/>
      <c r="F51">
        <f>'3. Población dem. potencial'!H46</f>
        <v>7068</v>
      </c>
    </row>
    <row r="52" spans="3:6" x14ac:dyDescent="0.25">
      <c r="C52" s="1068" t="s">
        <v>1812</v>
      </c>
      <c r="D52" s="1068"/>
      <c r="E52" s="1068"/>
      <c r="F52" s="869">
        <f>F43/F51</f>
        <v>0.97156196943972839</v>
      </c>
    </row>
    <row r="64" spans="3:6"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ht="15.75" customHeight="1" x14ac:dyDescent="0.25"/>
    <row r="1042" ht="15.75" customHeight="1" x14ac:dyDescent="0.25"/>
    <row r="1043" ht="15.75" customHeight="1" x14ac:dyDescent="0.25"/>
  </sheetData>
  <autoFilter ref="A4:J41" xr:uid="{60E8E023-8273-46DE-A15F-93655CFC553C}"/>
  <mergeCells count="9">
    <mergeCell ref="C48:E48"/>
    <mergeCell ref="C49:E49"/>
    <mergeCell ref="C51:E51"/>
    <mergeCell ref="C52:E52"/>
    <mergeCell ref="C43:E43"/>
    <mergeCell ref="C44:E44"/>
    <mergeCell ref="C45:E45"/>
    <mergeCell ref="C46:E46"/>
    <mergeCell ref="C47:E47"/>
  </mergeCells>
  <pageMargins left="0.7" right="0.7" top="0.75" bottom="0.75" header="0" footer="0"/>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09392-8B9E-4CAC-9931-238581424E0A}">
  <sheetPr>
    <tabColor rgb="FF7030A0"/>
  </sheetPr>
  <dimension ref="B1:V34"/>
  <sheetViews>
    <sheetView topLeftCell="B1" workbookViewId="0">
      <selection activeCell="I29" sqref="I29"/>
    </sheetView>
  </sheetViews>
  <sheetFormatPr baseColWidth="10" defaultRowHeight="15" x14ac:dyDescent="0.25"/>
  <sheetData>
    <row r="1" spans="2:11" ht="18.75" x14ac:dyDescent="0.3">
      <c r="B1" s="1066" t="s">
        <v>1726</v>
      </c>
      <c r="C1" s="1058"/>
      <c r="D1" s="1058"/>
      <c r="E1" s="1058"/>
      <c r="F1" s="1058"/>
      <c r="G1" s="1058"/>
      <c r="H1" s="1058"/>
      <c r="I1" s="1058"/>
      <c r="J1" s="1058"/>
      <c r="K1" s="1058"/>
    </row>
    <row r="2" spans="2:11" ht="15" customHeight="1" x14ac:dyDescent="0.25"/>
    <row r="3" spans="2:11" ht="15" customHeight="1" x14ac:dyDescent="0.25">
      <c r="B3" s="37" t="s">
        <v>1870</v>
      </c>
      <c r="C3" s="38"/>
      <c r="D3" s="38"/>
      <c r="E3" s="38"/>
      <c r="F3" s="768">
        <f>'DATOS-COLEGIOS'!F49</f>
        <v>0.10091743119266056</v>
      </c>
    </row>
    <row r="5" spans="2:11" x14ac:dyDescent="0.25">
      <c r="B5" s="1056" t="s">
        <v>311</v>
      </c>
      <c r="C5" s="1034"/>
      <c r="D5" s="1034"/>
      <c r="E5" s="1034"/>
      <c r="F5" s="1034"/>
      <c r="G5" s="1034"/>
      <c r="H5" s="1035"/>
    </row>
    <row r="6" spans="2:11" x14ac:dyDescent="0.25">
      <c r="B6" s="82" t="s">
        <v>285</v>
      </c>
      <c r="C6" s="82" t="s">
        <v>304</v>
      </c>
      <c r="D6" s="82" t="s">
        <v>305</v>
      </c>
      <c r="E6" s="82" t="s">
        <v>306</v>
      </c>
      <c r="F6" s="82" t="s">
        <v>307</v>
      </c>
      <c r="G6" s="82" t="s">
        <v>308</v>
      </c>
      <c r="H6" s="82" t="s">
        <v>245</v>
      </c>
    </row>
    <row r="7" spans="2:11" x14ac:dyDescent="0.25">
      <c r="B7" s="100">
        <v>2019</v>
      </c>
      <c r="C7" s="70">
        <f>$F$3*'3. Población dem. potencial'!C40</f>
        <v>144.81651376146789</v>
      </c>
      <c r="D7" s="70">
        <f>$F$3*'3. Población dem. potencial'!D40</f>
        <v>141.78899082568807</v>
      </c>
      <c r="E7" s="70">
        <f>$F$3*'3. Población dem. potencial'!E40</f>
        <v>133.3119266055046</v>
      </c>
      <c r="F7" s="70">
        <f>$F$3*'3. Población dem. potencial'!F40</f>
        <v>128.56880733944953</v>
      </c>
      <c r="G7" s="70">
        <f>$F$3*'3. Población dem. potencial'!G40</f>
        <v>133.71559633027525</v>
      </c>
      <c r="H7" s="783">
        <f>SUM(C7:G7)</f>
        <v>682.20183486238534</v>
      </c>
      <c r="J7">
        <f>+$F$3*'3. Población dem. potencial'!E29</f>
        <v>141.51078684949584</v>
      </c>
    </row>
    <row r="8" spans="2:11" x14ac:dyDescent="0.25">
      <c r="B8" s="100">
        <v>2020</v>
      </c>
      <c r="C8" s="70">
        <f>$F$3*'3. Población dem. potencial'!C41</f>
        <v>146.53211009174314</v>
      </c>
      <c r="D8" s="70">
        <f>$F$3*'3. Población dem. potencial'!D41</f>
        <v>143.60550458715596</v>
      </c>
      <c r="E8" s="70">
        <f>$F$3*'3. Población dem. potencial'!E41</f>
        <v>133.81651376146789</v>
      </c>
      <c r="F8" s="70">
        <f>$F$3*'3. Población dem. potencial'!F41</f>
        <v>128.36697247706422</v>
      </c>
      <c r="G8" s="70">
        <f>$F$3*'3. Población dem. potencial'!G41</f>
        <v>134.92660550458717</v>
      </c>
      <c r="H8" s="783">
        <f t="shared" ref="H8:H26" si="0">SUM(C8:G8)</f>
        <v>687.2477064220185</v>
      </c>
      <c r="J8">
        <f>+$F$3*'3. Población dem. potencial'!E30</f>
        <v>138.34967900278551</v>
      </c>
    </row>
    <row r="9" spans="2:11" x14ac:dyDescent="0.25">
      <c r="B9" s="100">
        <v>2021</v>
      </c>
      <c r="C9" s="70">
        <f>$F$3*'3. Población dem. potencial'!C42</f>
        <v>148.24770642201835</v>
      </c>
      <c r="D9" s="70">
        <f>$F$3*'3. Población dem. potencial'!D42</f>
        <v>145.42201834862385</v>
      </c>
      <c r="E9" s="70">
        <f>$F$3*'3. Población dem. potencial'!E42</f>
        <v>134.42201834862385</v>
      </c>
      <c r="F9" s="70">
        <f>$F$3*'3. Población dem. potencial'!F42</f>
        <v>128.16513761467891</v>
      </c>
      <c r="G9" s="70">
        <f>$F$3*'3. Población dem. potencial'!G42</f>
        <v>136.1376146788991</v>
      </c>
      <c r="H9" s="783">
        <f t="shared" si="0"/>
        <v>692.39449541284409</v>
      </c>
      <c r="J9">
        <f>+$F$3*'3. Población dem. potencial'!E31</f>
        <v>132.20017911605606</v>
      </c>
    </row>
    <row r="10" spans="2:11" x14ac:dyDescent="0.25">
      <c r="B10" s="100">
        <v>2022</v>
      </c>
      <c r="C10" s="70">
        <f>$F$3*'3. Población dem. potencial'!C43</f>
        <v>149.9633027522936</v>
      </c>
      <c r="D10" s="70">
        <f>$F$3*'3. Población dem. potencial'!D43</f>
        <v>147.23853211009174</v>
      </c>
      <c r="E10" s="70">
        <f>$F$3*'3. Población dem. potencial'!E43</f>
        <v>134.92660550458717</v>
      </c>
      <c r="F10" s="70">
        <f>$F$3*'3. Población dem. potencial'!F43</f>
        <v>127.96330275229359</v>
      </c>
      <c r="G10" s="70">
        <f>$F$3*'3. Población dem. potencial'!G43</f>
        <v>137.34862385321102</v>
      </c>
      <c r="H10" s="783">
        <f t="shared" si="0"/>
        <v>697.44036697247714</v>
      </c>
      <c r="J10">
        <f>+$F$3*'3. Población dem. potencial'!E32</f>
        <v>129.03653874035948</v>
      </c>
    </row>
    <row r="11" spans="2:11" x14ac:dyDescent="0.25">
      <c r="B11" s="100">
        <v>2023</v>
      </c>
      <c r="C11" s="70">
        <f>$F$3*'3. Población dem. potencial'!C44</f>
        <v>151.77981651376149</v>
      </c>
      <c r="D11" s="70">
        <f>$F$3*'3. Población dem. potencial'!D44</f>
        <v>149.05504587155963</v>
      </c>
      <c r="E11" s="70">
        <f>$F$3*'3. Población dem. potencial'!E44</f>
        <v>135.53211009174314</v>
      </c>
      <c r="F11" s="70">
        <f>$F$3*'3. Población dem. potencial'!F44</f>
        <v>127.76146788990826</v>
      </c>
      <c r="G11" s="70">
        <f>$F$3*'3. Población dem. potencial'!G44</f>
        <v>138.66055045871559</v>
      </c>
      <c r="H11" s="783">
        <f t="shared" si="0"/>
        <v>702.78899082568796</v>
      </c>
      <c r="J11">
        <f>+$F$3*'3. Población dem. potencial'!E33</f>
        <v>131.4189132303683</v>
      </c>
    </row>
    <row r="12" spans="2:11" x14ac:dyDescent="0.25">
      <c r="B12" s="100">
        <v>2024</v>
      </c>
      <c r="C12" s="70">
        <f>$F$3*'3. Población dem. potencial'!C45</f>
        <v>153.59633027522938</v>
      </c>
      <c r="D12" s="70">
        <f>$F$3*'3. Población dem. potencial'!D45</f>
        <v>150.97247706422019</v>
      </c>
      <c r="E12" s="70">
        <f>$F$3*'3. Población dem. potencial'!E45</f>
        <v>136.1376146788991</v>
      </c>
      <c r="F12" s="70">
        <f>$F$3*'3. Población dem. potencial'!F45</f>
        <v>127.55963302752295</v>
      </c>
      <c r="G12" s="70">
        <f>$F$3*'3. Población dem. potencial'!G45</f>
        <v>139.87155963302754</v>
      </c>
      <c r="H12" s="783">
        <f t="shared" si="0"/>
        <v>708.13761467889924</v>
      </c>
      <c r="J12">
        <f>SUM(J7:J11)</f>
        <v>672.51609693906516</v>
      </c>
      <c r="K12">
        <f>+F3*'3. Población dem. potencial'!E34</f>
        <v>672.51609693906528</v>
      </c>
    </row>
    <row r="13" spans="2:11" x14ac:dyDescent="0.25">
      <c r="B13" s="100">
        <f>'3. Población dem. potencial'!B46</f>
        <v>2025</v>
      </c>
      <c r="C13" s="70">
        <f>$F$3*'3. Población dem. potencial'!C46</f>
        <v>155.41284403669727</v>
      </c>
      <c r="D13" s="70">
        <f>$F$3*'3. Población dem. potencial'!D46</f>
        <v>152.78899082568807</v>
      </c>
      <c r="E13" s="70">
        <f>$F$3*'3. Población dem. potencial'!E46</f>
        <v>136.64220183486239</v>
      </c>
      <c r="F13" s="70">
        <f>$F$3*'3. Población dem. potencial'!F46</f>
        <v>127.35779816513762</v>
      </c>
      <c r="G13" s="70">
        <f>$F$3*'3. Población dem. potencial'!G46</f>
        <v>141.08256880733947</v>
      </c>
      <c r="H13" s="783">
        <f t="shared" si="0"/>
        <v>713.28440366972484</v>
      </c>
      <c r="K13">
        <f>+F3*'3. Población dem. potencial'!C34</f>
        <v>626.02185821627393</v>
      </c>
    </row>
    <row r="14" spans="2:11" x14ac:dyDescent="0.25">
      <c r="B14" s="100">
        <f>'3. Población dem. potencial'!B47</f>
        <v>2026</v>
      </c>
      <c r="C14" s="70">
        <f>$F$3*'3. Población dem. potencial'!C47</f>
        <v>157.22935779816515</v>
      </c>
      <c r="D14" s="70">
        <f>$F$3*'3. Población dem. potencial'!D47</f>
        <v>154.70642201834863</v>
      </c>
      <c r="E14" s="70">
        <f>$F$3*'3. Población dem. potencial'!E47</f>
        <v>137.24770642201835</v>
      </c>
      <c r="F14" s="70">
        <f>$F$3*'3. Población dem. potencial'!F47</f>
        <v>127.05504587155964</v>
      </c>
      <c r="G14" s="70">
        <f>$F$3*'3. Población dem. potencial'!G47</f>
        <v>142.39449541284404</v>
      </c>
      <c r="H14" s="783">
        <f t="shared" si="0"/>
        <v>718.63302752293589</v>
      </c>
    </row>
    <row r="15" spans="2:11" x14ac:dyDescent="0.25">
      <c r="B15" s="100">
        <f>'3. Población dem. potencial'!B48</f>
        <v>2027</v>
      </c>
      <c r="C15" s="70">
        <f>$F$3*'3. Población dem. potencial'!C48</f>
        <v>159.04587155963304</v>
      </c>
      <c r="D15" s="70">
        <f>$F$3*'3. Población dem. potencial'!D48</f>
        <v>156.72477064220183</v>
      </c>
      <c r="E15" s="70">
        <f>$F$3*'3. Población dem. potencial'!E48</f>
        <v>137.85321100917432</v>
      </c>
      <c r="F15" s="70">
        <f>$F$3*'3. Población dem. potencial'!F48</f>
        <v>126.85321100917432</v>
      </c>
      <c r="G15" s="70">
        <f>$F$3*'3. Población dem. potencial'!G48</f>
        <v>143.70642201834863</v>
      </c>
      <c r="H15" s="783">
        <f t="shared" si="0"/>
        <v>724.18348623853217</v>
      </c>
    </row>
    <row r="16" spans="2:11" x14ac:dyDescent="0.25">
      <c r="B16" s="100">
        <f>'3. Población dem. potencial'!B49</f>
        <v>2028</v>
      </c>
      <c r="C16" s="70">
        <f>$F$3*'3. Población dem. potencial'!C49</f>
        <v>160.9633027522936</v>
      </c>
      <c r="D16" s="70">
        <f>$F$3*'3. Población dem. potencial'!D49</f>
        <v>158.64220183486239</v>
      </c>
      <c r="E16" s="70">
        <f>$F$3*'3. Población dem. potencial'!E49</f>
        <v>138.45871559633028</v>
      </c>
      <c r="F16" s="70">
        <f>$F$3*'3. Población dem. potencial'!F49</f>
        <v>126.651376146789</v>
      </c>
      <c r="G16" s="70">
        <f>$F$3*'3. Población dem. potencial'!G49</f>
        <v>145.01834862385323</v>
      </c>
      <c r="H16" s="783">
        <f t="shared" si="0"/>
        <v>729.73394495412845</v>
      </c>
    </row>
    <row r="17" spans="2:22" x14ac:dyDescent="0.25">
      <c r="B17" s="100">
        <f>'3. Población dem. potencial'!B50</f>
        <v>2029</v>
      </c>
      <c r="C17" s="70">
        <f>$F$3*'3. Población dem. potencial'!C50</f>
        <v>162.88073394495413</v>
      </c>
      <c r="D17" s="70">
        <f>$F$3*'3. Población dem. potencial'!D50</f>
        <v>160.66055045871562</v>
      </c>
      <c r="E17" s="70">
        <f>$F$3*'3. Población dem. potencial'!E50</f>
        <v>139.06422018348624</v>
      </c>
      <c r="F17" s="70">
        <f>$F$3*'3. Población dem. potencial'!F50</f>
        <v>126.44954128440368</v>
      </c>
      <c r="G17" s="70">
        <f>$F$3*'3. Población dem. potencial'!G50</f>
        <v>146.22935779816515</v>
      </c>
      <c r="H17" s="783">
        <f t="shared" si="0"/>
        <v>735.28440366972495</v>
      </c>
    </row>
    <row r="18" spans="2:22" x14ac:dyDescent="0.25">
      <c r="B18" s="100">
        <f>'3. Población dem. potencial'!B51</f>
        <v>2030</v>
      </c>
      <c r="C18" s="70">
        <f>$F$3*'3. Población dem. potencial'!C51</f>
        <v>164.79816513761469</v>
      </c>
      <c r="D18" s="70">
        <f>$F$3*'3. Población dem. potencial'!D51</f>
        <v>162.67889908256882</v>
      </c>
      <c r="E18" s="70">
        <f>$F$3*'3. Población dem. potencial'!E51</f>
        <v>139.56880733944956</v>
      </c>
      <c r="F18" s="70">
        <f>$F$3*'3. Población dem. potencial'!F51</f>
        <v>126.24770642201835</v>
      </c>
      <c r="G18" s="70">
        <f>$F$3*'3. Población dem. potencial'!G51</f>
        <v>147.64220183486239</v>
      </c>
      <c r="H18" s="783">
        <f t="shared" si="0"/>
        <v>740.93577981651379</v>
      </c>
    </row>
    <row r="19" spans="2:22" x14ac:dyDescent="0.25">
      <c r="B19" s="100">
        <f>'3. Población dem. potencial'!B52</f>
        <v>2031</v>
      </c>
      <c r="C19" s="70">
        <f>$F$3*'3. Población dem. potencial'!C52</f>
        <v>166.71559633027525</v>
      </c>
      <c r="D19" s="70">
        <f>$F$3*'3. Población dem. potencial'!D52</f>
        <v>164.69724770642202</v>
      </c>
      <c r="E19" s="70">
        <f>$F$3*'3. Población dem. potencial'!E52</f>
        <v>140.17431192660553</v>
      </c>
      <c r="F19" s="70">
        <f>$F$3*'3. Población dem. potencial'!F52</f>
        <v>126.04587155963303</v>
      </c>
      <c r="G19" s="70">
        <f>$F$3*'3. Población dem. potencial'!G52</f>
        <v>148.95412844036699</v>
      </c>
      <c r="H19" s="783">
        <f t="shared" si="0"/>
        <v>746.58715596330273</v>
      </c>
    </row>
    <row r="20" spans="2:22" x14ac:dyDescent="0.25">
      <c r="B20" s="100">
        <f>'3. Población dem. potencial'!B53</f>
        <v>2032</v>
      </c>
      <c r="C20" s="70">
        <f>$F$3*'3. Población dem. potencial'!C53</f>
        <v>168.63302752293578</v>
      </c>
      <c r="D20" s="70">
        <f>$F$3*'3. Población dem. potencial'!D53</f>
        <v>166.81651376146789</v>
      </c>
      <c r="E20" s="70">
        <f>$F$3*'3. Población dem. potencial'!E53</f>
        <v>140.77981651376149</v>
      </c>
      <c r="F20" s="70">
        <f>$F$3*'3. Población dem. potencial'!F53</f>
        <v>125.84403669724772</v>
      </c>
      <c r="G20" s="70">
        <f>$F$3*'3. Población dem. potencial'!G53</f>
        <v>150.26605504587158</v>
      </c>
      <c r="H20" s="783">
        <f t="shared" si="0"/>
        <v>752.33944954128447</v>
      </c>
    </row>
    <row r="21" spans="2:22" x14ac:dyDescent="0.25">
      <c r="B21" s="100">
        <f>'3. Población dem. potencial'!B54</f>
        <v>2033</v>
      </c>
      <c r="C21" s="70">
        <f>$F$3*'3. Población dem. potencial'!C54</f>
        <v>170.651376146789</v>
      </c>
      <c r="D21" s="70">
        <f>$F$3*'3. Población dem. potencial'!D54</f>
        <v>168.93577981651376</v>
      </c>
      <c r="E21" s="70">
        <f>$F$3*'3. Población dem. potencial'!E54</f>
        <v>141.38532110091745</v>
      </c>
      <c r="F21" s="70">
        <f>$F$3*'3. Población dem. potencial'!F54</f>
        <v>125.64220183486239</v>
      </c>
      <c r="G21" s="70">
        <f>$F$3*'3. Población dem. potencial'!G54</f>
        <v>151.57798165137615</v>
      </c>
      <c r="H21" s="783">
        <f t="shared" si="0"/>
        <v>758.19266055045875</v>
      </c>
    </row>
    <row r="22" spans="2:22" x14ac:dyDescent="0.25">
      <c r="B22" s="100">
        <f>'3. Población dem. potencial'!B55</f>
        <v>2034</v>
      </c>
      <c r="C22" s="70">
        <f>$F$3*'3. Población dem. potencial'!C55</f>
        <v>172.6697247706422</v>
      </c>
      <c r="D22" s="70">
        <f>$F$3*'3. Población dem. potencial'!D55</f>
        <v>171.05504587155966</v>
      </c>
      <c r="E22" s="70">
        <f>$F$3*'3. Población dem. potencial'!E55</f>
        <v>141.99082568807341</v>
      </c>
      <c r="F22" s="70">
        <f>$F$3*'3. Población dem. potencial'!F55</f>
        <v>125.44036697247707</v>
      </c>
      <c r="G22" s="70">
        <f>$F$3*'3. Población dem. potencial'!G55</f>
        <v>152.99082568807341</v>
      </c>
      <c r="H22" s="783">
        <f t="shared" si="0"/>
        <v>764.14678899082571</v>
      </c>
    </row>
    <row r="23" spans="2:22" x14ac:dyDescent="0.25">
      <c r="B23" s="100">
        <f>'3. Población dem. potencial'!B56</f>
        <v>2035</v>
      </c>
      <c r="C23" s="70">
        <f>$F$3*'3. Población dem. potencial'!C56</f>
        <v>174.68807339449543</v>
      </c>
      <c r="D23" s="70">
        <f>$F$3*'3. Población dem. potencial'!D56</f>
        <v>173.17431192660553</v>
      </c>
      <c r="E23" s="70">
        <f>$F$3*'3. Población dem. potencial'!E56</f>
        <v>142.59633027522938</v>
      </c>
      <c r="F23" s="70">
        <f>$F$3*'3. Población dem. potencial'!F56</f>
        <v>125.23853211009175</v>
      </c>
      <c r="G23" s="70">
        <f>$F$3*'3. Población dem. potencial'!G56</f>
        <v>154.40366972477065</v>
      </c>
      <c r="H23" s="783">
        <f t="shared" si="0"/>
        <v>770.10091743119278</v>
      </c>
    </row>
    <row r="24" spans="2:22" x14ac:dyDescent="0.25">
      <c r="B24" s="100">
        <f>'3. Población dem. potencial'!B57</f>
        <v>2036</v>
      </c>
      <c r="C24" s="70">
        <f>$F$3*'3. Población dem. potencial'!C57</f>
        <v>176.8073394495413</v>
      </c>
      <c r="D24" s="70">
        <f>$F$3*'3. Población dem. potencial'!D57</f>
        <v>175.2935779816514</v>
      </c>
      <c r="E24" s="70">
        <f>$F$3*'3. Población dem. potencial'!E57</f>
        <v>143.20183486238534</v>
      </c>
      <c r="F24" s="70">
        <f>$F$3*'3. Población dem. potencial'!F57</f>
        <v>125.03669724770643</v>
      </c>
      <c r="G24" s="70">
        <f>$F$3*'3. Población dem. potencial'!G57</f>
        <v>155.71559633027525</v>
      </c>
      <c r="H24" s="783">
        <f t="shared" si="0"/>
        <v>776.05504587155974</v>
      </c>
    </row>
    <row r="25" spans="2:22" x14ac:dyDescent="0.25">
      <c r="B25" s="100">
        <f>'3. Población dem. potencial'!B58</f>
        <v>2037</v>
      </c>
      <c r="C25" s="70">
        <f>$F$3*'3. Población dem. potencial'!C58</f>
        <v>178.8256880733945</v>
      </c>
      <c r="D25" s="70">
        <f>$F$3*'3. Población dem. potencial'!D58</f>
        <v>177.51376146788991</v>
      </c>
      <c r="E25" s="70">
        <f>$F$3*'3. Población dem. potencial'!E58</f>
        <v>143.8073394495413</v>
      </c>
      <c r="F25" s="70">
        <f>$F$3*'3. Población dem. potencial'!F58</f>
        <v>124.8348623853211</v>
      </c>
      <c r="G25" s="70">
        <f>$F$3*'3. Población dem. potencial'!G58</f>
        <v>157.12844036697248</v>
      </c>
      <c r="H25" s="783">
        <f t="shared" si="0"/>
        <v>782.11009174311926</v>
      </c>
    </row>
    <row r="26" spans="2:22" x14ac:dyDescent="0.25">
      <c r="B26" s="100">
        <f>'3. Población dem. potencial'!B59</f>
        <v>2038</v>
      </c>
      <c r="C26" s="70">
        <f>$F$3*'3. Población dem. potencial'!C59</f>
        <v>180.94495412844037</v>
      </c>
      <c r="D26" s="70">
        <f>$F$3*'3. Población dem. potencial'!D59</f>
        <v>179.73394495412845</v>
      </c>
      <c r="E26" s="70">
        <f>$F$3*'3. Población dem. potencial'!E59</f>
        <v>144.41284403669727</v>
      </c>
      <c r="F26" s="70">
        <f>$F$3*'3. Población dem. potencial'!F59</f>
        <v>124.63302752293579</v>
      </c>
      <c r="G26" s="70">
        <f>$F$3*'3. Población dem. potencial'!G59</f>
        <v>158.54128440366972</v>
      </c>
      <c r="H26" s="783">
        <f t="shared" si="0"/>
        <v>788.26605504587155</v>
      </c>
    </row>
    <row r="28" spans="2:22" x14ac:dyDescent="0.25">
      <c r="B28" t="str" cm="1">
        <f t="array" ref="B28:V34">TRANSPOSE(B6:H26)</f>
        <v>Año</v>
      </c>
      <c r="C28">
        <v>2019</v>
      </c>
      <c r="D28">
        <v>2020</v>
      </c>
      <c r="E28">
        <v>2021</v>
      </c>
      <c r="F28">
        <v>2022</v>
      </c>
      <c r="G28">
        <v>2023</v>
      </c>
      <c r="H28">
        <v>2024</v>
      </c>
      <c r="I28">
        <v>2025</v>
      </c>
      <c r="J28">
        <v>2026</v>
      </c>
      <c r="K28">
        <v>2027</v>
      </c>
      <c r="L28">
        <v>2028</v>
      </c>
      <c r="M28">
        <v>2029</v>
      </c>
      <c r="N28">
        <v>2030</v>
      </c>
      <c r="O28">
        <v>2031</v>
      </c>
      <c r="P28">
        <v>2032</v>
      </c>
      <c r="Q28">
        <v>2033</v>
      </c>
      <c r="R28">
        <v>2034</v>
      </c>
      <c r="S28">
        <v>2035</v>
      </c>
      <c r="T28">
        <v>2036</v>
      </c>
      <c r="U28">
        <v>2037</v>
      </c>
      <c r="V28">
        <v>2038</v>
      </c>
    </row>
    <row r="29" spans="2:22" x14ac:dyDescent="0.25">
      <c r="B29" t="str">
        <v>12 años</v>
      </c>
      <c r="C29">
        <v>144.81651376146789</v>
      </c>
      <c r="D29">
        <v>146.53211009174314</v>
      </c>
      <c r="E29">
        <v>148.24770642201835</v>
      </c>
      <c r="F29">
        <v>149.9633027522936</v>
      </c>
      <c r="G29">
        <v>151.77981651376149</v>
      </c>
      <c r="H29">
        <v>153.59633027522938</v>
      </c>
      <c r="I29">
        <v>155.41284403669727</v>
      </c>
      <c r="J29">
        <v>157.22935779816515</v>
      </c>
      <c r="K29">
        <v>159.04587155963304</v>
      </c>
      <c r="L29">
        <v>160.9633027522936</v>
      </c>
      <c r="M29">
        <v>162.88073394495413</v>
      </c>
      <c r="N29">
        <v>164.79816513761469</v>
      </c>
      <c r="O29">
        <v>166.71559633027525</v>
      </c>
      <c r="P29">
        <v>168.63302752293578</v>
      </c>
      <c r="Q29">
        <v>170.651376146789</v>
      </c>
      <c r="R29">
        <v>172.6697247706422</v>
      </c>
      <c r="S29">
        <v>174.68807339449543</v>
      </c>
      <c r="T29">
        <v>176.8073394495413</v>
      </c>
      <c r="U29">
        <v>178.8256880733945</v>
      </c>
      <c r="V29">
        <v>180.94495412844037</v>
      </c>
    </row>
    <row r="30" spans="2:22" x14ac:dyDescent="0.25">
      <c r="B30" t="str">
        <v>13 años</v>
      </c>
      <c r="C30">
        <v>141.78899082568807</v>
      </c>
      <c r="D30">
        <v>143.60550458715596</v>
      </c>
      <c r="E30">
        <v>145.42201834862385</v>
      </c>
      <c r="F30">
        <v>147.23853211009174</v>
      </c>
      <c r="G30">
        <v>149.05504587155963</v>
      </c>
      <c r="H30">
        <v>150.97247706422019</v>
      </c>
      <c r="I30">
        <v>152.78899082568807</v>
      </c>
      <c r="J30">
        <v>154.70642201834863</v>
      </c>
      <c r="K30">
        <v>156.72477064220183</v>
      </c>
      <c r="L30">
        <v>158.64220183486239</v>
      </c>
      <c r="M30">
        <v>160.66055045871562</v>
      </c>
      <c r="N30">
        <v>162.67889908256882</v>
      </c>
      <c r="O30">
        <v>164.69724770642202</v>
      </c>
      <c r="P30">
        <v>166.81651376146789</v>
      </c>
      <c r="Q30">
        <v>168.93577981651376</v>
      </c>
      <c r="R30">
        <v>171.05504587155966</v>
      </c>
      <c r="S30">
        <v>173.17431192660553</v>
      </c>
      <c r="T30">
        <v>175.2935779816514</v>
      </c>
      <c r="U30">
        <v>177.51376146788991</v>
      </c>
      <c r="V30">
        <v>179.73394495412845</v>
      </c>
    </row>
    <row r="31" spans="2:22" x14ac:dyDescent="0.25">
      <c r="B31" t="str">
        <v>14 años</v>
      </c>
      <c r="C31">
        <v>133.3119266055046</v>
      </c>
      <c r="D31">
        <v>133.81651376146789</v>
      </c>
      <c r="E31">
        <v>134.42201834862385</v>
      </c>
      <c r="F31">
        <v>134.92660550458717</v>
      </c>
      <c r="G31">
        <v>135.53211009174314</v>
      </c>
      <c r="H31">
        <v>136.1376146788991</v>
      </c>
      <c r="I31">
        <v>136.64220183486239</v>
      </c>
      <c r="J31">
        <v>137.24770642201835</v>
      </c>
      <c r="K31">
        <v>137.85321100917432</v>
      </c>
      <c r="L31">
        <v>138.45871559633028</v>
      </c>
      <c r="M31">
        <v>139.06422018348624</v>
      </c>
      <c r="N31">
        <v>139.56880733944956</v>
      </c>
      <c r="O31">
        <v>140.17431192660553</v>
      </c>
      <c r="P31">
        <v>140.77981651376149</v>
      </c>
      <c r="Q31">
        <v>141.38532110091745</v>
      </c>
      <c r="R31">
        <v>141.99082568807341</v>
      </c>
      <c r="S31">
        <v>142.59633027522938</v>
      </c>
      <c r="T31">
        <v>143.20183486238534</v>
      </c>
      <c r="U31">
        <v>143.8073394495413</v>
      </c>
      <c r="V31">
        <v>144.41284403669727</v>
      </c>
    </row>
    <row r="32" spans="2:22" x14ac:dyDescent="0.25">
      <c r="B32" t="str">
        <v>15 años</v>
      </c>
      <c r="C32">
        <v>128.56880733944953</v>
      </c>
      <c r="D32">
        <v>128.36697247706422</v>
      </c>
      <c r="E32">
        <v>128.16513761467891</v>
      </c>
      <c r="F32">
        <v>127.96330275229359</v>
      </c>
      <c r="G32">
        <v>127.76146788990826</v>
      </c>
      <c r="H32">
        <v>127.55963302752295</v>
      </c>
      <c r="I32">
        <v>127.35779816513762</v>
      </c>
      <c r="J32">
        <v>127.05504587155964</v>
      </c>
      <c r="K32">
        <v>126.85321100917432</v>
      </c>
      <c r="L32">
        <v>126.651376146789</v>
      </c>
      <c r="M32">
        <v>126.44954128440368</v>
      </c>
      <c r="N32">
        <v>126.24770642201835</v>
      </c>
      <c r="O32">
        <v>126.04587155963303</v>
      </c>
      <c r="P32">
        <v>125.84403669724772</v>
      </c>
      <c r="Q32">
        <v>125.64220183486239</v>
      </c>
      <c r="R32">
        <v>125.44036697247707</v>
      </c>
      <c r="S32">
        <v>125.23853211009175</v>
      </c>
      <c r="T32">
        <v>125.03669724770643</v>
      </c>
      <c r="U32">
        <v>124.8348623853211</v>
      </c>
      <c r="V32">
        <v>124.63302752293579</v>
      </c>
    </row>
    <row r="33" spans="2:22" x14ac:dyDescent="0.25">
      <c r="B33" t="str">
        <v>16 años</v>
      </c>
      <c r="C33">
        <v>133.71559633027525</v>
      </c>
      <c r="D33">
        <v>134.92660550458717</v>
      </c>
      <c r="E33">
        <v>136.1376146788991</v>
      </c>
      <c r="F33">
        <v>137.34862385321102</v>
      </c>
      <c r="G33">
        <v>138.66055045871559</v>
      </c>
      <c r="H33">
        <v>139.87155963302754</v>
      </c>
      <c r="I33">
        <v>141.08256880733947</v>
      </c>
      <c r="J33">
        <v>142.39449541284404</v>
      </c>
      <c r="K33">
        <v>143.70642201834863</v>
      </c>
      <c r="L33">
        <v>145.01834862385323</v>
      </c>
      <c r="M33">
        <v>146.22935779816515</v>
      </c>
      <c r="N33">
        <v>147.64220183486239</v>
      </c>
      <c r="O33">
        <v>148.95412844036699</v>
      </c>
      <c r="P33">
        <v>150.26605504587158</v>
      </c>
      <c r="Q33">
        <v>151.57798165137615</v>
      </c>
      <c r="R33">
        <v>152.99082568807341</v>
      </c>
      <c r="S33">
        <v>154.40366972477065</v>
      </c>
      <c r="T33">
        <v>155.71559633027525</v>
      </c>
      <c r="U33">
        <v>157.12844036697248</v>
      </c>
      <c r="V33">
        <v>158.54128440366972</v>
      </c>
    </row>
    <row r="34" spans="2:22" x14ac:dyDescent="0.25">
      <c r="B34" t="str">
        <v>Total</v>
      </c>
      <c r="C34">
        <v>682.20183486238534</v>
      </c>
      <c r="D34">
        <v>687.2477064220185</v>
      </c>
      <c r="E34">
        <v>692.39449541284409</v>
      </c>
      <c r="F34">
        <v>697.44036697247714</v>
      </c>
      <c r="G34">
        <v>702.78899082568796</v>
      </c>
      <c r="H34">
        <v>708.13761467889924</v>
      </c>
      <c r="I34">
        <v>713.28440366972484</v>
      </c>
      <c r="J34">
        <v>718.63302752293589</v>
      </c>
      <c r="K34">
        <v>724.18348623853217</v>
      </c>
      <c r="L34">
        <v>729.73394495412845</v>
      </c>
      <c r="M34">
        <v>735.28440366972495</v>
      </c>
      <c r="N34">
        <v>740.93577981651379</v>
      </c>
      <c r="O34">
        <v>746.58715596330273</v>
      </c>
      <c r="P34">
        <v>752.33944954128447</v>
      </c>
      <c r="Q34">
        <v>758.19266055045875</v>
      </c>
      <c r="R34">
        <v>764.14678899082571</v>
      </c>
      <c r="S34">
        <v>770.10091743119278</v>
      </c>
      <c r="T34">
        <v>776.05504587155974</v>
      </c>
      <c r="U34">
        <v>782.11009174311926</v>
      </c>
      <c r="V34">
        <v>788.26605504587155</v>
      </c>
    </row>
  </sheetData>
  <mergeCells count="2">
    <mergeCell ref="B1:K1"/>
    <mergeCell ref="B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030A0"/>
  </sheetPr>
  <dimension ref="B1:V1007"/>
  <sheetViews>
    <sheetView topLeftCell="A60" workbookViewId="0">
      <selection activeCell="I88" sqref="I88"/>
    </sheetView>
  </sheetViews>
  <sheetFormatPr baseColWidth="10" defaultColWidth="14.42578125" defaultRowHeight="15" customHeight="1" x14ac:dyDescent="0.25"/>
  <cols>
    <col min="1" max="1" width="10.7109375" customWidth="1"/>
    <col min="2" max="2" width="13.85546875" customWidth="1"/>
    <col min="3" max="7" width="10.7109375" customWidth="1"/>
    <col min="8" max="10" width="13.140625" customWidth="1"/>
    <col min="11" max="26" width="10.7109375" customWidth="1"/>
  </cols>
  <sheetData>
    <row r="1" spans="2:16" ht="18.75" x14ac:dyDescent="0.3">
      <c r="B1" s="1066" t="s">
        <v>327</v>
      </c>
      <c r="C1" s="1058"/>
      <c r="D1" s="1058"/>
      <c r="E1" s="1058"/>
      <c r="F1" s="1058"/>
      <c r="G1" s="1058"/>
      <c r="H1" s="1058"/>
      <c r="I1" s="1058"/>
      <c r="J1" s="1058"/>
      <c r="K1" s="1058"/>
      <c r="L1" s="1058"/>
      <c r="M1" s="1058"/>
      <c r="N1" s="1058"/>
      <c r="O1" s="1058"/>
      <c r="P1" s="1059"/>
    </row>
    <row r="3" spans="2:16" x14ac:dyDescent="0.25">
      <c r="B3" s="37" t="s">
        <v>328</v>
      </c>
      <c r="C3" s="38"/>
      <c r="D3" s="38"/>
      <c r="E3" s="38"/>
      <c r="F3" s="38"/>
      <c r="G3" s="38"/>
      <c r="H3" s="38"/>
      <c r="I3" s="38"/>
      <c r="J3" s="38"/>
      <c r="K3" s="38"/>
      <c r="L3" s="38"/>
      <c r="M3" s="39"/>
    </row>
    <row r="5" spans="2:16" x14ac:dyDescent="0.25">
      <c r="B5" s="1060" t="s">
        <v>329</v>
      </c>
      <c r="C5" s="1040"/>
      <c r="D5" s="1041"/>
      <c r="F5" s="1060" t="s">
        <v>330</v>
      </c>
      <c r="G5" s="1040"/>
      <c r="H5" s="1040"/>
      <c r="I5" s="1040"/>
      <c r="J5" s="1040"/>
      <c r="K5" s="1041"/>
    </row>
    <row r="6" spans="2:16" x14ac:dyDescent="0.25">
      <c r="B6" s="82" t="s">
        <v>285</v>
      </c>
      <c r="C6" s="82" t="s">
        <v>316</v>
      </c>
      <c r="D6" s="82" t="s">
        <v>331</v>
      </c>
      <c r="F6" s="82"/>
      <c r="G6" s="79">
        <v>2019</v>
      </c>
      <c r="H6" s="79">
        <f>G6+1</f>
        <v>2020</v>
      </c>
      <c r="I6" s="79">
        <f>H6+1</f>
        <v>2021</v>
      </c>
      <c r="J6" s="79">
        <f>I6+1</f>
        <v>2022</v>
      </c>
      <c r="K6" s="79">
        <f>J6+1</f>
        <v>2023</v>
      </c>
      <c r="L6" s="79">
        <f>K6+1</f>
        <v>2024</v>
      </c>
    </row>
    <row r="7" spans="2:16" x14ac:dyDescent="0.25">
      <c r="B7" s="79">
        <v>2019</v>
      </c>
      <c r="C7" s="108">
        <v>1</v>
      </c>
      <c r="D7" s="67">
        <f t="shared" ref="D7:D31" si="0">SUMIFS(TOTAL,GRADO,C7,AÑO,B7)</f>
        <v>163</v>
      </c>
      <c r="F7" s="82">
        <v>1</v>
      </c>
      <c r="G7" s="109">
        <f t="shared" ref="G7:K11" si="1">SUMIFS($D$7:$D$31,$B$7:$B$31,G$6,$C$7:$C$31,$F7)</f>
        <v>163</v>
      </c>
      <c r="H7" s="110">
        <f t="shared" si="1"/>
        <v>173</v>
      </c>
      <c r="I7" s="66">
        <f t="shared" si="1"/>
        <v>170</v>
      </c>
      <c r="J7" s="111">
        <f t="shared" si="1"/>
        <v>170</v>
      </c>
      <c r="K7" s="67">
        <f t="shared" si="1"/>
        <v>164</v>
      </c>
      <c r="L7" s="67" cm="1">
        <f t="array" ref="L7:L11">D32:D36</f>
        <v>142</v>
      </c>
    </row>
    <row r="8" spans="2:16" x14ac:dyDescent="0.25">
      <c r="B8" s="79">
        <v>2019</v>
      </c>
      <c r="C8" s="112">
        <v>2</v>
      </c>
      <c r="D8" s="67">
        <f t="shared" si="0"/>
        <v>119</v>
      </c>
      <c r="F8" s="82">
        <v>2</v>
      </c>
      <c r="G8" s="113">
        <f t="shared" si="1"/>
        <v>119</v>
      </c>
      <c r="H8" s="109">
        <f t="shared" si="1"/>
        <v>146</v>
      </c>
      <c r="I8" s="110">
        <f t="shared" si="1"/>
        <v>168</v>
      </c>
      <c r="J8" s="66">
        <f t="shared" si="1"/>
        <v>161</v>
      </c>
      <c r="K8" s="111">
        <f t="shared" si="1"/>
        <v>166</v>
      </c>
      <c r="L8" s="67">
        <v>150</v>
      </c>
    </row>
    <row r="9" spans="2:16" x14ac:dyDescent="0.25">
      <c r="B9" s="79">
        <v>2019</v>
      </c>
      <c r="C9" s="68">
        <v>3</v>
      </c>
      <c r="D9" s="67">
        <f t="shared" si="0"/>
        <v>120</v>
      </c>
      <c r="F9" s="82">
        <v>3</v>
      </c>
      <c r="G9" s="114">
        <f t="shared" si="1"/>
        <v>120</v>
      </c>
      <c r="H9" s="113">
        <f t="shared" si="1"/>
        <v>103</v>
      </c>
      <c r="I9" s="109">
        <f t="shared" si="1"/>
        <v>142</v>
      </c>
      <c r="J9" s="110">
        <f t="shared" si="1"/>
        <v>157</v>
      </c>
      <c r="K9" s="66">
        <f t="shared" si="1"/>
        <v>138</v>
      </c>
      <c r="L9" s="67">
        <v>147</v>
      </c>
    </row>
    <row r="10" spans="2:16" x14ac:dyDescent="0.25">
      <c r="B10" s="79">
        <v>2019</v>
      </c>
      <c r="C10" s="66">
        <v>4</v>
      </c>
      <c r="D10" s="67">
        <f t="shared" si="0"/>
        <v>97</v>
      </c>
      <c r="F10" s="82">
        <v>4</v>
      </c>
      <c r="G10" s="115">
        <f t="shared" si="1"/>
        <v>97</v>
      </c>
      <c r="H10" s="114">
        <f t="shared" si="1"/>
        <v>112</v>
      </c>
      <c r="I10" s="113">
        <f t="shared" si="1"/>
        <v>102</v>
      </c>
      <c r="J10" s="109">
        <f t="shared" si="1"/>
        <v>135</v>
      </c>
      <c r="K10" s="110">
        <f t="shared" si="1"/>
        <v>138</v>
      </c>
      <c r="L10" s="67">
        <v>110</v>
      </c>
    </row>
    <row r="11" spans="2:16" x14ac:dyDescent="0.25">
      <c r="B11" s="79">
        <v>2019</v>
      </c>
      <c r="C11" s="116">
        <v>5</v>
      </c>
      <c r="D11" s="67">
        <f t="shared" si="0"/>
        <v>99</v>
      </c>
      <c r="F11" s="82">
        <v>5</v>
      </c>
      <c r="G11" s="67">
        <f t="shared" si="1"/>
        <v>99</v>
      </c>
      <c r="H11" s="115">
        <f t="shared" si="1"/>
        <v>89</v>
      </c>
      <c r="I11" s="114">
        <f t="shared" si="1"/>
        <v>113</v>
      </c>
      <c r="J11" s="113">
        <f t="shared" si="1"/>
        <v>96</v>
      </c>
      <c r="K11" s="109">
        <f t="shared" si="1"/>
        <v>127</v>
      </c>
      <c r="L11" s="67">
        <v>122</v>
      </c>
    </row>
    <row r="12" spans="2:16" x14ac:dyDescent="0.25">
      <c r="B12" s="79">
        <f t="shared" ref="B12:B36" si="2">B7+1</f>
        <v>2020</v>
      </c>
      <c r="C12" s="108">
        <v>1</v>
      </c>
      <c r="D12" s="67">
        <f t="shared" si="0"/>
        <v>173</v>
      </c>
      <c r="F12" s="79" t="s">
        <v>245</v>
      </c>
      <c r="G12" s="79">
        <f t="shared" ref="G12:L12" si="3">SUM(G7:G11)</f>
        <v>598</v>
      </c>
      <c r="H12" s="79">
        <f t="shared" si="3"/>
        <v>623</v>
      </c>
      <c r="I12" s="79">
        <f t="shared" si="3"/>
        <v>695</v>
      </c>
      <c r="J12" s="79">
        <f t="shared" si="3"/>
        <v>719</v>
      </c>
      <c r="K12" s="79">
        <f t="shared" si="3"/>
        <v>733</v>
      </c>
      <c r="L12" s="79">
        <f t="shared" si="3"/>
        <v>671</v>
      </c>
    </row>
    <row r="13" spans="2:16" x14ac:dyDescent="0.25">
      <c r="B13" s="79">
        <f t="shared" si="2"/>
        <v>2020</v>
      </c>
      <c r="C13" s="112">
        <v>2</v>
      </c>
      <c r="D13" s="67">
        <f t="shared" si="0"/>
        <v>146</v>
      </c>
    </row>
    <row r="14" spans="2:16" x14ac:dyDescent="0.25">
      <c r="B14" s="79">
        <f t="shared" si="2"/>
        <v>2020</v>
      </c>
      <c r="C14" s="68">
        <v>3</v>
      </c>
      <c r="D14" s="67">
        <f t="shared" si="0"/>
        <v>103</v>
      </c>
    </row>
    <row r="15" spans="2:16" x14ac:dyDescent="0.25">
      <c r="B15" s="79">
        <f t="shared" si="2"/>
        <v>2020</v>
      </c>
      <c r="C15" s="66">
        <v>4</v>
      </c>
      <c r="D15" s="67">
        <f t="shared" si="0"/>
        <v>112</v>
      </c>
    </row>
    <row r="16" spans="2:16" x14ac:dyDescent="0.25">
      <c r="B16" s="79">
        <f t="shared" si="2"/>
        <v>2020</v>
      </c>
      <c r="C16" s="116">
        <v>5</v>
      </c>
      <c r="D16" s="67">
        <f t="shared" si="0"/>
        <v>89</v>
      </c>
    </row>
    <row r="17" spans="2:4" x14ac:dyDescent="0.25">
      <c r="B17" s="79">
        <f t="shared" si="2"/>
        <v>2021</v>
      </c>
      <c r="C17" s="108">
        <v>1</v>
      </c>
      <c r="D17" s="67">
        <f t="shared" si="0"/>
        <v>170</v>
      </c>
    </row>
    <row r="18" spans="2:4" x14ac:dyDescent="0.25">
      <c r="B18" s="79">
        <f t="shared" si="2"/>
        <v>2021</v>
      </c>
      <c r="C18" s="112">
        <v>2</v>
      </c>
      <c r="D18" s="67">
        <f t="shared" si="0"/>
        <v>168</v>
      </c>
    </row>
    <row r="19" spans="2:4" x14ac:dyDescent="0.25">
      <c r="B19" s="79">
        <f t="shared" si="2"/>
        <v>2021</v>
      </c>
      <c r="C19" s="68">
        <v>3</v>
      </c>
      <c r="D19" s="67">
        <f t="shared" si="0"/>
        <v>142</v>
      </c>
    </row>
    <row r="20" spans="2:4" x14ac:dyDescent="0.25">
      <c r="B20" s="79">
        <f t="shared" si="2"/>
        <v>2021</v>
      </c>
      <c r="C20" s="66">
        <v>4</v>
      </c>
      <c r="D20" s="67">
        <f t="shared" si="0"/>
        <v>102</v>
      </c>
    </row>
    <row r="21" spans="2:4" ht="15.75" customHeight="1" x14ac:dyDescent="0.25">
      <c r="B21" s="79">
        <f t="shared" si="2"/>
        <v>2021</v>
      </c>
      <c r="C21" s="116">
        <v>5</v>
      </c>
      <c r="D21" s="67">
        <f t="shared" si="0"/>
        <v>113</v>
      </c>
    </row>
    <row r="22" spans="2:4" ht="15.75" customHeight="1" x14ac:dyDescent="0.25">
      <c r="B22" s="79">
        <f t="shared" si="2"/>
        <v>2022</v>
      </c>
      <c r="C22" s="108">
        <v>1</v>
      </c>
      <c r="D22" s="67">
        <f t="shared" si="0"/>
        <v>170</v>
      </c>
    </row>
    <row r="23" spans="2:4" ht="15.75" customHeight="1" x14ac:dyDescent="0.25">
      <c r="B23" s="79">
        <f t="shared" si="2"/>
        <v>2022</v>
      </c>
      <c r="C23" s="112">
        <v>2</v>
      </c>
      <c r="D23" s="67">
        <f t="shared" si="0"/>
        <v>161</v>
      </c>
    </row>
    <row r="24" spans="2:4" ht="15.75" customHeight="1" x14ac:dyDescent="0.25">
      <c r="B24" s="79">
        <f t="shared" si="2"/>
        <v>2022</v>
      </c>
      <c r="C24" s="68">
        <v>3</v>
      </c>
      <c r="D24" s="67">
        <f t="shared" si="0"/>
        <v>157</v>
      </c>
    </row>
    <row r="25" spans="2:4" ht="15.75" customHeight="1" x14ac:dyDescent="0.25">
      <c r="B25" s="79">
        <f t="shared" si="2"/>
        <v>2022</v>
      </c>
      <c r="C25" s="66">
        <v>4</v>
      </c>
      <c r="D25" s="67">
        <f t="shared" si="0"/>
        <v>135</v>
      </c>
    </row>
    <row r="26" spans="2:4" ht="15.75" customHeight="1" x14ac:dyDescent="0.25">
      <c r="B26" s="79">
        <f t="shared" si="2"/>
        <v>2022</v>
      </c>
      <c r="C26" s="116">
        <v>5</v>
      </c>
      <c r="D26" s="67">
        <f t="shared" si="0"/>
        <v>96</v>
      </c>
    </row>
    <row r="27" spans="2:4" ht="15.75" customHeight="1" x14ac:dyDescent="0.25">
      <c r="B27" s="79">
        <f t="shared" si="2"/>
        <v>2023</v>
      </c>
      <c r="C27" s="108">
        <v>1</v>
      </c>
      <c r="D27" s="67">
        <f t="shared" si="0"/>
        <v>164</v>
      </c>
    </row>
    <row r="28" spans="2:4" ht="15.75" customHeight="1" x14ac:dyDescent="0.25">
      <c r="B28" s="79">
        <f t="shared" si="2"/>
        <v>2023</v>
      </c>
      <c r="C28" s="112">
        <v>2</v>
      </c>
      <c r="D28" s="67">
        <f t="shared" si="0"/>
        <v>166</v>
      </c>
    </row>
    <row r="29" spans="2:4" ht="15.75" customHeight="1" x14ac:dyDescent="0.25">
      <c r="B29" s="79">
        <f t="shared" si="2"/>
        <v>2023</v>
      </c>
      <c r="C29" s="68">
        <v>3</v>
      </c>
      <c r="D29" s="67">
        <f t="shared" si="0"/>
        <v>138</v>
      </c>
    </row>
    <row r="30" spans="2:4" ht="15.75" customHeight="1" x14ac:dyDescent="0.25">
      <c r="B30" s="79">
        <f t="shared" si="2"/>
        <v>2023</v>
      </c>
      <c r="C30" s="66">
        <v>4</v>
      </c>
      <c r="D30" s="67">
        <f t="shared" si="0"/>
        <v>138</v>
      </c>
    </row>
    <row r="31" spans="2:4" ht="15.75" customHeight="1" x14ac:dyDescent="0.25">
      <c r="B31" s="79">
        <f t="shared" si="2"/>
        <v>2023</v>
      </c>
      <c r="C31" s="116">
        <v>5</v>
      </c>
      <c r="D31" s="67">
        <f t="shared" si="0"/>
        <v>127</v>
      </c>
    </row>
    <row r="32" spans="2:4" ht="15.75" customHeight="1" x14ac:dyDescent="0.25">
      <c r="B32" s="79">
        <f t="shared" si="2"/>
        <v>2024</v>
      </c>
      <c r="C32" s="108">
        <v>1</v>
      </c>
      <c r="D32" s="67">
        <f>'ACTAS Y SIAGIE'!G162</f>
        <v>142</v>
      </c>
    </row>
    <row r="33" spans="2:13" ht="15.75" customHeight="1" x14ac:dyDescent="0.25">
      <c r="B33" s="79">
        <f t="shared" si="2"/>
        <v>2024</v>
      </c>
      <c r="C33" s="112">
        <v>2</v>
      </c>
      <c r="D33" s="67">
        <f>'ACTAS Y SIAGIE'!G163</f>
        <v>150</v>
      </c>
    </row>
    <row r="34" spans="2:13" ht="15.75" customHeight="1" x14ac:dyDescent="0.25">
      <c r="B34" s="79">
        <f t="shared" si="2"/>
        <v>2024</v>
      </c>
      <c r="C34" s="68">
        <v>3</v>
      </c>
      <c r="D34" s="67">
        <f>'ACTAS Y SIAGIE'!G164</f>
        <v>147</v>
      </c>
    </row>
    <row r="35" spans="2:13" ht="15.75" customHeight="1" x14ac:dyDescent="0.25">
      <c r="B35" s="79">
        <f t="shared" si="2"/>
        <v>2024</v>
      </c>
      <c r="C35" s="66">
        <v>4</v>
      </c>
      <c r="D35" s="67">
        <f>'ACTAS Y SIAGIE'!G165</f>
        <v>110</v>
      </c>
    </row>
    <row r="36" spans="2:13" ht="15.75" customHeight="1" x14ac:dyDescent="0.25">
      <c r="B36" s="79">
        <f t="shared" si="2"/>
        <v>2024</v>
      </c>
      <c r="C36" s="116">
        <v>5</v>
      </c>
      <c r="D36" s="67">
        <f>'ACTAS Y SIAGIE'!G166</f>
        <v>122</v>
      </c>
    </row>
    <row r="37" spans="2:13" ht="15.75" customHeight="1" x14ac:dyDescent="0.25"/>
    <row r="38" spans="2:13" ht="15.75" customHeight="1" x14ac:dyDescent="0.25"/>
    <row r="39" spans="2:13" ht="15.75" customHeight="1" x14ac:dyDescent="0.25"/>
    <row r="40" spans="2:13" ht="15.75" customHeight="1" x14ac:dyDescent="0.25">
      <c r="B40" s="37" t="s">
        <v>332</v>
      </c>
      <c r="C40" s="38"/>
      <c r="D40" s="38"/>
      <c r="E40" s="38"/>
      <c r="F40" s="38"/>
      <c r="G40" s="38"/>
      <c r="H40" s="38"/>
      <c r="I40" s="38"/>
      <c r="J40" s="38"/>
      <c r="K40" s="38"/>
      <c r="L40" s="38"/>
      <c r="M40" s="39"/>
    </row>
    <row r="41" spans="2:13" ht="15.75" customHeight="1" x14ac:dyDescent="0.25"/>
    <row r="42" spans="2:13" ht="15.75" customHeight="1" x14ac:dyDescent="0.25">
      <c r="B42" s="1070" t="s">
        <v>333</v>
      </c>
      <c r="C42" s="1040"/>
      <c r="D42" s="1040"/>
      <c r="E42" s="1040"/>
      <c r="F42" s="1040"/>
      <c r="G42" s="1040"/>
      <c r="H42" s="1041"/>
    </row>
    <row r="43" spans="2:13" ht="15.75" customHeight="1" x14ac:dyDescent="0.25">
      <c r="B43" s="82" t="s">
        <v>316</v>
      </c>
      <c r="C43" s="79">
        <v>2019</v>
      </c>
      <c r="D43" s="79">
        <f>C43+1</f>
        <v>2020</v>
      </c>
      <c r="E43" s="79">
        <f>D43+1</f>
        <v>2021</v>
      </c>
      <c r="F43" s="79">
        <f>E43+1</f>
        <v>2022</v>
      </c>
      <c r="G43" s="79">
        <f>F43+1</f>
        <v>2023</v>
      </c>
      <c r="H43" s="79">
        <f>G43+1</f>
        <v>2024</v>
      </c>
      <c r="I43" s="82" t="s">
        <v>334</v>
      </c>
    </row>
    <row r="44" spans="2:13" ht="15.75" customHeight="1" x14ac:dyDescent="0.25">
      <c r="B44" s="82" t="s">
        <v>335</v>
      </c>
      <c r="C44" s="69" cm="1">
        <f t="array" ref="C44:H44">'3. Población dem. potencial'!C62:H62</f>
        <v>1435</v>
      </c>
      <c r="D44" s="69">
        <v>1452</v>
      </c>
      <c r="E44" s="69">
        <v>1469</v>
      </c>
      <c r="F44" s="69">
        <v>1486</v>
      </c>
      <c r="G44" s="69">
        <v>1504</v>
      </c>
      <c r="H44" s="69">
        <v>1522</v>
      </c>
      <c r="I44" s="118">
        <f>AVERAGE(_xlfn.ANCHORARRAY(C44))</f>
        <v>1478</v>
      </c>
    </row>
    <row r="45" spans="2:13" ht="15.75" customHeight="1" x14ac:dyDescent="0.25">
      <c r="B45" s="82" t="s">
        <v>336</v>
      </c>
      <c r="C45" s="67" cm="1">
        <f t="array" ref="C45:H45">G7:L7</f>
        <v>163</v>
      </c>
      <c r="D45" s="67">
        <v>173</v>
      </c>
      <c r="E45" s="67">
        <v>170</v>
      </c>
      <c r="F45" s="67">
        <v>170</v>
      </c>
      <c r="G45" s="67">
        <v>164</v>
      </c>
      <c r="H45" s="67">
        <v>142</v>
      </c>
      <c r="I45" s="67">
        <f>AVERAGEIF(_xlfn.ANCHORARRAY(C45),"&gt;0")</f>
        <v>163.66666666666666</v>
      </c>
    </row>
    <row r="46" spans="2:13" ht="15.75" customHeight="1" x14ac:dyDescent="0.25">
      <c r="B46" s="82" t="s">
        <v>337</v>
      </c>
      <c r="C46" s="77">
        <f t="shared" ref="C46:H46" si="4">C45/C44</f>
        <v>0.11358885017421602</v>
      </c>
      <c r="D46" s="77">
        <f t="shared" si="4"/>
        <v>0.11914600550964187</v>
      </c>
      <c r="E46" s="77">
        <f t="shared" si="4"/>
        <v>0.11572498298162015</v>
      </c>
      <c r="F46" s="77">
        <f t="shared" si="4"/>
        <v>0.11440107671601615</v>
      </c>
      <c r="G46" s="77">
        <f t="shared" si="4"/>
        <v>0.10904255319148937</v>
      </c>
      <c r="H46" s="77">
        <f t="shared" si="4"/>
        <v>9.329829172141918E-2</v>
      </c>
      <c r="I46" s="872">
        <f>GEOMEAN(C46:H46)</f>
        <v>0.11052410884950782</v>
      </c>
    </row>
    <row r="47" spans="2:13" ht="15.75" customHeight="1" x14ac:dyDescent="0.25"/>
    <row r="48" spans="2:13" ht="15" customHeight="1" x14ac:dyDescent="0.25">
      <c r="B48" s="1070" t="s">
        <v>338</v>
      </c>
      <c r="C48" s="1040"/>
      <c r="D48" s="1040"/>
      <c r="E48" s="1040"/>
      <c r="F48" s="1040"/>
      <c r="G48" s="1040"/>
      <c r="H48" s="1041"/>
    </row>
    <row r="49" spans="2:16" ht="15.75" customHeight="1" x14ac:dyDescent="0.25">
      <c r="B49" s="82" t="s">
        <v>316</v>
      </c>
      <c r="C49" s="79">
        <v>2019</v>
      </c>
      <c r="D49" s="79">
        <f>C49+1</f>
        <v>2020</v>
      </c>
      <c r="E49" s="79">
        <f>D49+1</f>
        <v>2021</v>
      </c>
      <c r="F49" s="79">
        <f>E49+1</f>
        <v>2022</v>
      </c>
      <c r="G49" s="79">
        <f>F49+1</f>
        <v>2023</v>
      </c>
      <c r="H49" s="79">
        <f>G49+1</f>
        <v>2024</v>
      </c>
      <c r="I49" s="82" t="s">
        <v>334</v>
      </c>
    </row>
    <row r="50" spans="2:16" ht="15.75" customHeight="1" x14ac:dyDescent="0.25">
      <c r="B50" s="82">
        <v>1</v>
      </c>
      <c r="C50" s="67">
        <f>C45</f>
        <v>163</v>
      </c>
      <c r="D50" s="67">
        <f t="shared" ref="D50:H50" si="5">D45</f>
        <v>173</v>
      </c>
      <c r="E50" s="67">
        <f t="shared" si="5"/>
        <v>170</v>
      </c>
      <c r="F50" s="67">
        <f t="shared" si="5"/>
        <v>170</v>
      </c>
      <c r="G50" s="67">
        <f t="shared" si="5"/>
        <v>164</v>
      </c>
      <c r="H50" s="67">
        <f t="shared" si="5"/>
        <v>142</v>
      </c>
      <c r="I50" s="118">
        <f>AVERAGE(_xlfn.ANCHORARRAY(C50))</f>
        <v>163</v>
      </c>
    </row>
    <row r="51" spans="2:16" ht="15.75" customHeight="1" x14ac:dyDescent="0.25">
      <c r="B51" s="82">
        <v>2</v>
      </c>
      <c r="C51" s="67">
        <f>G8</f>
        <v>119</v>
      </c>
      <c r="D51" s="67">
        <f t="shared" ref="D51:H51" si="6">H8</f>
        <v>146</v>
      </c>
      <c r="E51" s="67">
        <f t="shared" si="6"/>
        <v>168</v>
      </c>
      <c r="F51" s="67">
        <f t="shared" si="6"/>
        <v>161</v>
      </c>
      <c r="G51" s="67">
        <f t="shared" si="6"/>
        <v>166</v>
      </c>
      <c r="H51" s="67">
        <f t="shared" si="6"/>
        <v>150</v>
      </c>
      <c r="I51" s="67">
        <f>AVERAGEIF(_xlfn.ANCHORARRAY(C51),"&gt;0")</f>
        <v>119</v>
      </c>
    </row>
    <row r="52" spans="2:16" ht="15.75" customHeight="1" x14ac:dyDescent="0.25">
      <c r="B52" s="82" t="s">
        <v>337</v>
      </c>
      <c r="C52" s="67"/>
      <c r="D52" s="119">
        <f>D51/C50</f>
        <v>0.89570552147239269</v>
      </c>
      <c r="E52" s="119">
        <f>E51/D50</f>
        <v>0.97109826589595372</v>
      </c>
      <c r="F52" s="119">
        <f>F51/E50</f>
        <v>0.94705882352941173</v>
      </c>
      <c r="G52" s="119">
        <f>G51/F50</f>
        <v>0.97647058823529409</v>
      </c>
      <c r="H52" s="119">
        <f>H51/H50</f>
        <v>1.056338028169014</v>
      </c>
      <c r="I52" s="119">
        <f>GEOMEAN(D52:H52)</f>
        <v>0.9679512682483018</v>
      </c>
      <c r="O52" s="868">
        <f>AVERAGE(D52:H52)</f>
        <v>0.96933424546041336</v>
      </c>
      <c r="P52">
        <f>GEOMEAN(D52:H52)</f>
        <v>0.9679512682483018</v>
      </c>
    </row>
    <row r="53" spans="2:16" ht="15.75" customHeight="1" x14ac:dyDescent="0.25"/>
    <row r="54" spans="2:16" ht="15.75" customHeight="1" x14ac:dyDescent="0.25">
      <c r="B54" s="1070" t="s">
        <v>339</v>
      </c>
      <c r="C54" s="1040"/>
      <c r="D54" s="1040"/>
      <c r="E54" s="1040"/>
      <c r="F54" s="1040"/>
      <c r="G54" s="1040"/>
      <c r="H54" s="1041"/>
    </row>
    <row r="55" spans="2:16" ht="15.75" customHeight="1" x14ac:dyDescent="0.25">
      <c r="B55" s="82" t="s">
        <v>316</v>
      </c>
      <c r="C55" s="79">
        <v>2019</v>
      </c>
      <c r="D55" s="79">
        <f>C55+1</f>
        <v>2020</v>
      </c>
      <c r="E55" s="79">
        <f>D55+1</f>
        <v>2021</v>
      </c>
      <c r="F55" s="79">
        <f>E55+1</f>
        <v>2022</v>
      </c>
      <c r="G55" s="79">
        <f>F55+1</f>
        <v>2023</v>
      </c>
      <c r="H55" s="79">
        <f>G55+1</f>
        <v>2024</v>
      </c>
      <c r="I55" s="82" t="s">
        <v>334</v>
      </c>
    </row>
    <row r="56" spans="2:16" ht="15.75" customHeight="1" x14ac:dyDescent="0.25">
      <c r="B56" s="82">
        <v>2</v>
      </c>
      <c r="C56" s="67" cm="1">
        <f t="array" ref="C56:H56">C51:H51</f>
        <v>119</v>
      </c>
      <c r="D56" s="67">
        <v>146</v>
      </c>
      <c r="E56" s="67">
        <v>168</v>
      </c>
      <c r="F56" s="67">
        <v>161</v>
      </c>
      <c r="G56" s="67">
        <v>166</v>
      </c>
      <c r="H56" s="69">
        <v>150</v>
      </c>
      <c r="I56" s="118">
        <f>AVERAGE(_xlfn.ANCHORARRAY(C56))</f>
        <v>151.66666666666666</v>
      </c>
    </row>
    <row r="57" spans="2:16" ht="15.75" customHeight="1" x14ac:dyDescent="0.25">
      <c r="B57" s="82">
        <v>3</v>
      </c>
      <c r="C57" s="67">
        <f>G9</f>
        <v>120</v>
      </c>
      <c r="D57" s="67">
        <f t="shared" ref="D57:H57" si="7">H9</f>
        <v>103</v>
      </c>
      <c r="E57" s="67">
        <f t="shared" si="7"/>
        <v>142</v>
      </c>
      <c r="F57" s="67">
        <f t="shared" si="7"/>
        <v>157</v>
      </c>
      <c r="G57" s="67">
        <f t="shared" si="7"/>
        <v>138</v>
      </c>
      <c r="H57" s="67">
        <f t="shared" si="7"/>
        <v>147</v>
      </c>
      <c r="I57" s="67">
        <f>AVERAGEIF(_xlfn.ANCHORARRAY(C57),"&gt;0")</f>
        <v>120</v>
      </c>
    </row>
    <row r="58" spans="2:16" ht="15.75" customHeight="1" x14ac:dyDescent="0.25">
      <c r="B58" s="82" t="s">
        <v>337</v>
      </c>
      <c r="C58" s="67"/>
      <c r="D58" s="119">
        <f>D57/C56</f>
        <v>0.86554621848739499</v>
      </c>
      <c r="E58" s="119">
        <f>E57/D56</f>
        <v>0.9726027397260274</v>
      </c>
      <c r="F58" s="119">
        <f>F57/E56</f>
        <v>0.93452380952380953</v>
      </c>
      <c r="G58" s="119">
        <f>G57/F56</f>
        <v>0.8571428571428571</v>
      </c>
      <c r="H58" s="119">
        <f>H57/H56</f>
        <v>0.98</v>
      </c>
      <c r="I58" s="119">
        <f>GEOMEAN(D58:H58)</f>
        <v>0.92049001471985825</v>
      </c>
    </row>
    <row r="59" spans="2:16" ht="15.75" customHeight="1" x14ac:dyDescent="0.25"/>
    <row r="60" spans="2:16" ht="15.75" customHeight="1" x14ac:dyDescent="0.25">
      <c r="B60" s="1070" t="s">
        <v>340</v>
      </c>
      <c r="C60" s="1040"/>
      <c r="D60" s="1040"/>
      <c r="E60" s="1040"/>
      <c r="F60" s="1040"/>
      <c r="G60" s="1040"/>
      <c r="H60" s="1041"/>
    </row>
    <row r="61" spans="2:16" ht="15.75" customHeight="1" x14ac:dyDescent="0.25">
      <c r="B61" s="82" t="s">
        <v>316</v>
      </c>
      <c r="C61" s="79">
        <v>2019</v>
      </c>
      <c r="D61" s="79">
        <f>C61+1</f>
        <v>2020</v>
      </c>
      <c r="E61" s="79">
        <f>D61+1</f>
        <v>2021</v>
      </c>
      <c r="F61" s="79">
        <f>E61+1</f>
        <v>2022</v>
      </c>
      <c r="G61" s="79">
        <f>F61+1</f>
        <v>2023</v>
      </c>
      <c r="H61" s="79">
        <f>G61+1</f>
        <v>2024</v>
      </c>
      <c r="I61" s="82" t="s">
        <v>334</v>
      </c>
    </row>
    <row r="62" spans="2:16" ht="15.75" customHeight="1" x14ac:dyDescent="0.25">
      <c r="B62" s="82">
        <v>3</v>
      </c>
      <c r="C62" s="67">
        <f>C57</f>
        <v>120</v>
      </c>
      <c r="D62" s="67">
        <f t="shared" ref="D62:H62" si="8">D57</f>
        <v>103</v>
      </c>
      <c r="E62" s="67">
        <f t="shared" si="8"/>
        <v>142</v>
      </c>
      <c r="F62" s="67">
        <f t="shared" si="8"/>
        <v>157</v>
      </c>
      <c r="G62" s="67">
        <f t="shared" si="8"/>
        <v>138</v>
      </c>
      <c r="H62" s="67">
        <f t="shared" si="8"/>
        <v>147</v>
      </c>
      <c r="I62" s="118">
        <f>AVERAGE(_xlfn.ANCHORARRAY(C62))</f>
        <v>120</v>
      </c>
    </row>
    <row r="63" spans="2:16" ht="15.75" customHeight="1" x14ac:dyDescent="0.25">
      <c r="B63" s="82">
        <v>4</v>
      </c>
      <c r="C63" s="67">
        <f>G10</f>
        <v>97</v>
      </c>
      <c r="D63" s="67">
        <f t="shared" ref="D63:H63" si="9">H10</f>
        <v>112</v>
      </c>
      <c r="E63" s="67">
        <f t="shared" si="9"/>
        <v>102</v>
      </c>
      <c r="F63" s="67">
        <f t="shared" si="9"/>
        <v>135</v>
      </c>
      <c r="G63" s="67">
        <f t="shared" si="9"/>
        <v>138</v>
      </c>
      <c r="H63" s="67">
        <f t="shared" si="9"/>
        <v>110</v>
      </c>
      <c r="I63" s="67">
        <f>AVERAGEIF(_xlfn.ANCHORARRAY(C63),"&gt;0")</f>
        <v>97</v>
      </c>
    </row>
    <row r="64" spans="2:16" ht="15.75" customHeight="1" x14ac:dyDescent="0.25">
      <c r="B64" s="82" t="s">
        <v>337</v>
      </c>
      <c r="C64" s="67"/>
      <c r="D64" s="119">
        <f>D63/C62</f>
        <v>0.93333333333333335</v>
      </c>
      <c r="E64" s="119">
        <f>E63/D62</f>
        <v>0.99029126213592233</v>
      </c>
      <c r="F64" s="119">
        <f>F63/E62</f>
        <v>0.95070422535211263</v>
      </c>
      <c r="G64" s="119">
        <f>G63/F62</f>
        <v>0.87898089171974525</v>
      </c>
      <c r="H64" s="119">
        <f>H63/H62</f>
        <v>0.74829931972789121</v>
      </c>
      <c r="I64" s="119">
        <f>GEOMEAN(D64:H64)</f>
        <v>0.89614850876284813</v>
      </c>
    </row>
    <row r="65" spans="2:22" ht="15.75" customHeight="1" x14ac:dyDescent="0.25"/>
    <row r="66" spans="2:22" ht="15.75" customHeight="1" x14ac:dyDescent="0.25">
      <c r="B66" s="1070" t="s">
        <v>341</v>
      </c>
      <c r="C66" s="1040"/>
      <c r="D66" s="1040"/>
      <c r="E66" s="1040"/>
      <c r="F66" s="1040"/>
      <c r="G66" s="1040"/>
      <c r="H66" s="1041"/>
    </row>
    <row r="67" spans="2:22" ht="15.75" customHeight="1" x14ac:dyDescent="0.25">
      <c r="B67" s="82" t="s">
        <v>316</v>
      </c>
      <c r="C67" s="79">
        <v>2019</v>
      </c>
      <c r="D67" s="79">
        <f>C67+1</f>
        <v>2020</v>
      </c>
      <c r="E67" s="79">
        <f>D67+1</f>
        <v>2021</v>
      </c>
      <c r="F67" s="79">
        <f>E67+1</f>
        <v>2022</v>
      </c>
      <c r="G67" s="79">
        <f>F67+1</f>
        <v>2023</v>
      </c>
      <c r="H67" s="79">
        <f>G67+1</f>
        <v>2024</v>
      </c>
      <c r="I67" s="82" t="s">
        <v>334</v>
      </c>
    </row>
    <row r="68" spans="2:22" ht="15.75" customHeight="1" x14ac:dyDescent="0.25">
      <c r="B68" s="82">
        <v>4</v>
      </c>
      <c r="C68" s="67">
        <f>C63</f>
        <v>97</v>
      </c>
      <c r="D68" s="67">
        <f t="shared" ref="D68:H68" si="10">D63</f>
        <v>112</v>
      </c>
      <c r="E68" s="67">
        <f t="shared" si="10"/>
        <v>102</v>
      </c>
      <c r="F68" s="67">
        <f t="shared" si="10"/>
        <v>135</v>
      </c>
      <c r="G68" s="67">
        <f t="shared" si="10"/>
        <v>138</v>
      </c>
      <c r="H68" s="67">
        <f t="shared" si="10"/>
        <v>110</v>
      </c>
      <c r="I68" s="118">
        <f>AVERAGE(_xlfn.ANCHORARRAY(C68))</f>
        <v>97</v>
      </c>
    </row>
    <row r="69" spans="2:22" ht="15.75" customHeight="1" x14ac:dyDescent="0.25">
      <c r="B69" s="82">
        <v>5</v>
      </c>
      <c r="C69" s="67">
        <f>G11</f>
        <v>99</v>
      </c>
      <c r="D69" s="67">
        <f t="shared" ref="D69:H69" si="11">H11</f>
        <v>89</v>
      </c>
      <c r="E69" s="67">
        <f t="shared" si="11"/>
        <v>113</v>
      </c>
      <c r="F69" s="67">
        <f t="shared" si="11"/>
        <v>96</v>
      </c>
      <c r="G69" s="67">
        <f t="shared" si="11"/>
        <v>127</v>
      </c>
      <c r="H69" s="67">
        <f t="shared" si="11"/>
        <v>122</v>
      </c>
      <c r="I69" s="67">
        <f>AVERAGEIF(_xlfn.ANCHORARRAY(C69),"&gt;0")</f>
        <v>99</v>
      </c>
    </row>
    <row r="70" spans="2:22" ht="15.75" customHeight="1" x14ac:dyDescent="0.25">
      <c r="B70" s="82" t="s">
        <v>337</v>
      </c>
      <c r="C70" s="67"/>
      <c r="D70" s="119">
        <f>D69/C68</f>
        <v>0.91752577319587625</v>
      </c>
      <c r="E70" s="119">
        <f>E69/D68</f>
        <v>1.0089285714285714</v>
      </c>
      <c r="F70" s="119">
        <f>F69/E68</f>
        <v>0.94117647058823528</v>
      </c>
      <c r="G70" s="119">
        <f>G69/F68</f>
        <v>0.94074074074074077</v>
      </c>
      <c r="H70" s="119">
        <f>H69/H68</f>
        <v>1.1090909090909091</v>
      </c>
      <c r="I70" s="119">
        <f>GEOMEAN(D70:H70)</f>
        <v>0.9811092504145249</v>
      </c>
    </row>
    <row r="71" spans="2:22" ht="15.75" customHeight="1" x14ac:dyDescent="0.25">
      <c r="H71" s="868">
        <f>AVERAGE(D70:H70)</f>
        <v>0.98349249300886665</v>
      </c>
    </row>
    <row r="72" spans="2:22" ht="15.75" customHeight="1" x14ac:dyDescent="0.25">
      <c r="B72" s="37" t="s">
        <v>342</v>
      </c>
      <c r="C72" s="38"/>
      <c r="D72" s="38"/>
      <c r="E72" s="38"/>
      <c r="F72" s="38"/>
      <c r="G72" s="38"/>
      <c r="H72" s="38"/>
      <c r="I72" s="38"/>
      <c r="J72" s="38"/>
      <c r="K72" s="38"/>
      <c r="L72" s="38"/>
      <c r="M72" s="39"/>
    </row>
    <row r="73" spans="2:22" ht="15.75" customHeight="1" x14ac:dyDescent="0.25"/>
    <row r="74" spans="2:22" ht="15.75" customHeight="1" x14ac:dyDescent="0.25">
      <c r="B74" s="784"/>
      <c r="C74" s="784"/>
      <c r="D74" s="784"/>
      <c r="E74" s="784"/>
      <c r="F74" s="784"/>
      <c r="G74" s="784"/>
      <c r="H74" s="784"/>
      <c r="I74" s="794" t="s">
        <v>1873</v>
      </c>
      <c r="J74" s="795" t="s">
        <v>1709</v>
      </c>
      <c r="K74" s="795" t="s">
        <v>1874</v>
      </c>
      <c r="L74" s="795" t="s">
        <v>1874</v>
      </c>
      <c r="M74" s="1069" t="s">
        <v>1875</v>
      </c>
      <c r="N74" s="1069"/>
      <c r="O74" s="1069"/>
      <c r="P74" s="1069"/>
      <c r="Q74" s="1069"/>
      <c r="R74" s="1069"/>
      <c r="S74" s="1069"/>
      <c r="T74" s="1069"/>
      <c r="U74" s="1069"/>
      <c r="V74" s="1069"/>
    </row>
    <row r="75" spans="2:22" ht="15.75" customHeight="1" x14ac:dyDescent="0.25">
      <c r="B75" s="1069" t="s">
        <v>1872</v>
      </c>
      <c r="C75" s="1069"/>
      <c r="D75" s="1069"/>
      <c r="E75" s="1069"/>
      <c r="F75" s="1069"/>
      <c r="G75" s="1069"/>
      <c r="H75" s="1069"/>
      <c r="I75" s="1069"/>
      <c r="J75" s="794">
        <v>0</v>
      </c>
      <c r="K75" s="794">
        <v>0</v>
      </c>
      <c r="L75" s="794">
        <v>0</v>
      </c>
      <c r="M75" s="794">
        <v>1</v>
      </c>
      <c r="N75" s="794">
        <v>2</v>
      </c>
      <c r="O75" s="794">
        <v>3</v>
      </c>
      <c r="P75" s="794">
        <v>4</v>
      </c>
      <c r="Q75" s="794">
        <v>5</v>
      </c>
      <c r="R75" s="794">
        <v>6</v>
      </c>
      <c r="S75" s="794">
        <v>7</v>
      </c>
      <c r="T75" s="794">
        <v>8</v>
      </c>
      <c r="U75" s="794">
        <v>9</v>
      </c>
      <c r="V75" s="794">
        <v>10</v>
      </c>
    </row>
    <row r="76" spans="2:22" ht="15.75" customHeight="1" x14ac:dyDescent="0.25">
      <c r="B76" s="120" t="s">
        <v>316</v>
      </c>
      <c r="C76" s="790">
        <v>2019</v>
      </c>
      <c r="D76" s="791">
        <f>C76+1</f>
        <v>2020</v>
      </c>
      <c r="E76" s="791">
        <f>D76+1</f>
        <v>2021</v>
      </c>
      <c r="F76" s="791">
        <f>E76+1</f>
        <v>2022</v>
      </c>
      <c r="G76" s="791">
        <f>F76+1</f>
        <v>2023</v>
      </c>
      <c r="H76" s="792">
        <v>2024</v>
      </c>
      <c r="I76" s="793">
        <v>2025</v>
      </c>
      <c r="J76" s="791">
        <v>2026</v>
      </c>
      <c r="K76" s="791">
        <f t="shared" ref="K76:N76" si="12">J76+1</f>
        <v>2027</v>
      </c>
      <c r="L76" s="791">
        <f t="shared" si="12"/>
        <v>2028</v>
      </c>
      <c r="M76" s="791">
        <f t="shared" si="12"/>
        <v>2029</v>
      </c>
      <c r="N76" s="791">
        <f t="shared" si="12"/>
        <v>2030</v>
      </c>
      <c r="O76" s="791">
        <f t="shared" ref="O76" si="13">N76+1</f>
        <v>2031</v>
      </c>
      <c r="P76" s="791">
        <f t="shared" ref="P76" si="14">O76+1</f>
        <v>2032</v>
      </c>
      <c r="Q76" s="791">
        <f t="shared" ref="Q76" si="15">P76+1</f>
        <v>2033</v>
      </c>
      <c r="R76" s="791">
        <f t="shared" ref="R76" si="16">Q76+1</f>
        <v>2034</v>
      </c>
      <c r="S76" s="791">
        <f t="shared" ref="S76" si="17">R76+1</f>
        <v>2035</v>
      </c>
      <c r="T76" s="791">
        <f t="shared" ref="T76" si="18">S76+1</f>
        <v>2036</v>
      </c>
      <c r="U76" s="791">
        <f t="shared" ref="U76" si="19">T76+1</f>
        <v>2037</v>
      </c>
      <c r="V76" s="791">
        <f t="shared" ref="V76" si="20">U76+1</f>
        <v>2038</v>
      </c>
    </row>
    <row r="77" spans="2:22" ht="15.75" customHeight="1" x14ac:dyDescent="0.25">
      <c r="B77" s="121">
        <v>1</v>
      </c>
      <c r="C77" s="122">
        <f>C46</f>
        <v>0.11358885017421602</v>
      </c>
      <c r="D77" s="122">
        <f t="shared" ref="D77:H77" si="21">D46</f>
        <v>0.11914600550964187</v>
      </c>
      <c r="E77" s="122">
        <f t="shared" si="21"/>
        <v>0.11572498298162015</v>
      </c>
      <c r="F77" s="122">
        <f t="shared" si="21"/>
        <v>0.11440107671601615</v>
      </c>
      <c r="G77" s="122">
        <f t="shared" si="21"/>
        <v>0.10904255319148937</v>
      </c>
      <c r="H77" s="122">
        <f t="shared" si="21"/>
        <v>9.329829172141918E-2</v>
      </c>
      <c r="I77" s="124">
        <f>I46</f>
        <v>0.11052410884950782</v>
      </c>
      <c r="J77" s="77">
        <f t="shared" ref="J77" si="22">I77</f>
        <v>0.11052410884950782</v>
      </c>
      <c r="K77" s="77">
        <f t="shared" ref="K77:K81" si="23">J77</f>
        <v>0.11052410884950782</v>
      </c>
      <c r="L77" s="77">
        <f t="shared" ref="L77:L81" si="24">K77</f>
        <v>0.11052410884950782</v>
      </c>
      <c r="M77" s="77">
        <f t="shared" ref="M77:M81" si="25">L77</f>
        <v>0.11052410884950782</v>
      </c>
      <c r="N77" s="77">
        <f t="shared" ref="N77:N81" si="26">M77</f>
        <v>0.11052410884950782</v>
      </c>
      <c r="O77" s="77">
        <f t="shared" ref="O77:O81" si="27">N77</f>
        <v>0.11052410884950782</v>
      </c>
      <c r="P77" s="77">
        <f t="shared" ref="P77:P81" si="28">O77</f>
        <v>0.11052410884950782</v>
      </c>
      <c r="Q77" s="77">
        <f t="shared" ref="Q77:Q81" si="29">P77</f>
        <v>0.11052410884950782</v>
      </c>
      <c r="R77" s="77">
        <f t="shared" ref="R77:R81" si="30">Q77</f>
        <v>0.11052410884950782</v>
      </c>
      <c r="S77" s="77">
        <f t="shared" ref="S77:S81" si="31">R77</f>
        <v>0.11052410884950782</v>
      </c>
      <c r="T77" s="77">
        <f t="shared" ref="T77:T81" si="32">S77</f>
        <v>0.11052410884950782</v>
      </c>
      <c r="U77" s="77">
        <f t="shared" ref="U77:U81" si="33">T77</f>
        <v>0.11052410884950782</v>
      </c>
      <c r="V77" s="77">
        <f t="shared" ref="V77:V81" si="34">U77</f>
        <v>0.11052410884950782</v>
      </c>
    </row>
    <row r="78" spans="2:22" ht="15.75" customHeight="1" x14ac:dyDescent="0.25">
      <c r="B78" s="121">
        <v>2</v>
      </c>
      <c r="C78" s="122"/>
      <c r="D78" s="123">
        <f>D52</f>
        <v>0.89570552147239269</v>
      </c>
      <c r="E78" s="123">
        <f t="shared" ref="E78:H78" si="35">E52</f>
        <v>0.97109826589595372</v>
      </c>
      <c r="F78" s="123">
        <f t="shared" si="35"/>
        <v>0.94705882352941173</v>
      </c>
      <c r="G78" s="123">
        <f t="shared" si="35"/>
        <v>0.97647058823529409</v>
      </c>
      <c r="H78" s="123">
        <f t="shared" si="35"/>
        <v>1.056338028169014</v>
      </c>
      <c r="I78" s="124">
        <f>I52</f>
        <v>0.9679512682483018</v>
      </c>
      <c r="J78" s="77">
        <f t="shared" ref="J78" si="36">I78</f>
        <v>0.9679512682483018</v>
      </c>
      <c r="K78" s="77">
        <f t="shared" si="23"/>
        <v>0.9679512682483018</v>
      </c>
      <c r="L78" s="77">
        <f t="shared" si="24"/>
        <v>0.9679512682483018</v>
      </c>
      <c r="M78" s="77">
        <f t="shared" si="25"/>
        <v>0.9679512682483018</v>
      </c>
      <c r="N78" s="77">
        <f t="shared" si="26"/>
        <v>0.9679512682483018</v>
      </c>
      <c r="O78" s="77">
        <f t="shared" si="27"/>
        <v>0.9679512682483018</v>
      </c>
      <c r="P78" s="77">
        <f t="shared" si="28"/>
        <v>0.9679512682483018</v>
      </c>
      <c r="Q78" s="77">
        <f t="shared" si="29"/>
        <v>0.9679512682483018</v>
      </c>
      <c r="R78" s="77">
        <f t="shared" si="30"/>
        <v>0.9679512682483018</v>
      </c>
      <c r="S78" s="77">
        <f t="shared" si="31"/>
        <v>0.9679512682483018</v>
      </c>
      <c r="T78" s="77">
        <f t="shared" si="32"/>
        <v>0.9679512682483018</v>
      </c>
      <c r="U78" s="77">
        <f t="shared" si="33"/>
        <v>0.9679512682483018</v>
      </c>
      <c r="V78" s="77">
        <f t="shared" si="34"/>
        <v>0.9679512682483018</v>
      </c>
    </row>
    <row r="79" spans="2:22" ht="15.75" customHeight="1" x14ac:dyDescent="0.25">
      <c r="B79" s="121">
        <v>3</v>
      </c>
      <c r="C79" s="122"/>
      <c r="D79" s="123">
        <f>D58</f>
        <v>0.86554621848739499</v>
      </c>
      <c r="E79" s="123">
        <f t="shared" ref="E79:H79" si="37">E58</f>
        <v>0.9726027397260274</v>
      </c>
      <c r="F79" s="123">
        <f t="shared" si="37"/>
        <v>0.93452380952380953</v>
      </c>
      <c r="G79" s="123">
        <f t="shared" si="37"/>
        <v>0.8571428571428571</v>
      </c>
      <c r="H79" s="123">
        <f t="shared" si="37"/>
        <v>0.98</v>
      </c>
      <c r="I79" s="124">
        <f>H58</f>
        <v>0.98</v>
      </c>
      <c r="J79" s="77">
        <f t="shared" ref="J79" si="38">I79</f>
        <v>0.98</v>
      </c>
      <c r="K79" s="77">
        <f t="shared" si="23"/>
        <v>0.98</v>
      </c>
      <c r="L79" s="77">
        <f t="shared" si="24"/>
        <v>0.98</v>
      </c>
      <c r="M79" s="77">
        <f t="shared" si="25"/>
        <v>0.98</v>
      </c>
      <c r="N79" s="77">
        <f t="shared" si="26"/>
        <v>0.98</v>
      </c>
      <c r="O79" s="77">
        <f t="shared" si="27"/>
        <v>0.98</v>
      </c>
      <c r="P79" s="77">
        <f t="shared" si="28"/>
        <v>0.98</v>
      </c>
      <c r="Q79" s="77">
        <f t="shared" si="29"/>
        <v>0.98</v>
      </c>
      <c r="R79" s="77">
        <f t="shared" si="30"/>
        <v>0.98</v>
      </c>
      <c r="S79" s="77">
        <f t="shared" si="31"/>
        <v>0.98</v>
      </c>
      <c r="T79" s="77">
        <f t="shared" si="32"/>
        <v>0.98</v>
      </c>
      <c r="U79" s="77">
        <f t="shared" si="33"/>
        <v>0.98</v>
      </c>
      <c r="V79" s="77">
        <f t="shared" si="34"/>
        <v>0.98</v>
      </c>
    </row>
    <row r="80" spans="2:22" ht="15.75" customHeight="1" x14ac:dyDescent="0.25">
      <c r="B80" s="121">
        <v>4</v>
      </c>
      <c r="C80" s="122"/>
      <c r="D80" s="123">
        <f>D64</f>
        <v>0.93333333333333335</v>
      </c>
      <c r="E80" s="123">
        <f t="shared" ref="E80:H80" si="39">E64</f>
        <v>0.99029126213592233</v>
      </c>
      <c r="F80" s="123">
        <f t="shared" si="39"/>
        <v>0.95070422535211263</v>
      </c>
      <c r="G80" s="123">
        <f t="shared" si="39"/>
        <v>0.87898089171974525</v>
      </c>
      <c r="H80" s="123">
        <f t="shared" si="39"/>
        <v>0.74829931972789121</v>
      </c>
      <c r="I80" s="124">
        <f>I64</f>
        <v>0.89614850876284813</v>
      </c>
      <c r="J80" s="77">
        <f t="shared" ref="J80" si="40">I80</f>
        <v>0.89614850876284813</v>
      </c>
      <c r="K80" s="77">
        <f t="shared" si="23"/>
        <v>0.89614850876284813</v>
      </c>
      <c r="L80" s="77">
        <f t="shared" si="24"/>
        <v>0.89614850876284813</v>
      </c>
      <c r="M80" s="77">
        <f t="shared" si="25"/>
        <v>0.89614850876284813</v>
      </c>
      <c r="N80" s="77">
        <f t="shared" si="26"/>
        <v>0.89614850876284813</v>
      </c>
      <c r="O80" s="77">
        <f t="shared" si="27"/>
        <v>0.89614850876284813</v>
      </c>
      <c r="P80" s="77">
        <f t="shared" si="28"/>
        <v>0.89614850876284813</v>
      </c>
      <c r="Q80" s="77">
        <f t="shared" si="29"/>
        <v>0.89614850876284813</v>
      </c>
      <c r="R80" s="77">
        <f t="shared" si="30"/>
        <v>0.89614850876284813</v>
      </c>
      <c r="S80" s="77">
        <f t="shared" si="31"/>
        <v>0.89614850876284813</v>
      </c>
      <c r="T80" s="77">
        <f t="shared" si="32"/>
        <v>0.89614850876284813</v>
      </c>
      <c r="U80" s="77">
        <f t="shared" si="33"/>
        <v>0.89614850876284813</v>
      </c>
      <c r="V80" s="77">
        <f t="shared" si="34"/>
        <v>0.89614850876284813</v>
      </c>
    </row>
    <row r="81" spans="2:22" ht="15.75" customHeight="1" x14ac:dyDescent="0.25">
      <c r="B81" s="121">
        <v>5</v>
      </c>
      <c r="C81" s="125"/>
      <c r="D81" s="126">
        <f>D70</f>
        <v>0.91752577319587625</v>
      </c>
      <c r="E81" s="126">
        <f t="shared" ref="E81:H81" si="41">E70</f>
        <v>1.0089285714285714</v>
      </c>
      <c r="F81" s="126">
        <f t="shared" si="41"/>
        <v>0.94117647058823528</v>
      </c>
      <c r="G81" s="126">
        <f t="shared" si="41"/>
        <v>0.94074074074074077</v>
      </c>
      <c r="H81" s="126">
        <f t="shared" si="41"/>
        <v>1.1090909090909091</v>
      </c>
      <c r="I81" s="124">
        <f>I70</f>
        <v>0.9811092504145249</v>
      </c>
      <c r="J81" s="77">
        <f t="shared" ref="J81" si="42">I81</f>
        <v>0.9811092504145249</v>
      </c>
      <c r="K81" s="77">
        <f t="shared" si="23"/>
        <v>0.9811092504145249</v>
      </c>
      <c r="L81" s="77">
        <f t="shared" si="24"/>
        <v>0.9811092504145249</v>
      </c>
      <c r="M81" s="77">
        <f t="shared" si="25"/>
        <v>0.9811092504145249</v>
      </c>
      <c r="N81" s="77">
        <f t="shared" si="26"/>
        <v>0.9811092504145249</v>
      </c>
      <c r="O81" s="77">
        <f t="shared" si="27"/>
        <v>0.9811092504145249</v>
      </c>
      <c r="P81" s="77">
        <f t="shared" si="28"/>
        <v>0.9811092504145249</v>
      </c>
      <c r="Q81" s="77">
        <f t="shared" si="29"/>
        <v>0.9811092504145249</v>
      </c>
      <c r="R81" s="77">
        <f t="shared" si="30"/>
        <v>0.9811092504145249</v>
      </c>
      <c r="S81" s="77">
        <f t="shared" si="31"/>
        <v>0.9811092504145249</v>
      </c>
      <c r="T81" s="77">
        <f t="shared" si="32"/>
        <v>0.9811092504145249</v>
      </c>
      <c r="U81" s="77">
        <f t="shared" si="33"/>
        <v>0.9811092504145249</v>
      </c>
      <c r="V81" s="77">
        <f t="shared" si="34"/>
        <v>0.9811092504145249</v>
      </c>
    </row>
    <row r="82" spans="2:22" ht="15.75" customHeight="1" x14ac:dyDescent="0.25"/>
    <row r="83" spans="2:22" ht="15.75" customHeight="1" x14ac:dyDescent="0.25"/>
    <row r="84" spans="2:22" ht="15.75" customHeight="1" x14ac:dyDescent="0.25">
      <c r="B84" s="37" t="s">
        <v>343</v>
      </c>
      <c r="C84" s="38"/>
      <c r="D84" s="38"/>
      <c r="E84" s="38"/>
      <c r="F84" s="38"/>
      <c r="G84" s="38"/>
      <c r="H84" s="38"/>
      <c r="I84" s="38"/>
      <c r="J84" s="38"/>
      <c r="K84" s="38"/>
      <c r="L84" s="38"/>
      <c r="M84" s="39"/>
    </row>
    <row r="85" spans="2:22" ht="15.75" customHeight="1" x14ac:dyDescent="0.25">
      <c r="B85" s="784"/>
      <c r="C85" s="784"/>
      <c r="D85" s="784"/>
      <c r="E85" s="784"/>
      <c r="F85" s="784"/>
      <c r="G85" s="784"/>
      <c r="H85" s="784"/>
      <c r="I85" s="794" t="s">
        <v>1873</v>
      </c>
      <c r="J85" s="795" t="s">
        <v>1709</v>
      </c>
      <c r="K85" s="795" t="s">
        <v>1874</v>
      </c>
      <c r="L85" s="795" t="s">
        <v>1874</v>
      </c>
      <c r="M85" s="1069" t="s">
        <v>1875</v>
      </c>
      <c r="N85" s="1069"/>
      <c r="O85" s="1069"/>
      <c r="P85" s="1069"/>
      <c r="Q85" s="1069"/>
      <c r="R85" s="1069"/>
      <c r="S85" s="1069"/>
      <c r="T85" s="1069"/>
      <c r="U85" s="1069"/>
      <c r="V85" s="1069"/>
    </row>
    <row r="86" spans="2:22" ht="15.75" customHeight="1" x14ac:dyDescent="0.25">
      <c r="B86" s="1069" t="s">
        <v>1872</v>
      </c>
      <c r="C86" s="1069"/>
      <c r="D86" s="1069"/>
      <c r="E86" s="1069"/>
      <c r="F86" s="1069"/>
      <c r="G86" s="1069"/>
      <c r="H86" s="1069"/>
      <c r="I86" s="1069"/>
      <c r="J86" s="794">
        <v>0</v>
      </c>
      <c r="K86" s="794">
        <v>0</v>
      </c>
      <c r="L86" s="794">
        <v>0</v>
      </c>
      <c r="M86" s="794">
        <v>1</v>
      </c>
      <c r="N86" s="794">
        <v>2</v>
      </c>
      <c r="O86" s="794">
        <v>3</v>
      </c>
      <c r="P86" s="794">
        <v>4</v>
      </c>
      <c r="Q86" s="794">
        <v>5</v>
      </c>
      <c r="R86" s="794">
        <v>6</v>
      </c>
      <c r="S86" s="794">
        <v>7</v>
      </c>
      <c r="T86" s="794">
        <v>8</v>
      </c>
      <c r="U86" s="794">
        <v>9</v>
      </c>
      <c r="V86" s="794">
        <v>10</v>
      </c>
    </row>
    <row r="87" spans="2:22" ht="15.75" customHeight="1" x14ac:dyDescent="0.25">
      <c r="B87" s="82" t="s">
        <v>316</v>
      </c>
      <c r="C87" s="79">
        <v>2019</v>
      </c>
      <c r="D87" s="79">
        <f>C87+1</f>
        <v>2020</v>
      </c>
      <c r="E87" s="79">
        <f>D87+1</f>
        <v>2021</v>
      </c>
      <c r="F87" s="79">
        <f>E87+1</f>
        <v>2022</v>
      </c>
      <c r="G87" s="79">
        <f>F87+1</f>
        <v>2023</v>
      </c>
      <c r="H87" s="79">
        <v>2024</v>
      </c>
      <c r="I87" s="79">
        <v>2025</v>
      </c>
      <c r="J87" s="79">
        <v>2026</v>
      </c>
      <c r="K87" s="79">
        <f t="shared" ref="K87:L87" si="43">J87+1</f>
        <v>2027</v>
      </c>
      <c r="L87" s="79">
        <f t="shared" si="43"/>
        <v>2028</v>
      </c>
      <c r="M87" s="79">
        <f t="shared" ref="M87" si="44">L87+1</f>
        <v>2029</v>
      </c>
      <c r="N87" s="79">
        <f t="shared" ref="N87" si="45">M87+1</f>
        <v>2030</v>
      </c>
      <c r="O87" s="79">
        <f t="shared" ref="O87" si="46">N87+1</f>
        <v>2031</v>
      </c>
      <c r="P87" s="79">
        <f t="shared" ref="P87" si="47">O87+1</f>
        <v>2032</v>
      </c>
      <c r="Q87" s="79">
        <f t="shared" ref="Q87" si="48">P87+1</f>
        <v>2033</v>
      </c>
      <c r="R87" s="79">
        <f t="shared" ref="R87" si="49">Q87+1</f>
        <v>2034</v>
      </c>
      <c r="S87" s="79">
        <f t="shared" ref="S87" si="50">R87+1</f>
        <v>2035</v>
      </c>
      <c r="T87" s="79">
        <f t="shared" ref="T87" si="51">S87+1</f>
        <v>2036</v>
      </c>
      <c r="U87" s="79">
        <f t="shared" ref="U87" si="52">T87+1</f>
        <v>2037</v>
      </c>
      <c r="V87" s="79">
        <f t="shared" ref="V87" si="53">U87+1</f>
        <v>2038</v>
      </c>
    </row>
    <row r="88" spans="2:22" ht="15.75" customHeight="1" x14ac:dyDescent="0.25">
      <c r="B88" s="82">
        <v>1</v>
      </c>
      <c r="C88" s="127">
        <f>G7</f>
        <v>163</v>
      </c>
      <c r="D88" s="127">
        <f t="shared" ref="D88" si="54">H7</f>
        <v>173</v>
      </c>
      <c r="E88" s="127">
        <f t="shared" ref="E88" si="55">I7</f>
        <v>170</v>
      </c>
      <c r="F88" s="127">
        <f t="shared" ref="F88" si="56">J7</f>
        <v>170</v>
      </c>
      <c r="G88" s="127">
        <f t="shared" ref="G88" si="57">K7</f>
        <v>164</v>
      </c>
      <c r="H88" s="127">
        <f t="shared" ref="H88" si="58">L7</f>
        <v>142</v>
      </c>
      <c r="I88" s="128">
        <f>ROUND(I77*'3. Población dem. potencial'!I62,0)</f>
        <v>170</v>
      </c>
      <c r="J88" s="128">
        <f>ROUND(J77*'3. Población dem. potencial'!J62,0)</f>
        <v>172</v>
      </c>
      <c r="K88" s="128">
        <f>ROUND(K77*'3. Población dem. potencial'!K62,0)</f>
        <v>174</v>
      </c>
      <c r="L88" s="128">
        <f>ROUND(L77*'3. Población dem. potencial'!L62,0)</f>
        <v>176</v>
      </c>
      <c r="M88" s="128">
        <f>ROUND(M77*'3. Población dem. potencial'!M62,0)</f>
        <v>178</v>
      </c>
      <c r="N88" s="128">
        <f>ROUND(N77*'3. Población dem. potencial'!N62,0)</f>
        <v>180</v>
      </c>
      <c r="O88" s="128">
        <f>ROUND(O77*'3. Población dem. potencial'!O62,0)</f>
        <v>183</v>
      </c>
      <c r="P88" s="128">
        <f>ROUND(P77*'3. Población dem. potencial'!P62,0)</f>
        <v>185</v>
      </c>
      <c r="Q88" s="128">
        <f>ROUND(Q77*'3. Población dem. potencial'!Q62,0)</f>
        <v>187</v>
      </c>
      <c r="R88" s="128">
        <f>ROUND(R77*'3. Población dem. potencial'!R62,0)</f>
        <v>189</v>
      </c>
      <c r="S88" s="128">
        <f>ROUND(S77*'3. Población dem. potencial'!S62,0)</f>
        <v>191</v>
      </c>
      <c r="T88" s="128">
        <f>ROUND(T77*'3. Población dem. potencial'!T62,0)</f>
        <v>194</v>
      </c>
      <c r="U88" s="128">
        <f>ROUND(U77*'3. Población dem. potencial'!U62,0)</f>
        <v>196</v>
      </c>
      <c r="V88" s="128">
        <f>ROUND(V77*'3. Población dem. potencial'!V62,0)</f>
        <v>198</v>
      </c>
    </row>
    <row r="89" spans="2:22" ht="15.75" customHeight="1" x14ac:dyDescent="0.25">
      <c r="B89" s="82">
        <v>2</v>
      </c>
      <c r="C89" s="127">
        <f t="shared" ref="C89:C92" si="59">G8</f>
        <v>119</v>
      </c>
      <c r="D89" s="127">
        <f t="shared" ref="D89:D92" si="60">H8</f>
        <v>146</v>
      </c>
      <c r="E89" s="127">
        <f t="shared" ref="E89:E92" si="61">I8</f>
        <v>168</v>
      </c>
      <c r="F89" s="127">
        <f t="shared" ref="F89:F92" si="62">J8</f>
        <v>161</v>
      </c>
      <c r="G89" s="127">
        <f t="shared" ref="G89:G92" si="63">K8</f>
        <v>166</v>
      </c>
      <c r="H89" s="127">
        <f t="shared" ref="H89:H92" si="64">L8</f>
        <v>150</v>
      </c>
      <c r="I89" s="128">
        <f>ROUND(I78*H88,0)</f>
        <v>137</v>
      </c>
      <c r="J89" s="128">
        <f t="shared" ref="J89:V89" si="65">ROUND(J78*I88,0)</f>
        <v>165</v>
      </c>
      <c r="K89" s="128">
        <f t="shared" si="65"/>
        <v>166</v>
      </c>
      <c r="L89" s="128">
        <f t="shared" si="65"/>
        <v>168</v>
      </c>
      <c r="M89" s="128">
        <f t="shared" si="65"/>
        <v>170</v>
      </c>
      <c r="N89" s="128">
        <f t="shared" si="65"/>
        <v>172</v>
      </c>
      <c r="O89" s="128">
        <f t="shared" si="65"/>
        <v>174</v>
      </c>
      <c r="P89" s="128">
        <f t="shared" si="65"/>
        <v>177</v>
      </c>
      <c r="Q89" s="128">
        <f t="shared" si="65"/>
        <v>179</v>
      </c>
      <c r="R89" s="128">
        <f t="shared" si="65"/>
        <v>181</v>
      </c>
      <c r="S89" s="128">
        <f t="shared" si="65"/>
        <v>183</v>
      </c>
      <c r="T89" s="128">
        <f t="shared" si="65"/>
        <v>185</v>
      </c>
      <c r="U89" s="128">
        <f t="shared" si="65"/>
        <v>188</v>
      </c>
      <c r="V89" s="128">
        <f t="shared" si="65"/>
        <v>190</v>
      </c>
    </row>
    <row r="90" spans="2:22" ht="15.75" customHeight="1" x14ac:dyDescent="0.25">
      <c r="B90" s="82">
        <v>3</v>
      </c>
      <c r="C90" s="127">
        <f t="shared" si="59"/>
        <v>120</v>
      </c>
      <c r="D90" s="127">
        <f t="shared" si="60"/>
        <v>103</v>
      </c>
      <c r="E90" s="127">
        <f t="shared" si="61"/>
        <v>142</v>
      </c>
      <c r="F90" s="127">
        <f t="shared" si="62"/>
        <v>157</v>
      </c>
      <c r="G90" s="127">
        <f t="shared" si="63"/>
        <v>138</v>
      </c>
      <c r="H90" s="127">
        <f t="shared" si="64"/>
        <v>147</v>
      </c>
      <c r="I90" s="128">
        <f t="shared" ref="I90:V92" si="66">ROUND(I79*H89,0)</f>
        <v>147</v>
      </c>
      <c r="J90" s="128">
        <f t="shared" si="66"/>
        <v>134</v>
      </c>
      <c r="K90" s="128">
        <f t="shared" si="66"/>
        <v>162</v>
      </c>
      <c r="L90" s="128">
        <f t="shared" si="66"/>
        <v>163</v>
      </c>
      <c r="M90" s="128">
        <f t="shared" si="66"/>
        <v>165</v>
      </c>
      <c r="N90" s="128">
        <f t="shared" si="66"/>
        <v>167</v>
      </c>
      <c r="O90" s="128">
        <f t="shared" si="66"/>
        <v>169</v>
      </c>
      <c r="P90" s="128">
        <f t="shared" si="66"/>
        <v>171</v>
      </c>
      <c r="Q90" s="128">
        <f t="shared" si="66"/>
        <v>173</v>
      </c>
      <c r="R90" s="128">
        <f t="shared" si="66"/>
        <v>175</v>
      </c>
      <c r="S90" s="128">
        <f t="shared" si="66"/>
        <v>177</v>
      </c>
      <c r="T90" s="128">
        <f t="shared" si="66"/>
        <v>179</v>
      </c>
      <c r="U90" s="128">
        <f t="shared" si="66"/>
        <v>181</v>
      </c>
      <c r="V90" s="128">
        <f t="shared" si="66"/>
        <v>184</v>
      </c>
    </row>
    <row r="91" spans="2:22" ht="15.75" customHeight="1" x14ac:dyDescent="0.25">
      <c r="B91" s="82">
        <v>4</v>
      </c>
      <c r="C91" s="127">
        <f t="shared" si="59"/>
        <v>97</v>
      </c>
      <c r="D91" s="127">
        <f t="shared" si="60"/>
        <v>112</v>
      </c>
      <c r="E91" s="127">
        <f t="shared" si="61"/>
        <v>102</v>
      </c>
      <c r="F91" s="127">
        <f t="shared" si="62"/>
        <v>135</v>
      </c>
      <c r="G91" s="127">
        <f t="shared" si="63"/>
        <v>138</v>
      </c>
      <c r="H91" s="127">
        <f t="shared" si="64"/>
        <v>110</v>
      </c>
      <c r="I91" s="128">
        <f t="shared" si="66"/>
        <v>132</v>
      </c>
      <c r="J91" s="128">
        <f t="shared" si="66"/>
        <v>132</v>
      </c>
      <c r="K91" s="128">
        <f t="shared" si="66"/>
        <v>120</v>
      </c>
      <c r="L91" s="128">
        <f t="shared" si="66"/>
        <v>145</v>
      </c>
      <c r="M91" s="128">
        <f t="shared" si="66"/>
        <v>146</v>
      </c>
      <c r="N91" s="128">
        <f t="shared" si="66"/>
        <v>148</v>
      </c>
      <c r="O91" s="128">
        <f t="shared" si="66"/>
        <v>150</v>
      </c>
      <c r="P91" s="128">
        <f t="shared" si="66"/>
        <v>151</v>
      </c>
      <c r="Q91" s="128">
        <f t="shared" si="66"/>
        <v>153</v>
      </c>
      <c r="R91" s="128">
        <f t="shared" si="66"/>
        <v>155</v>
      </c>
      <c r="S91" s="128">
        <f t="shared" si="66"/>
        <v>157</v>
      </c>
      <c r="T91" s="128">
        <f t="shared" si="66"/>
        <v>159</v>
      </c>
      <c r="U91" s="128">
        <f t="shared" si="66"/>
        <v>160</v>
      </c>
      <c r="V91" s="128">
        <f t="shared" si="66"/>
        <v>162</v>
      </c>
    </row>
    <row r="92" spans="2:22" ht="15.75" customHeight="1" x14ac:dyDescent="0.25">
      <c r="B92" s="82">
        <v>5</v>
      </c>
      <c r="C92" s="127">
        <f t="shared" si="59"/>
        <v>99</v>
      </c>
      <c r="D92" s="127">
        <f t="shared" si="60"/>
        <v>89</v>
      </c>
      <c r="E92" s="127">
        <f t="shared" si="61"/>
        <v>113</v>
      </c>
      <c r="F92" s="127">
        <f t="shared" si="62"/>
        <v>96</v>
      </c>
      <c r="G92" s="127">
        <f t="shared" si="63"/>
        <v>127</v>
      </c>
      <c r="H92" s="127">
        <f t="shared" si="64"/>
        <v>122</v>
      </c>
      <c r="I92" s="128">
        <f t="shared" si="66"/>
        <v>108</v>
      </c>
      <c r="J92" s="128">
        <f t="shared" si="66"/>
        <v>130</v>
      </c>
      <c r="K92" s="128">
        <f t="shared" si="66"/>
        <v>130</v>
      </c>
      <c r="L92" s="128">
        <f t="shared" si="66"/>
        <v>118</v>
      </c>
      <c r="M92" s="128">
        <f t="shared" si="66"/>
        <v>142</v>
      </c>
      <c r="N92" s="128">
        <f t="shared" si="66"/>
        <v>143</v>
      </c>
      <c r="O92" s="128">
        <f t="shared" si="66"/>
        <v>145</v>
      </c>
      <c r="P92" s="128">
        <f t="shared" si="66"/>
        <v>147</v>
      </c>
      <c r="Q92" s="128">
        <f t="shared" si="66"/>
        <v>148</v>
      </c>
      <c r="R92" s="128">
        <f t="shared" si="66"/>
        <v>150</v>
      </c>
      <c r="S92" s="128">
        <f t="shared" si="66"/>
        <v>152</v>
      </c>
      <c r="T92" s="128">
        <f t="shared" si="66"/>
        <v>154</v>
      </c>
      <c r="U92" s="128">
        <f t="shared" si="66"/>
        <v>156</v>
      </c>
      <c r="V92" s="128">
        <f t="shared" si="66"/>
        <v>157</v>
      </c>
    </row>
    <row r="93" spans="2:22" ht="15.75" customHeight="1" x14ac:dyDescent="0.25">
      <c r="B93" s="79" t="s">
        <v>245</v>
      </c>
      <c r="C93" s="129">
        <f t="shared" ref="C93:L93" si="67">SUM(C88:C92)</f>
        <v>598</v>
      </c>
      <c r="D93" s="129">
        <f t="shared" si="67"/>
        <v>623</v>
      </c>
      <c r="E93" s="129">
        <f t="shared" si="67"/>
        <v>695</v>
      </c>
      <c r="F93" s="129">
        <f t="shared" si="67"/>
        <v>719</v>
      </c>
      <c r="G93" s="129">
        <f t="shared" si="67"/>
        <v>733</v>
      </c>
      <c r="H93" s="130">
        <f t="shared" si="67"/>
        <v>671</v>
      </c>
      <c r="I93" s="130">
        <f t="shared" si="67"/>
        <v>694</v>
      </c>
      <c r="J93" s="130">
        <f t="shared" si="67"/>
        <v>733</v>
      </c>
      <c r="K93" s="130">
        <f t="shared" si="67"/>
        <v>752</v>
      </c>
      <c r="L93" s="130">
        <f t="shared" si="67"/>
        <v>770</v>
      </c>
      <c r="M93" s="130">
        <f t="shared" ref="M93:V93" si="68">SUM(M88:M92)</f>
        <v>801</v>
      </c>
      <c r="N93" s="130">
        <f t="shared" si="68"/>
        <v>810</v>
      </c>
      <c r="O93" s="130">
        <f t="shared" si="68"/>
        <v>821</v>
      </c>
      <c r="P93" s="130">
        <f t="shared" si="68"/>
        <v>831</v>
      </c>
      <c r="Q93" s="130">
        <f t="shared" si="68"/>
        <v>840</v>
      </c>
      <c r="R93" s="130">
        <f t="shared" si="68"/>
        <v>850</v>
      </c>
      <c r="S93" s="130">
        <f t="shared" si="68"/>
        <v>860</v>
      </c>
      <c r="T93" s="130">
        <f t="shared" si="68"/>
        <v>871</v>
      </c>
      <c r="U93" s="130">
        <f t="shared" si="68"/>
        <v>881</v>
      </c>
      <c r="V93" s="130">
        <f t="shared" si="68"/>
        <v>891</v>
      </c>
    </row>
    <row r="94" spans="2:22" ht="15.75" customHeight="1" x14ac:dyDescent="0.25"/>
    <row r="95" spans="2:22" ht="15.75" customHeight="1" x14ac:dyDescent="0.25"/>
    <row r="96" spans="2:22"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spans="6:10" ht="15.75" customHeight="1" x14ac:dyDescent="0.25"/>
    <row r="114" spans="6:10" ht="15.75" customHeight="1" x14ac:dyDescent="0.25">
      <c r="F114">
        <v>1</v>
      </c>
      <c r="G114">
        <v>1.25</v>
      </c>
      <c r="H114">
        <v>1.2</v>
      </c>
      <c r="I114">
        <v>0.8</v>
      </c>
      <c r="J114">
        <f>AVERAGE(F114:I114)</f>
        <v>1.0625</v>
      </c>
    </row>
    <row r="115" spans="6:10" ht="15.75" customHeight="1" x14ac:dyDescent="0.25">
      <c r="F115">
        <v>1.119</v>
      </c>
      <c r="G115">
        <v>1.0209999999999999</v>
      </c>
      <c r="H115">
        <v>1.052</v>
      </c>
      <c r="I115">
        <v>0.98</v>
      </c>
      <c r="J115">
        <f>AVERAGE(F115:I115)</f>
        <v>1.0429999999999999</v>
      </c>
    </row>
    <row r="116" spans="6:10" ht="15.75" customHeight="1" x14ac:dyDescent="0.25"/>
    <row r="117" spans="6:10" ht="15.75" customHeight="1" x14ac:dyDescent="0.25"/>
    <row r="118" spans="6:10" ht="15.75" customHeight="1" x14ac:dyDescent="0.25"/>
    <row r="119" spans="6:10" ht="15.75" customHeight="1" x14ac:dyDescent="0.25"/>
    <row r="120" spans="6:10" ht="15.75" customHeight="1" x14ac:dyDescent="0.25"/>
    <row r="121" spans="6:10" ht="15.75" customHeight="1" x14ac:dyDescent="0.25"/>
    <row r="122" spans="6:10" ht="15.75" customHeight="1" x14ac:dyDescent="0.25"/>
    <row r="123" spans="6:10" ht="15.75" customHeight="1" x14ac:dyDescent="0.25"/>
    <row r="124" spans="6:10" ht="15.75" customHeight="1" x14ac:dyDescent="0.25"/>
    <row r="125" spans="6:10" ht="15.75" customHeight="1" x14ac:dyDescent="0.25"/>
    <row r="126" spans="6:10" ht="15.75" customHeight="1" x14ac:dyDescent="0.25"/>
    <row r="127" spans="6:10" ht="15.75" customHeight="1" x14ac:dyDescent="0.25"/>
    <row r="128" spans="6:10"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sheetData>
  <mergeCells count="12">
    <mergeCell ref="M85:V85"/>
    <mergeCell ref="B86:I86"/>
    <mergeCell ref="B66:H66"/>
    <mergeCell ref="B1:P1"/>
    <mergeCell ref="B5:D5"/>
    <mergeCell ref="F5:K5"/>
    <mergeCell ref="B42:H42"/>
    <mergeCell ref="B48:H48"/>
    <mergeCell ref="B54:H54"/>
    <mergeCell ref="B60:H60"/>
    <mergeCell ref="B75:I75"/>
    <mergeCell ref="M74:V74"/>
  </mergeCells>
  <pageMargins left="0.7" right="0.7" top="0.75" bottom="0.75" header="0" footer="0"/>
  <pageSetup orientation="landscape"/>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B1:V1020"/>
  <sheetViews>
    <sheetView workbookViewId="0">
      <selection activeCell="B112" sqref="B112"/>
    </sheetView>
  </sheetViews>
  <sheetFormatPr baseColWidth="10" defaultColWidth="14.42578125" defaultRowHeight="15" customHeight="1" x14ac:dyDescent="0.25"/>
  <cols>
    <col min="1" max="1" width="4.85546875" customWidth="1"/>
    <col min="2" max="3" width="10.28515625" customWidth="1"/>
    <col min="4" max="4" width="11.28515625" customWidth="1"/>
    <col min="5" max="5" width="15.85546875" customWidth="1"/>
    <col min="6" max="6" width="10.85546875" customWidth="1"/>
    <col min="7" max="7" width="9.28515625" customWidth="1"/>
    <col min="8" max="8" width="26" customWidth="1"/>
    <col min="9" max="9" width="39" customWidth="1"/>
    <col min="10" max="10" width="26.7109375" customWidth="1"/>
    <col min="11" max="11" width="16.42578125" customWidth="1"/>
    <col min="12" max="12" width="13.7109375" customWidth="1"/>
    <col min="13" max="13" width="32.28515625" customWidth="1"/>
    <col min="14" max="14" width="27.85546875" customWidth="1"/>
    <col min="15" max="15" width="14.140625" customWidth="1"/>
    <col min="16" max="16" width="16.42578125" customWidth="1"/>
    <col min="17" max="17" width="18.42578125" customWidth="1"/>
    <col min="18" max="26" width="10.7109375" customWidth="1"/>
  </cols>
  <sheetData>
    <row r="1" spans="2:17" ht="18.75" x14ac:dyDescent="0.3">
      <c r="B1" s="1073" t="s">
        <v>345</v>
      </c>
      <c r="C1" s="1034"/>
      <c r="D1" s="1034"/>
      <c r="E1" s="1034"/>
      <c r="F1" s="1034"/>
      <c r="G1" s="1034"/>
      <c r="H1" s="1034"/>
      <c r="I1" s="1035"/>
    </row>
    <row r="3" spans="2:17" x14ac:dyDescent="0.25">
      <c r="B3" s="132" t="s">
        <v>346</v>
      </c>
      <c r="C3" s="132" t="s">
        <v>346</v>
      </c>
      <c r="D3" s="132" t="s">
        <v>347</v>
      </c>
      <c r="E3" s="132" t="s">
        <v>348</v>
      </c>
      <c r="F3" s="132" t="s">
        <v>349</v>
      </c>
      <c r="G3" s="132" t="s">
        <v>344</v>
      </c>
      <c r="H3" s="132" t="s">
        <v>350</v>
      </c>
      <c r="I3" s="132" t="s">
        <v>351</v>
      </c>
      <c r="J3" s="132" t="s">
        <v>352</v>
      </c>
      <c r="K3" s="132" t="s">
        <v>281</v>
      </c>
      <c r="L3" s="132" t="s">
        <v>353</v>
      </c>
      <c r="M3" s="132" t="s">
        <v>354</v>
      </c>
      <c r="N3" s="132" t="s">
        <v>355</v>
      </c>
      <c r="O3" s="132" t="s">
        <v>356</v>
      </c>
      <c r="P3" s="132" t="s">
        <v>357</v>
      </c>
    </row>
    <row r="4" spans="2:17" x14ac:dyDescent="0.25">
      <c r="B4" s="133" t="s">
        <v>358</v>
      </c>
      <c r="C4" s="134" t="str">
        <f t="shared" ref="C4:C101" si="0">MID(B4,1,1)</f>
        <v>1</v>
      </c>
      <c r="D4" s="83" t="str">
        <f t="shared" ref="D4:D101" si="1">MID(B4,3,1)</f>
        <v>A</v>
      </c>
      <c r="E4" s="135">
        <v>45289</v>
      </c>
      <c r="F4" s="83">
        <v>2023</v>
      </c>
      <c r="G4" s="83">
        <v>34</v>
      </c>
      <c r="H4" s="83">
        <v>24</v>
      </c>
      <c r="I4" s="83">
        <v>8</v>
      </c>
      <c r="J4" s="83">
        <v>2</v>
      </c>
      <c r="K4" s="83">
        <v>0</v>
      </c>
      <c r="L4" s="83">
        <v>0</v>
      </c>
      <c r="M4" s="83">
        <v>0</v>
      </c>
      <c r="N4" s="83">
        <v>0</v>
      </c>
      <c r="O4" s="83">
        <v>0</v>
      </c>
      <c r="P4" s="83" t="s">
        <v>359</v>
      </c>
      <c r="Q4" s="136" t="b">
        <f t="shared" ref="Q4:Q101" si="2">SUM(H4:O4)=G4</f>
        <v>1</v>
      </c>
    </row>
    <row r="5" spans="2:17" x14ac:dyDescent="0.25">
      <c r="B5" s="83" t="s">
        <v>360</v>
      </c>
      <c r="C5" s="134" t="str">
        <f t="shared" si="0"/>
        <v>1</v>
      </c>
      <c r="D5" s="83" t="str">
        <f t="shared" si="1"/>
        <v>B</v>
      </c>
      <c r="E5" s="135">
        <v>45289</v>
      </c>
      <c r="F5" s="83">
        <v>2023</v>
      </c>
      <c r="G5" s="83">
        <v>34</v>
      </c>
      <c r="H5" s="83">
        <v>30</v>
      </c>
      <c r="I5" s="83">
        <v>3</v>
      </c>
      <c r="J5" s="83">
        <v>0</v>
      </c>
      <c r="K5" s="83">
        <v>0</v>
      </c>
      <c r="L5" s="83">
        <v>1</v>
      </c>
      <c r="M5" s="83">
        <v>0</v>
      </c>
      <c r="N5" s="83">
        <v>0</v>
      </c>
      <c r="O5" s="83">
        <v>0</v>
      </c>
      <c r="P5" s="83" t="s">
        <v>361</v>
      </c>
      <c r="Q5" s="136" t="b">
        <f t="shared" si="2"/>
        <v>1</v>
      </c>
    </row>
    <row r="6" spans="2:17" x14ac:dyDescent="0.25">
      <c r="B6" s="83" t="s">
        <v>362</v>
      </c>
      <c r="C6" s="134" t="str">
        <f t="shared" si="0"/>
        <v>1</v>
      </c>
      <c r="D6" s="83" t="str">
        <f t="shared" si="1"/>
        <v>C</v>
      </c>
      <c r="E6" s="135">
        <v>45289</v>
      </c>
      <c r="F6" s="83">
        <v>2023</v>
      </c>
      <c r="G6" s="83">
        <v>34</v>
      </c>
      <c r="H6" s="83">
        <v>26</v>
      </c>
      <c r="I6" s="83">
        <v>6</v>
      </c>
      <c r="J6" s="83">
        <v>0</v>
      </c>
      <c r="K6" s="83">
        <v>1</v>
      </c>
      <c r="L6" s="83">
        <v>1</v>
      </c>
      <c r="M6" s="83">
        <v>0</v>
      </c>
      <c r="N6" s="83">
        <v>0</v>
      </c>
      <c r="O6" s="83">
        <v>0</v>
      </c>
      <c r="P6" s="83" t="s">
        <v>363</v>
      </c>
      <c r="Q6" s="136" t="b">
        <f t="shared" si="2"/>
        <v>1</v>
      </c>
    </row>
    <row r="7" spans="2:17" x14ac:dyDescent="0.25">
      <c r="B7" s="83" t="s">
        <v>364</v>
      </c>
      <c r="C7" s="134" t="str">
        <f t="shared" si="0"/>
        <v>1</v>
      </c>
      <c r="D7" s="83" t="str">
        <f t="shared" si="1"/>
        <v>D</v>
      </c>
      <c r="E7" s="135">
        <v>45289</v>
      </c>
      <c r="F7" s="83">
        <v>2023</v>
      </c>
      <c r="G7" s="83">
        <v>34</v>
      </c>
      <c r="H7" s="83">
        <v>27</v>
      </c>
      <c r="I7" s="83">
        <v>6</v>
      </c>
      <c r="J7" s="83">
        <v>0</v>
      </c>
      <c r="K7" s="83">
        <v>0</v>
      </c>
      <c r="L7" s="83">
        <v>1</v>
      </c>
      <c r="M7" s="83">
        <v>0</v>
      </c>
      <c r="N7" s="83">
        <v>0</v>
      </c>
      <c r="O7" s="83">
        <v>0</v>
      </c>
      <c r="P7" s="83" t="s">
        <v>365</v>
      </c>
      <c r="Q7" s="136" t="b">
        <f t="shared" si="2"/>
        <v>1</v>
      </c>
    </row>
    <row r="8" spans="2:17" x14ac:dyDescent="0.25">
      <c r="B8" s="83" t="s">
        <v>366</v>
      </c>
      <c r="C8" s="134" t="str">
        <f t="shared" si="0"/>
        <v>1</v>
      </c>
      <c r="D8" s="83" t="str">
        <f t="shared" si="1"/>
        <v>E</v>
      </c>
      <c r="E8" s="135">
        <v>45289</v>
      </c>
      <c r="F8" s="83">
        <v>2023</v>
      </c>
      <c r="G8" s="83">
        <v>28</v>
      </c>
      <c r="H8" s="83">
        <v>21</v>
      </c>
      <c r="I8" s="83">
        <v>5</v>
      </c>
      <c r="J8" s="83">
        <v>2</v>
      </c>
      <c r="K8" s="83">
        <v>0</v>
      </c>
      <c r="L8" s="83">
        <v>0</v>
      </c>
      <c r="M8" s="83">
        <v>0</v>
      </c>
      <c r="N8" s="83">
        <v>0</v>
      </c>
      <c r="O8" s="83">
        <v>0</v>
      </c>
      <c r="P8" s="83" t="s">
        <v>367</v>
      </c>
      <c r="Q8" s="136" t="b">
        <f t="shared" si="2"/>
        <v>1</v>
      </c>
    </row>
    <row r="9" spans="2:17" x14ac:dyDescent="0.25">
      <c r="B9" s="137" t="s">
        <v>368</v>
      </c>
      <c r="C9" s="134" t="str">
        <f t="shared" si="0"/>
        <v>2</v>
      </c>
      <c r="D9" s="83" t="str">
        <f t="shared" si="1"/>
        <v>A</v>
      </c>
      <c r="E9" s="135">
        <v>45289</v>
      </c>
      <c r="F9" s="83">
        <v>2023</v>
      </c>
      <c r="G9" s="83">
        <v>32</v>
      </c>
      <c r="H9" s="83">
        <v>20</v>
      </c>
      <c r="I9" s="83">
        <v>9</v>
      </c>
      <c r="J9" s="83">
        <v>2</v>
      </c>
      <c r="K9" s="83">
        <v>1</v>
      </c>
      <c r="L9" s="83">
        <v>0</v>
      </c>
      <c r="M9" s="83">
        <v>0</v>
      </c>
      <c r="N9" s="83">
        <v>0</v>
      </c>
      <c r="O9" s="83">
        <v>0</v>
      </c>
      <c r="P9" s="83" t="s">
        <v>369</v>
      </c>
      <c r="Q9" s="136" t="b">
        <f t="shared" si="2"/>
        <v>1</v>
      </c>
    </row>
    <row r="10" spans="2:17" x14ac:dyDescent="0.25">
      <c r="B10" s="83" t="s">
        <v>370</v>
      </c>
      <c r="C10" s="134" t="str">
        <f t="shared" si="0"/>
        <v>2</v>
      </c>
      <c r="D10" s="83" t="str">
        <f t="shared" si="1"/>
        <v>B</v>
      </c>
      <c r="E10" s="135">
        <v>45289</v>
      </c>
      <c r="F10" s="83">
        <v>2023</v>
      </c>
      <c r="G10" s="83">
        <v>34</v>
      </c>
      <c r="H10" s="83">
        <v>20</v>
      </c>
      <c r="I10" s="83">
        <v>12</v>
      </c>
      <c r="J10" s="83">
        <v>2</v>
      </c>
      <c r="K10" s="83">
        <v>0</v>
      </c>
      <c r="L10" s="83">
        <v>0</v>
      </c>
      <c r="M10" s="83">
        <v>0</v>
      </c>
      <c r="N10" s="83">
        <v>0</v>
      </c>
      <c r="O10" s="83">
        <v>0</v>
      </c>
      <c r="P10" s="83" t="s">
        <v>371</v>
      </c>
      <c r="Q10" s="136" t="b">
        <f t="shared" si="2"/>
        <v>1</v>
      </c>
    </row>
    <row r="11" spans="2:17" x14ac:dyDescent="0.25">
      <c r="B11" s="83" t="s">
        <v>372</v>
      </c>
      <c r="C11" s="134" t="str">
        <f t="shared" si="0"/>
        <v>2</v>
      </c>
      <c r="D11" s="83" t="str">
        <f t="shared" si="1"/>
        <v>C</v>
      </c>
      <c r="E11" s="135">
        <v>45289</v>
      </c>
      <c r="F11" s="83">
        <v>2023</v>
      </c>
      <c r="G11" s="83">
        <v>35</v>
      </c>
      <c r="H11" s="83">
        <v>13</v>
      </c>
      <c r="I11" s="83">
        <v>16</v>
      </c>
      <c r="J11" s="83">
        <v>4</v>
      </c>
      <c r="K11" s="83">
        <v>2</v>
      </c>
      <c r="L11" s="83">
        <v>0</v>
      </c>
      <c r="M11" s="83">
        <v>0</v>
      </c>
      <c r="N11" s="83">
        <v>0</v>
      </c>
      <c r="O11" s="83">
        <v>0</v>
      </c>
      <c r="P11" s="83" t="s">
        <v>373</v>
      </c>
      <c r="Q11" s="136" t="b">
        <f t="shared" si="2"/>
        <v>1</v>
      </c>
    </row>
    <row r="12" spans="2:17" x14ac:dyDescent="0.25">
      <c r="B12" s="83" t="s">
        <v>374</v>
      </c>
      <c r="C12" s="134" t="str">
        <f t="shared" si="0"/>
        <v>2</v>
      </c>
      <c r="D12" s="83" t="str">
        <f t="shared" si="1"/>
        <v>D</v>
      </c>
      <c r="E12" s="135">
        <v>45289</v>
      </c>
      <c r="F12" s="83">
        <v>2023</v>
      </c>
      <c r="G12" s="83">
        <v>33</v>
      </c>
      <c r="H12" s="83">
        <v>19</v>
      </c>
      <c r="I12" s="83">
        <v>11</v>
      </c>
      <c r="J12" s="83">
        <v>2</v>
      </c>
      <c r="K12" s="83">
        <v>1</v>
      </c>
      <c r="L12" s="83">
        <v>0</v>
      </c>
      <c r="M12" s="83">
        <v>0</v>
      </c>
      <c r="N12" s="83">
        <v>0</v>
      </c>
      <c r="O12" s="83">
        <v>0</v>
      </c>
      <c r="P12" s="83" t="s">
        <v>375</v>
      </c>
      <c r="Q12" s="136" t="b">
        <f t="shared" si="2"/>
        <v>1</v>
      </c>
    </row>
    <row r="13" spans="2:17" x14ac:dyDescent="0.25">
      <c r="B13" s="83" t="s">
        <v>376</v>
      </c>
      <c r="C13" s="134" t="str">
        <f t="shared" si="0"/>
        <v>2</v>
      </c>
      <c r="D13" s="83" t="str">
        <f t="shared" si="1"/>
        <v>E</v>
      </c>
      <c r="E13" s="135">
        <v>45289</v>
      </c>
      <c r="F13" s="83">
        <v>2023</v>
      </c>
      <c r="G13" s="83">
        <v>32</v>
      </c>
      <c r="H13" s="83">
        <v>18</v>
      </c>
      <c r="I13" s="83">
        <v>10</v>
      </c>
      <c r="J13" s="83">
        <v>0</v>
      </c>
      <c r="K13" s="83">
        <v>4</v>
      </c>
      <c r="L13" s="83">
        <v>0</v>
      </c>
      <c r="M13" s="83">
        <v>0</v>
      </c>
      <c r="N13" s="83">
        <v>0</v>
      </c>
      <c r="O13" s="83">
        <v>0</v>
      </c>
      <c r="P13" s="83" t="s">
        <v>377</v>
      </c>
      <c r="Q13" s="136" t="b">
        <f t="shared" si="2"/>
        <v>1</v>
      </c>
    </row>
    <row r="14" spans="2:17" x14ac:dyDescent="0.25">
      <c r="B14" s="137" t="s">
        <v>378</v>
      </c>
      <c r="C14" s="134" t="str">
        <f t="shared" si="0"/>
        <v>3</v>
      </c>
      <c r="D14" s="83" t="str">
        <f t="shared" si="1"/>
        <v>A</v>
      </c>
      <c r="E14" s="135">
        <v>45289</v>
      </c>
      <c r="F14" s="83">
        <v>2023</v>
      </c>
      <c r="G14" s="83">
        <v>34</v>
      </c>
      <c r="H14" s="83">
        <v>20</v>
      </c>
      <c r="I14" s="83">
        <v>13</v>
      </c>
      <c r="J14" s="83">
        <v>0</v>
      </c>
      <c r="K14" s="83">
        <v>1</v>
      </c>
      <c r="L14" s="83">
        <v>0</v>
      </c>
      <c r="M14" s="83">
        <v>0</v>
      </c>
      <c r="N14" s="83">
        <v>0</v>
      </c>
      <c r="O14" s="83">
        <v>0</v>
      </c>
      <c r="P14" s="83" t="s">
        <v>379</v>
      </c>
      <c r="Q14" s="136" t="b">
        <f t="shared" si="2"/>
        <v>1</v>
      </c>
    </row>
    <row r="15" spans="2:17" x14ac:dyDescent="0.25">
      <c r="B15" s="83" t="s">
        <v>380</v>
      </c>
      <c r="C15" s="134" t="str">
        <f t="shared" si="0"/>
        <v>3</v>
      </c>
      <c r="D15" s="83" t="str">
        <f t="shared" si="1"/>
        <v>B</v>
      </c>
      <c r="E15" s="135">
        <v>45289</v>
      </c>
      <c r="F15" s="83">
        <v>2023</v>
      </c>
      <c r="G15" s="83">
        <v>34</v>
      </c>
      <c r="H15" s="83">
        <v>21</v>
      </c>
      <c r="I15" s="83">
        <v>9</v>
      </c>
      <c r="J15" s="83">
        <v>4</v>
      </c>
      <c r="K15" s="83">
        <v>0</v>
      </c>
      <c r="L15" s="83">
        <v>0</v>
      </c>
      <c r="M15" s="83">
        <v>0</v>
      </c>
      <c r="N15" s="83">
        <v>0</v>
      </c>
      <c r="O15" s="83">
        <v>0</v>
      </c>
      <c r="P15" s="83" t="s">
        <v>381</v>
      </c>
      <c r="Q15" s="136" t="b">
        <f t="shared" si="2"/>
        <v>1</v>
      </c>
    </row>
    <row r="16" spans="2:17" x14ac:dyDescent="0.25">
      <c r="B16" s="83" t="s">
        <v>382</v>
      </c>
      <c r="C16" s="134" t="str">
        <f t="shared" si="0"/>
        <v>3</v>
      </c>
      <c r="D16" s="83" t="str">
        <f t="shared" si="1"/>
        <v>C</v>
      </c>
      <c r="E16" s="135">
        <v>45289</v>
      </c>
      <c r="F16" s="83">
        <v>2023</v>
      </c>
      <c r="G16" s="83">
        <v>33</v>
      </c>
      <c r="H16" s="83">
        <v>22</v>
      </c>
      <c r="I16" s="83">
        <v>8</v>
      </c>
      <c r="J16" s="83">
        <v>1</v>
      </c>
      <c r="K16" s="83">
        <v>1</v>
      </c>
      <c r="L16" s="83">
        <v>1</v>
      </c>
      <c r="M16" s="83">
        <v>0</v>
      </c>
      <c r="N16" s="83">
        <v>0</v>
      </c>
      <c r="O16" s="83">
        <v>0</v>
      </c>
      <c r="P16" s="83" t="s">
        <v>383</v>
      </c>
      <c r="Q16" s="136" t="b">
        <f t="shared" si="2"/>
        <v>1</v>
      </c>
    </row>
    <row r="17" spans="2:17" x14ac:dyDescent="0.25">
      <c r="B17" s="83" t="s">
        <v>384</v>
      </c>
      <c r="C17" s="134" t="str">
        <f t="shared" si="0"/>
        <v>3</v>
      </c>
      <c r="D17" s="83" t="str">
        <f t="shared" si="1"/>
        <v>D</v>
      </c>
      <c r="E17" s="135">
        <v>45289</v>
      </c>
      <c r="F17" s="83">
        <v>2023</v>
      </c>
      <c r="G17" s="83">
        <v>37</v>
      </c>
      <c r="H17" s="83">
        <v>25</v>
      </c>
      <c r="I17" s="83">
        <v>9</v>
      </c>
      <c r="J17" s="83">
        <v>3</v>
      </c>
      <c r="K17" s="83">
        <v>0</v>
      </c>
      <c r="L17" s="83">
        <v>0</v>
      </c>
      <c r="M17" s="83">
        <v>0</v>
      </c>
      <c r="N17" s="83">
        <v>0</v>
      </c>
      <c r="O17" s="83">
        <v>0</v>
      </c>
      <c r="P17" s="83" t="s">
        <v>385</v>
      </c>
      <c r="Q17" s="136" t="b">
        <f t="shared" si="2"/>
        <v>1</v>
      </c>
    </row>
    <row r="18" spans="2:17" x14ac:dyDescent="0.25">
      <c r="B18" s="137" t="s">
        <v>386</v>
      </c>
      <c r="C18" s="134" t="str">
        <f t="shared" si="0"/>
        <v>4</v>
      </c>
      <c r="D18" s="83" t="str">
        <f t="shared" si="1"/>
        <v>A</v>
      </c>
      <c r="E18" s="135">
        <v>45289</v>
      </c>
      <c r="F18" s="83">
        <v>2023</v>
      </c>
      <c r="G18" s="83">
        <v>48</v>
      </c>
      <c r="H18" s="83">
        <v>41</v>
      </c>
      <c r="I18" s="83">
        <v>6</v>
      </c>
      <c r="J18" s="83">
        <v>0</v>
      </c>
      <c r="K18" s="83">
        <v>1</v>
      </c>
      <c r="L18" s="83">
        <v>0</v>
      </c>
      <c r="M18" s="83">
        <v>0</v>
      </c>
      <c r="N18" s="83">
        <v>0</v>
      </c>
      <c r="O18" s="83">
        <v>0</v>
      </c>
      <c r="P18" s="83" t="s">
        <v>387</v>
      </c>
      <c r="Q18" s="136" t="b">
        <f t="shared" si="2"/>
        <v>1</v>
      </c>
    </row>
    <row r="19" spans="2:17" x14ac:dyDescent="0.25">
      <c r="B19" s="83" t="s">
        <v>388</v>
      </c>
      <c r="C19" s="134" t="str">
        <f t="shared" si="0"/>
        <v>4</v>
      </c>
      <c r="D19" s="83" t="str">
        <f t="shared" si="1"/>
        <v>B</v>
      </c>
      <c r="E19" s="135">
        <v>45289</v>
      </c>
      <c r="F19" s="83">
        <v>2023</v>
      </c>
      <c r="G19" s="83">
        <v>42</v>
      </c>
      <c r="H19" s="83">
        <v>30</v>
      </c>
      <c r="I19" s="83">
        <v>7</v>
      </c>
      <c r="J19" s="83">
        <v>3</v>
      </c>
      <c r="K19" s="83">
        <v>2</v>
      </c>
      <c r="L19" s="83">
        <v>0</v>
      </c>
      <c r="M19" s="83">
        <v>0</v>
      </c>
      <c r="N19" s="83">
        <v>0</v>
      </c>
      <c r="O19" s="83">
        <v>0</v>
      </c>
      <c r="P19" s="83" t="s">
        <v>389</v>
      </c>
      <c r="Q19" s="136" t="b">
        <f t="shared" si="2"/>
        <v>1</v>
      </c>
    </row>
    <row r="20" spans="2:17" x14ac:dyDescent="0.25">
      <c r="B20" s="83" t="s">
        <v>390</v>
      </c>
      <c r="C20" s="134" t="str">
        <f t="shared" si="0"/>
        <v>4</v>
      </c>
      <c r="D20" s="83" t="str">
        <f t="shared" si="1"/>
        <v>C</v>
      </c>
      <c r="E20" s="135">
        <v>45289</v>
      </c>
      <c r="F20" s="83">
        <v>2023</v>
      </c>
      <c r="G20" s="83">
        <v>48</v>
      </c>
      <c r="H20" s="83">
        <v>40</v>
      </c>
      <c r="I20" s="83">
        <v>6</v>
      </c>
      <c r="J20" s="83">
        <v>1</v>
      </c>
      <c r="K20" s="83">
        <v>1</v>
      </c>
      <c r="L20" s="83">
        <v>0</v>
      </c>
      <c r="M20" s="83">
        <v>0</v>
      </c>
      <c r="N20" s="83">
        <v>0</v>
      </c>
      <c r="O20" s="83">
        <v>0</v>
      </c>
      <c r="P20" s="83" t="s">
        <v>391</v>
      </c>
      <c r="Q20" s="136" t="b">
        <f t="shared" si="2"/>
        <v>1</v>
      </c>
    </row>
    <row r="21" spans="2:17" ht="15.75" customHeight="1" x14ac:dyDescent="0.25">
      <c r="B21" s="137" t="s">
        <v>392</v>
      </c>
      <c r="C21" s="134" t="str">
        <f t="shared" si="0"/>
        <v>5</v>
      </c>
      <c r="D21" s="83" t="str">
        <f t="shared" si="1"/>
        <v>A</v>
      </c>
      <c r="E21" s="135">
        <v>45289</v>
      </c>
      <c r="F21" s="83">
        <v>2023</v>
      </c>
      <c r="G21" s="83">
        <v>42</v>
      </c>
      <c r="H21" s="83">
        <v>26</v>
      </c>
      <c r="I21" s="83">
        <v>11</v>
      </c>
      <c r="J21" s="83">
        <v>5</v>
      </c>
      <c r="K21" s="83">
        <v>0</v>
      </c>
      <c r="L21" s="83">
        <v>0</v>
      </c>
      <c r="M21" s="83">
        <v>0</v>
      </c>
      <c r="N21" s="83">
        <v>0</v>
      </c>
      <c r="O21" s="83">
        <v>0</v>
      </c>
      <c r="P21" s="83" t="s">
        <v>393</v>
      </c>
      <c r="Q21" s="136" t="b">
        <f t="shared" si="2"/>
        <v>1</v>
      </c>
    </row>
    <row r="22" spans="2:17" ht="15.75" customHeight="1" x14ac:dyDescent="0.25">
      <c r="B22" s="83" t="s">
        <v>394</v>
      </c>
      <c r="C22" s="134" t="str">
        <f t="shared" si="0"/>
        <v>5</v>
      </c>
      <c r="D22" s="83" t="str">
        <f t="shared" si="1"/>
        <v>B</v>
      </c>
      <c r="E22" s="135">
        <v>45289</v>
      </c>
      <c r="F22" s="83">
        <v>2023</v>
      </c>
      <c r="G22" s="83">
        <v>44</v>
      </c>
      <c r="H22" s="83">
        <v>34</v>
      </c>
      <c r="I22" s="83">
        <v>9</v>
      </c>
      <c r="J22" s="83">
        <v>0</v>
      </c>
      <c r="K22" s="83">
        <v>0</v>
      </c>
      <c r="L22" s="83">
        <v>1</v>
      </c>
      <c r="M22" s="83">
        <v>0</v>
      </c>
      <c r="N22" s="83">
        <v>0</v>
      </c>
      <c r="O22" s="83">
        <v>0</v>
      </c>
      <c r="P22" s="83" t="s">
        <v>395</v>
      </c>
      <c r="Q22" s="136" t="b">
        <f t="shared" si="2"/>
        <v>1</v>
      </c>
    </row>
    <row r="23" spans="2:17" ht="15.75" customHeight="1" x14ac:dyDescent="0.25">
      <c r="B23" s="133" t="s">
        <v>396</v>
      </c>
      <c r="C23" s="134" t="str">
        <f t="shared" si="0"/>
        <v>5</v>
      </c>
      <c r="D23" s="83" t="str">
        <f t="shared" si="1"/>
        <v>C</v>
      </c>
      <c r="E23" s="135">
        <v>45289</v>
      </c>
      <c r="F23" s="83">
        <v>2023</v>
      </c>
      <c r="G23" s="83">
        <v>41</v>
      </c>
      <c r="H23" s="83">
        <v>27</v>
      </c>
      <c r="I23" s="83">
        <v>9</v>
      </c>
      <c r="J23" s="83">
        <v>4</v>
      </c>
      <c r="K23" s="83">
        <v>0</v>
      </c>
      <c r="L23" s="83">
        <v>1</v>
      </c>
      <c r="M23" s="83">
        <v>0</v>
      </c>
      <c r="N23" s="83">
        <v>0</v>
      </c>
      <c r="O23" s="83">
        <v>0</v>
      </c>
      <c r="P23" s="83" t="s">
        <v>397</v>
      </c>
      <c r="Q23" s="136" t="b">
        <f t="shared" si="2"/>
        <v>1</v>
      </c>
    </row>
    <row r="24" spans="2:17" ht="15.75" customHeight="1" x14ac:dyDescent="0.25">
      <c r="B24" s="83" t="s">
        <v>376</v>
      </c>
      <c r="C24" s="134" t="str">
        <f t="shared" si="0"/>
        <v>2</v>
      </c>
      <c r="D24" s="83" t="str">
        <f t="shared" si="1"/>
        <v>E</v>
      </c>
      <c r="E24" s="135">
        <v>44925</v>
      </c>
      <c r="F24" s="83">
        <v>2022</v>
      </c>
      <c r="G24" s="83">
        <v>31</v>
      </c>
      <c r="H24" s="83">
        <v>30</v>
      </c>
      <c r="I24" s="83">
        <v>0</v>
      </c>
      <c r="J24" s="83">
        <v>0</v>
      </c>
      <c r="K24" s="83">
        <v>1</v>
      </c>
      <c r="L24" s="83">
        <v>0</v>
      </c>
      <c r="M24" s="83">
        <v>0</v>
      </c>
      <c r="N24" s="83">
        <v>0</v>
      </c>
      <c r="O24" s="83">
        <v>0</v>
      </c>
      <c r="P24" s="83" t="s">
        <v>398</v>
      </c>
      <c r="Q24" s="136" t="b">
        <f t="shared" si="2"/>
        <v>1</v>
      </c>
    </row>
    <row r="25" spans="2:17" ht="15.75" customHeight="1" x14ac:dyDescent="0.25">
      <c r="B25" s="83" t="s">
        <v>396</v>
      </c>
      <c r="C25" s="134" t="str">
        <f t="shared" si="0"/>
        <v>5</v>
      </c>
      <c r="D25" s="83" t="str">
        <f t="shared" si="1"/>
        <v>C</v>
      </c>
      <c r="E25" s="135">
        <v>44925</v>
      </c>
      <c r="F25" s="83">
        <v>2022</v>
      </c>
      <c r="G25" s="83">
        <v>31</v>
      </c>
      <c r="H25" s="83">
        <v>30</v>
      </c>
      <c r="I25" s="83">
        <v>0</v>
      </c>
      <c r="J25" s="83">
        <v>0</v>
      </c>
      <c r="K25" s="83">
        <v>1</v>
      </c>
      <c r="L25" s="83">
        <v>0</v>
      </c>
      <c r="M25" s="83">
        <v>0</v>
      </c>
      <c r="N25" s="83">
        <v>0</v>
      </c>
      <c r="O25" s="83">
        <v>0</v>
      </c>
      <c r="P25" s="83" t="s">
        <v>399</v>
      </c>
      <c r="Q25" s="136" t="b">
        <f t="shared" si="2"/>
        <v>1</v>
      </c>
    </row>
    <row r="26" spans="2:17" ht="15.75" customHeight="1" x14ac:dyDescent="0.25">
      <c r="B26" s="133" t="s">
        <v>368</v>
      </c>
      <c r="C26" s="134" t="str">
        <f t="shared" si="0"/>
        <v>2</v>
      </c>
      <c r="D26" s="83" t="str">
        <f t="shared" si="1"/>
        <v>A</v>
      </c>
      <c r="E26" s="135">
        <v>44925</v>
      </c>
      <c r="F26" s="83">
        <v>2022</v>
      </c>
      <c r="G26" s="83">
        <v>32</v>
      </c>
      <c r="H26" s="83">
        <v>31</v>
      </c>
      <c r="I26" s="83">
        <v>0</v>
      </c>
      <c r="J26" s="83">
        <v>0</v>
      </c>
      <c r="K26" s="83">
        <v>1</v>
      </c>
      <c r="L26" s="83">
        <v>0</v>
      </c>
      <c r="M26" s="83">
        <v>0</v>
      </c>
      <c r="N26" s="83">
        <v>0</v>
      </c>
      <c r="O26" s="83">
        <v>0</v>
      </c>
      <c r="P26" s="83" t="s">
        <v>400</v>
      </c>
      <c r="Q26" s="136" t="b">
        <f t="shared" si="2"/>
        <v>1</v>
      </c>
    </row>
    <row r="27" spans="2:17" ht="15.75" customHeight="1" x14ac:dyDescent="0.25">
      <c r="B27" s="133" t="s">
        <v>372</v>
      </c>
      <c r="C27" s="134" t="str">
        <f t="shared" si="0"/>
        <v>2</v>
      </c>
      <c r="D27" s="83" t="str">
        <f t="shared" si="1"/>
        <v>C</v>
      </c>
      <c r="E27" s="135">
        <v>44925</v>
      </c>
      <c r="F27" s="83">
        <v>2022</v>
      </c>
      <c r="G27" s="83">
        <v>33</v>
      </c>
      <c r="H27" s="83">
        <v>31</v>
      </c>
      <c r="I27" s="83">
        <v>0</v>
      </c>
      <c r="J27" s="83">
        <v>0</v>
      </c>
      <c r="K27" s="83">
        <v>2</v>
      </c>
      <c r="L27" s="83">
        <v>0</v>
      </c>
      <c r="M27" s="83">
        <v>0</v>
      </c>
      <c r="N27" s="83">
        <v>0</v>
      </c>
      <c r="O27" s="83">
        <v>0</v>
      </c>
      <c r="P27" s="83" t="s">
        <v>401</v>
      </c>
      <c r="Q27" s="136" t="b">
        <f t="shared" si="2"/>
        <v>1</v>
      </c>
    </row>
    <row r="28" spans="2:17" ht="15.75" customHeight="1" x14ac:dyDescent="0.25">
      <c r="B28" s="83" t="s">
        <v>394</v>
      </c>
      <c r="C28" s="134" t="str">
        <f t="shared" si="0"/>
        <v>5</v>
      </c>
      <c r="D28" s="83" t="str">
        <f t="shared" si="1"/>
        <v>B</v>
      </c>
      <c r="E28" s="135">
        <v>44925</v>
      </c>
      <c r="F28" s="83">
        <v>2022</v>
      </c>
      <c r="G28" s="83">
        <v>32</v>
      </c>
      <c r="H28" s="83">
        <v>32</v>
      </c>
      <c r="I28" s="83">
        <v>0</v>
      </c>
      <c r="J28" s="83">
        <v>0</v>
      </c>
      <c r="K28" s="83">
        <v>0</v>
      </c>
      <c r="L28" s="83">
        <v>0</v>
      </c>
      <c r="M28" s="83">
        <v>0</v>
      </c>
      <c r="N28" s="83">
        <v>0</v>
      </c>
      <c r="O28" s="83">
        <v>0</v>
      </c>
      <c r="P28" s="83" t="s">
        <v>402</v>
      </c>
      <c r="Q28" s="136" t="b">
        <f t="shared" si="2"/>
        <v>1</v>
      </c>
    </row>
    <row r="29" spans="2:17" ht="15.75" customHeight="1" x14ac:dyDescent="0.25">
      <c r="B29" s="83" t="s">
        <v>370</v>
      </c>
      <c r="C29" s="134" t="str">
        <f t="shared" si="0"/>
        <v>2</v>
      </c>
      <c r="D29" s="83" t="str">
        <f t="shared" si="1"/>
        <v>B</v>
      </c>
      <c r="E29" s="135">
        <v>44925</v>
      </c>
      <c r="F29" s="83">
        <v>2022</v>
      </c>
      <c r="G29" s="83">
        <v>32</v>
      </c>
      <c r="H29" s="83">
        <v>32</v>
      </c>
      <c r="I29" s="83">
        <v>0</v>
      </c>
      <c r="J29" s="83">
        <v>0</v>
      </c>
      <c r="K29" s="83">
        <v>0</v>
      </c>
      <c r="L29" s="83">
        <v>0</v>
      </c>
      <c r="M29" s="83">
        <v>0</v>
      </c>
      <c r="N29" s="83">
        <v>0</v>
      </c>
      <c r="O29" s="83">
        <v>0</v>
      </c>
      <c r="P29" s="83" t="s">
        <v>403</v>
      </c>
      <c r="Q29" s="136" t="b">
        <f t="shared" si="2"/>
        <v>1</v>
      </c>
    </row>
    <row r="30" spans="2:17" ht="15.75" customHeight="1" x14ac:dyDescent="0.25">
      <c r="B30" s="83" t="s">
        <v>374</v>
      </c>
      <c r="C30" s="134" t="str">
        <f t="shared" si="0"/>
        <v>2</v>
      </c>
      <c r="D30" s="83" t="str">
        <f t="shared" si="1"/>
        <v>D</v>
      </c>
      <c r="E30" s="135">
        <v>44925</v>
      </c>
      <c r="F30" s="83">
        <v>2022</v>
      </c>
      <c r="G30" s="83">
        <v>33</v>
      </c>
      <c r="H30" s="83">
        <v>32</v>
      </c>
      <c r="I30" s="83">
        <v>0</v>
      </c>
      <c r="J30" s="83">
        <v>0</v>
      </c>
      <c r="K30" s="83">
        <v>1</v>
      </c>
      <c r="L30" s="83">
        <v>0</v>
      </c>
      <c r="M30" s="83">
        <v>0</v>
      </c>
      <c r="N30" s="83">
        <v>0</v>
      </c>
      <c r="O30" s="83">
        <v>0</v>
      </c>
      <c r="P30" s="83" t="s">
        <v>404</v>
      </c>
      <c r="Q30" s="136" t="b">
        <f t="shared" si="2"/>
        <v>1</v>
      </c>
    </row>
    <row r="31" spans="2:17" ht="15.75" customHeight="1" x14ac:dyDescent="0.25">
      <c r="B31" s="83" t="s">
        <v>366</v>
      </c>
      <c r="C31" s="134" t="str">
        <f t="shared" si="0"/>
        <v>1</v>
      </c>
      <c r="D31" s="83" t="str">
        <f t="shared" si="1"/>
        <v>E</v>
      </c>
      <c r="E31" s="135">
        <v>44925</v>
      </c>
      <c r="F31" s="83">
        <v>2022</v>
      </c>
      <c r="G31" s="83">
        <v>34</v>
      </c>
      <c r="H31" s="83">
        <v>32</v>
      </c>
      <c r="I31" s="83">
        <v>0</v>
      </c>
      <c r="J31" s="83">
        <v>0</v>
      </c>
      <c r="K31" s="83">
        <v>2</v>
      </c>
      <c r="L31" s="83">
        <v>0</v>
      </c>
      <c r="M31" s="83">
        <v>0</v>
      </c>
      <c r="N31" s="83">
        <v>0</v>
      </c>
      <c r="O31" s="83">
        <v>0</v>
      </c>
      <c r="P31" s="83" t="s">
        <v>405</v>
      </c>
      <c r="Q31" s="136" t="b">
        <f t="shared" si="2"/>
        <v>1</v>
      </c>
    </row>
    <row r="32" spans="2:17" ht="15.75" customHeight="1" x14ac:dyDescent="0.25">
      <c r="B32" s="133" t="s">
        <v>392</v>
      </c>
      <c r="C32" s="134" t="str">
        <f t="shared" si="0"/>
        <v>5</v>
      </c>
      <c r="D32" s="83" t="str">
        <f t="shared" si="1"/>
        <v>A</v>
      </c>
      <c r="E32" s="135">
        <v>44925</v>
      </c>
      <c r="F32" s="83">
        <v>2022</v>
      </c>
      <c r="G32" s="83">
        <v>33</v>
      </c>
      <c r="H32" s="83">
        <v>33</v>
      </c>
      <c r="I32" s="83">
        <v>0</v>
      </c>
      <c r="J32" s="83">
        <v>0</v>
      </c>
      <c r="K32" s="83">
        <v>0</v>
      </c>
      <c r="L32" s="83">
        <v>0</v>
      </c>
      <c r="M32" s="83">
        <v>0</v>
      </c>
      <c r="N32" s="83">
        <v>0</v>
      </c>
      <c r="O32" s="83">
        <v>0</v>
      </c>
      <c r="P32" s="83" t="s">
        <v>406</v>
      </c>
      <c r="Q32" s="136" t="b">
        <f t="shared" si="2"/>
        <v>1</v>
      </c>
    </row>
    <row r="33" spans="2:17" ht="15.75" customHeight="1" x14ac:dyDescent="0.25">
      <c r="B33" s="83" t="s">
        <v>362</v>
      </c>
      <c r="C33" s="134" t="str">
        <f t="shared" si="0"/>
        <v>1</v>
      </c>
      <c r="D33" s="83" t="str">
        <f t="shared" si="1"/>
        <v>C</v>
      </c>
      <c r="E33" s="135">
        <v>44925</v>
      </c>
      <c r="F33" s="83">
        <v>2022</v>
      </c>
      <c r="G33" s="83">
        <v>34</v>
      </c>
      <c r="H33" s="83">
        <v>33</v>
      </c>
      <c r="I33" s="83">
        <v>0</v>
      </c>
      <c r="J33" s="83">
        <v>0</v>
      </c>
      <c r="K33" s="83">
        <v>1</v>
      </c>
      <c r="L33" s="83">
        <v>0</v>
      </c>
      <c r="M33" s="83">
        <v>0</v>
      </c>
      <c r="N33" s="83">
        <v>0</v>
      </c>
      <c r="O33" s="83">
        <v>0</v>
      </c>
      <c r="P33" s="83" t="s">
        <v>407</v>
      </c>
      <c r="Q33" s="136" t="b">
        <f t="shared" si="2"/>
        <v>1</v>
      </c>
    </row>
    <row r="34" spans="2:17" ht="15.75" customHeight="1" x14ac:dyDescent="0.25">
      <c r="B34" s="133" t="s">
        <v>358</v>
      </c>
      <c r="C34" s="134" t="str">
        <f t="shared" si="0"/>
        <v>1</v>
      </c>
      <c r="D34" s="83" t="str">
        <f t="shared" si="1"/>
        <v>A</v>
      </c>
      <c r="E34" s="135">
        <v>44925</v>
      </c>
      <c r="F34" s="83">
        <v>2022</v>
      </c>
      <c r="G34" s="83">
        <v>34</v>
      </c>
      <c r="H34" s="83">
        <v>34</v>
      </c>
      <c r="I34" s="83">
        <v>0</v>
      </c>
      <c r="J34" s="83">
        <v>0</v>
      </c>
      <c r="K34" s="83">
        <v>0</v>
      </c>
      <c r="L34" s="83">
        <v>0</v>
      </c>
      <c r="M34" s="83">
        <v>0</v>
      </c>
      <c r="N34" s="83">
        <v>0</v>
      </c>
      <c r="O34" s="83">
        <v>0</v>
      </c>
      <c r="P34" s="83" t="s">
        <v>408</v>
      </c>
      <c r="Q34" s="136" t="b">
        <f t="shared" si="2"/>
        <v>1</v>
      </c>
    </row>
    <row r="35" spans="2:17" ht="15.75" customHeight="1" x14ac:dyDescent="0.25">
      <c r="B35" s="133" t="s">
        <v>360</v>
      </c>
      <c r="C35" s="134" t="str">
        <f t="shared" si="0"/>
        <v>1</v>
      </c>
      <c r="D35" s="83" t="str">
        <f t="shared" si="1"/>
        <v>B</v>
      </c>
      <c r="E35" s="135">
        <v>44925</v>
      </c>
      <c r="F35" s="83">
        <v>2022</v>
      </c>
      <c r="G35" s="83">
        <v>34</v>
      </c>
      <c r="H35" s="83">
        <v>34</v>
      </c>
      <c r="I35" s="83">
        <v>0</v>
      </c>
      <c r="J35" s="83">
        <v>0</v>
      </c>
      <c r="K35" s="83">
        <v>0</v>
      </c>
      <c r="L35" s="83">
        <v>0</v>
      </c>
      <c r="M35" s="83">
        <v>0</v>
      </c>
      <c r="N35" s="83">
        <v>0</v>
      </c>
      <c r="O35" s="83">
        <v>0</v>
      </c>
      <c r="P35" s="83" t="s">
        <v>409</v>
      </c>
      <c r="Q35" s="136" t="b">
        <f t="shared" si="2"/>
        <v>1</v>
      </c>
    </row>
    <row r="36" spans="2:17" ht="15.75" customHeight="1" x14ac:dyDescent="0.25">
      <c r="B36" s="83" t="s">
        <v>364</v>
      </c>
      <c r="C36" s="134" t="str">
        <f t="shared" si="0"/>
        <v>1</v>
      </c>
      <c r="D36" s="83" t="str">
        <f t="shared" si="1"/>
        <v>D</v>
      </c>
      <c r="E36" s="135">
        <v>44925</v>
      </c>
      <c r="F36" s="83">
        <v>2022</v>
      </c>
      <c r="G36" s="83">
        <v>34</v>
      </c>
      <c r="H36" s="83">
        <v>34</v>
      </c>
      <c r="I36" s="83">
        <v>0</v>
      </c>
      <c r="J36" s="83">
        <v>0</v>
      </c>
      <c r="K36" s="83">
        <v>0</v>
      </c>
      <c r="L36" s="83">
        <v>0</v>
      </c>
      <c r="M36" s="83">
        <v>0</v>
      </c>
      <c r="N36" s="83">
        <v>0</v>
      </c>
      <c r="O36" s="83">
        <v>0</v>
      </c>
      <c r="P36" s="83" t="s">
        <v>410</v>
      </c>
      <c r="Q36" s="136" t="b">
        <f t="shared" si="2"/>
        <v>1</v>
      </c>
    </row>
    <row r="37" spans="2:17" ht="15.75" customHeight="1" x14ac:dyDescent="0.25">
      <c r="B37" s="83" t="s">
        <v>380</v>
      </c>
      <c r="C37" s="134" t="str">
        <f t="shared" si="0"/>
        <v>3</v>
      </c>
      <c r="D37" s="83" t="str">
        <f t="shared" si="1"/>
        <v>B</v>
      </c>
      <c r="E37" s="135">
        <v>44925</v>
      </c>
      <c r="F37" s="83">
        <v>2022</v>
      </c>
      <c r="G37" s="83">
        <v>38</v>
      </c>
      <c r="H37" s="83">
        <v>36</v>
      </c>
      <c r="I37" s="83">
        <v>0</v>
      </c>
      <c r="J37" s="83">
        <v>0</v>
      </c>
      <c r="K37" s="83">
        <v>2</v>
      </c>
      <c r="L37" s="83">
        <v>0</v>
      </c>
      <c r="M37" s="83">
        <v>0</v>
      </c>
      <c r="N37" s="83">
        <v>0</v>
      </c>
      <c r="O37" s="83">
        <v>0</v>
      </c>
      <c r="P37" s="83" t="s">
        <v>411</v>
      </c>
      <c r="Q37" s="136" t="b">
        <f t="shared" si="2"/>
        <v>1</v>
      </c>
    </row>
    <row r="38" spans="2:17" ht="15.75" customHeight="1" x14ac:dyDescent="0.25">
      <c r="B38" s="133" t="s">
        <v>378</v>
      </c>
      <c r="C38" s="134" t="str">
        <f t="shared" si="0"/>
        <v>3</v>
      </c>
      <c r="D38" s="83" t="str">
        <f t="shared" si="1"/>
        <v>A</v>
      </c>
      <c r="E38" s="135">
        <v>44925</v>
      </c>
      <c r="F38" s="83">
        <v>2022</v>
      </c>
      <c r="G38" s="83">
        <v>40</v>
      </c>
      <c r="H38" s="83">
        <v>36</v>
      </c>
      <c r="I38" s="83">
        <v>0</v>
      </c>
      <c r="J38" s="83">
        <v>0</v>
      </c>
      <c r="K38" s="83">
        <v>4</v>
      </c>
      <c r="L38" s="83">
        <v>0</v>
      </c>
      <c r="M38" s="83">
        <v>0</v>
      </c>
      <c r="N38" s="83">
        <v>0</v>
      </c>
      <c r="O38" s="83">
        <v>0</v>
      </c>
      <c r="P38" s="83" t="s">
        <v>412</v>
      </c>
      <c r="Q38" s="136" t="b">
        <f t="shared" si="2"/>
        <v>1</v>
      </c>
    </row>
    <row r="39" spans="2:17" ht="15.75" customHeight="1" x14ac:dyDescent="0.25">
      <c r="B39" s="83" t="s">
        <v>382</v>
      </c>
      <c r="C39" s="134" t="str">
        <f t="shared" si="0"/>
        <v>3</v>
      </c>
      <c r="D39" s="83" t="str">
        <f t="shared" si="1"/>
        <v>C</v>
      </c>
      <c r="E39" s="135">
        <v>44925</v>
      </c>
      <c r="F39" s="83">
        <v>2022</v>
      </c>
      <c r="G39" s="83">
        <v>38</v>
      </c>
      <c r="H39" s="83">
        <v>37</v>
      </c>
      <c r="I39" s="83">
        <v>0</v>
      </c>
      <c r="J39" s="83">
        <v>0</v>
      </c>
      <c r="K39" s="83">
        <v>1</v>
      </c>
      <c r="L39" s="83">
        <v>0</v>
      </c>
      <c r="M39" s="83">
        <v>0</v>
      </c>
      <c r="N39" s="83">
        <v>0</v>
      </c>
      <c r="O39" s="83">
        <v>0</v>
      </c>
      <c r="P39" s="83" t="s">
        <v>413</v>
      </c>
      <c r="Q39" s="136" t="b">
        <f t="shared" si="2"/>
        <v>1</v>
      </c>
    </row>
    <row r="40" spans="2:17" ht="15.75" customHeight="1" x14ac:dyDescent="0.25">
      <c r="B40" s="83" t="s">
        <v>384</v>
      </c>
      <c r="C40" s="134" t="str">
        <f t="shared" si="0"/>
        <v>3</v>
      </c>
      <c r="D40" s="83" t="str">
        <f t="shared" si="1"/>
        <v>D</v>
      </c>
      <c r="E40" s="135">
        <v>44925</v>
      </c>
      <c r="F40" s="83">
        <v>2022</v>
      </c>
      <c r="G40" s="83">
        <v>41</v>
      </c>
      <c r="H40" s="83">
        <v>40</v>
      </c>
      <c r="I40" s="83">
        <v>0</v>
      </c>
      <c r="J40" s="83">
        <v>0</v>
      </c>
      <c r="K40" s="83">
        <v>1</v>
      </c>
      <c r="L40" s="83">
        <v>0</v>
      </c>
      <c r="M40" s="83">
        <v>0</v>
      </c>
      <c r="N40" s="83">
        <v>0</v>
      </c>
      <c r="O40" s="83">
        <v>0</v>
      </c>
      <c r="P40" s="83" t="s">
        <v>414</v>
      </c>
      <c r="Q40" s="136" t="b">
        <f t="shared" si="2"/>
        <v>1</v>
      </c>
    </row>
    <row r="41" spans="2:17" ht="15.75" customHeight="1" x14ac:dyDescent="0.25">
      <c r="B41" s="133" t="s">
        <v>386</v>
      </c>
      <c r="C41" s="134" t="str">
        <f t="shared" si="0"/>
        <v>4</v>
      </c>
      <c r="D41" s="83" t="str">
        <f t="shared" si="1"/>
        <v>A</v>
      </c>
      <c r="E41" s="135">
        <v>44925</v>
      </c>
      <c r="F41" s="83">
        <v>2022</v>
      </c>
      <c r="G41" s="83">
        <v>44</v>
      </c>
      <c r="H41" s="83">
        <v>42</v>
      </c>
      <c r="I41" s="83">
        <v>0</v>
      </c>
      <c r="J41" s="83">
        <v>0</v>
      </c>
      <c r="K41" s="83">
        <v>2</v>
      </c>
      <c r="L41" s="83">
        <v>0</v>
      </c>
      <c r="M41" s="83">
        <v>0</v>
      </c>
      <c r="N41" s="83">
        <v>0</v>
      </c>
      <c r="O41" s="83">
        <v>0</v>
      </c>
      <c r="P41" s="83" t="s">
        <v>415</v>
      </c>
      <c r="Q41" s="136" t="b">
        <f t="shared" si="2"/>
        <v>1</v>
      </c>
    </row>
    <row r="42" spans="2:17" ht="15.75" customHeight="1" x14ac:dyDescent="0.25">
      <c r="B42" s="83" t="s">
        <v>390</v>
      </c>
      <c r="C42" s="134" t="str">
        <f t="shared" si="0"/>
        <v>4</v>
      </c>
      <c r="D42" s="83" t="str">
        <f t="shared" si="1"/>
        <v>C</v>
      </c>
      <c r="E42" s="135">
        <v>44925</v>
      </c>
      <c r="F42" s="83">
        <v>2022</v>
      </c>
      <c r="G42" s="83">
        <v>45</v>
      </c>
      <c r="H42" s="83">
        <v>44</v>
      </c>
      <c r="I42" s="83">
        <v>0</v>
      </c>
      <c r="J42" s="83">
        <v>0</v>
      </c>
      <c r="K42" s="83">
        <v>1</v>
      </c>
      <c r="L42" s="83">
        <v>0</v>
      </c>
      <c r="M42" s="83">
        <v>0</v>
      </c>
      <c r="N42" s="83">
        <v>0</v>
      </c>
      <c r="O42" s="83">
        <v>0</v>
      </c>
      <c r="P42" s="83" t="s">
        <v>416</v>
      </c>
      <c r="Q42" s="136" t="b">
        <f t="shared" si="2"/>
        <v>1</v>
      </c>
    </row>
    <row r="43" spans="2:17" ht="15.75" customHeight="1" x14ac:dyDescent="0.25">
      <c r="B43" s="83" t="s">
        <v>388</v>
      </c>
      <c r="C43" s="134" t="str">
        <f t="shared" si="0"/>
        <v>4</v>
      </c>
      <c r="D43" s="83" t="str">
        <f t="shared" si="1"/>
        <v>B</v>
      </c>
      <c r="E43" s="135">
        <v>44925</v>
      </c>
      <c r="F43" s="83">
        <v>2022</v>
      </c>
      <c r="G43" s="83">
        <v>46</v>
      </c>
      <c r="H43" s="83">
        <v>46</v>
      </c>
      <c r="I43" s="83">
        <v>0</v>
      </c>
      <c r="J43" s="83">
        <v>0</v>
      </c>
      <c r="K43" s="83">
        <v>0</v>
      </c>
      <c r="L43" s="83">
        <v>0</v>
      </c>
      <c r="M43" s="83">
        <v>0</v>
      </c>
      <c r="N43" s="83">
        <v>0</v>
      </c>
      <c r="O43" s="83">
        <v>0</v>
      </c>
      <c r="P43" s="83" t="s">
        <v>417</v>
      </c>
      <c r="Q43" s="136" t="b">
        <f t="shared" si="2"/>
        <v>1</v>
      </c>
    </row>
    <row r="44" spans="2:17" ht="15.75" customHeight="1" x14ac:dyDescent="0.25">
      <c r="B44" s="137" t="s">
        <v>358</v>
      </c>
      <c r="C44" s="134" t="str">
        <f t="shared" si="0"/>
        <v>1</v>
      </c>
      <c r="D44" s="83" t="str">
        <f t="shared" si="1"/>
        <v>A</v>
      </c>
      <c r="E44" s="135">
        <v>44560</v>
      </c>
      <c r="F44" s="83">
        <v>2021</v>
      </c>
      <c r="G44" s="83">
        <v>34</v>
      </c>
      <c r="H44" s="83">
        <v>34</v>
      </c>
      <c r="I44" s="83">
        <v>0</v>
      </c>
      <c r="J44" s="83">
        <v>0</v>
      </c>
      <c r="K44" s="83">
        <v>0</v>
      </c>
      <c r="L44" s="83">
        <v>0</v>
      </c>
      <c r="M44" s="83">
        <v>0</v>
      </c>
      <c r="N44" s="83">
        <v>0</v>
      </c>
      <c r="O44" s="83">
        <v>0</v>
      </c>
      <c r="P44" s="83" t="s">
        <v>418</v>
      </c>
      <c r="Q44" s="136" t="b">
        <f t="shared" si="2"/>
        <v>1</v>
      </c>
    </row>
    <row r="45" spans="2:17" ht="15.75" customHeight="1" x14ac:dyDescent="0.25">
      <c r="B45" s="137" t="s">
        <v>386</v>
      </c>
      <c r="C45" s="134" t="str">
        <f t="shared" si="0"/>
        <v>4</v>
      </c>
      <c r="D45" s="83" t="str">
        <f t="shared" si="1"/>
        <v>A</v>
      </c>
      <c r="E45" s="135">
        <v>44560</v>
      </c>
      <c r="F45" s="83">
        <v>2021</v>
      </c>
      <c r="G45" s="83">
        <v>34</v>
      </c>
      <c r="H45" s="83">
        <v>34</v>
      </c>
      <c r="I45" s="83">
        <v>0</v>
      </c>
      <c r="J45" s="83">
        <v>0</v>
      </c>
      <c r="K45" s="83">
        <v>0</v>
      </c>
      <c r="L45" s="83">
        <v>0</v>
      </c>
      <c r="M45" s="83">
        <v>0</v>
      </c>
      <c r="N45" s="83">
        <v>0</v>
      </c>
      <c r="O45" s="83">
        <v>0</v>
      </c>
      <c r="P45" s="83" t="s">
        <v>419</v>
      </c>
      <c r="Q45" s="136" t="b">
        <f t="shared" si="2"/>
        <v>1</v>
      </c>
    </row>
    <row r="46" spans="2:17" ht="15.75" customHeight="1" x14ac:dyDescent="0.25">
      <c r="B46" s="137" t="s">
        <v>368</v>
      </c>
      <c r="C46" s="134" t="str">
        <f t="shared" si="0"/>
        <v>2</v>
      </c>
      <c r="D46" s="83" t="str">
        <f t="shared" si="1"/>
        <v>A</v>
      </c>
      <c r="E46" s="135">
        <v>44560</v>
      </c>
      <c r="F46" s="83">
        <v>2021</v>
      </c>
      <c r="G46" s="83">
        <v>34</v>
      </c>
      <c r="H46" s="83">
        <v>34</v>
      </c>
      <c r="I46" s="83">
        <v>0</v>
      </c>
      <c r="J46" s="83">
        <v>0</v>
      </c>
      <c r="K46" s="83">
        <v>0</v>
      </c>
      <c r="L46" s="83">
        <v>0</v>
      </c>
      <c r="M46" s="83">
        <v>0</v>
      </c>
      <c r="N46" s="83">
        <v>0</v>
      </c>
      <c r="O46" s="83">
        <v>0</v>
      </c>
      <c r="P46" s="83" t="s">
        <v>420</v>
      </c>
      <c r="Q46" s="136" t="b">
        <f t="shared" si="2"/>
        <v>1</v>
      </c>
    </row>
    <row r="47" spans="2:17" ht="15.75" customHeight="1" x14ac:dyDescent="0.25">
      <c r="B47" s="137" t="s">
        <v>378</v>
      </c>
      <c r="C47" s="134" t="str">
        <f t="shared" si="0"/>
        <v>3</v>
      </c>
      <c r="D47" s="83" t="str">
        <f t="shared" si="1"/>
        <v>A</v>
      </c>
      <c r="E47" s="135">
        <v>44560</v>
      </c>
      <c r="F47" s="83">
        <v>2021</v>
      </c>
      <c r="G47" s="83">
        <v>36</v>
      </c>
      <c r="H47" s="83">
        <v>36</v>
      </c>
      <c r="I47" s="83">
        <v>0</v>
      </c>
      <c r="J47" s="83">
        <v>0</v>
      </c>
      <c r="K47" s="83">
        <v>0</v>
      </c>
      <c r="L47" s="83">
        <v>0</v>
      </c>
      <c r="M47" s="83">
        <v>0</v>
      </c>
      <c r="N47" s="83">
        <v>0</v>
      </c>
      <c r="O47" s="83">
        <v>0</v>
      </c>
      <c r="P47" s="83" t="s">
        <v>421</v>
      </c>
      <c r="Q47" s="136" t="b">
        <f t="shared" si="2"/>
        <v>1</v>
      </c>
    </row>
    <row r="48" spans="2:17" ht="15.75" customHeight="1" x14ac:dyDescent="0.25">
      <c r="B48" s="138" t="s">
        <v>392</v>
      </c>
      <c r="C48" s="134" t="str">
        <f t="shared" si="0"/>
        <v>5</v>
      </c>
      <c r="D48" s="83" t="str">
        <f t="shared" si="1"/>
        <v>A</v>
      </c>
      <c r="E48" s="135">
        <v>44560</v>
      </c>
      <c r="F48" s="83">
        <v>2021</v>
      </c>
      <c r="G48" s="83">
        <v>37</v>
      </c>
      <c r="H48" s="83">
        <v>37</v>
      </c>
      <c r="I48" s="83">
        <v>0</v>
      </c>
      <c r="J48" s="83">
        <v>0</v>
      </c>
      <c r="K48" s="83">
        <v>0</v>
      </c>
      <c r="L48" s="83">
        <v>0</v>
      </c>
      <c r="M48" s="83">
        <v>0</v>
      </c>
      <c r="N48" s="83">
        <v>0</v>
      </c>
      <c r="O48" s="83">
        <v>0</v>
      </c>
      <c r="P48" s="83" t="s">
        <v>422</v>
      </c>
      <c r="Q48" s="136" t="b">
        <f t="shared" si="2"/>
        <v>1</v>
      </c>
    </row>
    <row r="49" spans="2:17" ht="15.75" customHeight="1" x14ac:dyDescent="0.25">
      <c r="B49" s="83" t="s">
        <v>370</v>
      </c>
      <c r="C49" s="134" t="str">
        <f t="shared" si="0"/>
        <v>2</v>
      </c>
      <c r="D49" s="83" t="str">
        <f t="shared" si="1"/>
        <v>B</v>
      </c>
      <c r="E49" s="135">
        <v>44560</v>
      </c>
      <c r="F49" s="83">
        <v>2021</v>
      </c>
      <c r="G49" s="83">
        <v>32</v>
      </c>
      <c r="H49" s="83">
        <v>32</v>
      </c>
      <c r="I49" s="83">
        <v>0</v>
      </c>
      <c r="J49" s="83">
        <v>0</v>
      </c>
      <c r="K49" s="83">
        <v>0</v>
      </c>
      <c r="L49" s="83">
        <v>0</v>
      </c>
      <c r="M49" s="83">
        <v>0</v>
      </c>
      <c r="N49" s="83">
        <v>0</v>
      </c>
      <c r="O49" s="83">
        <v>0</v>
      </c>
      <c r="P49" s="83" t="s">
        <v>423</v>
      </c>
      <c r="Q49" s="136" t="b">
        <f t="shared" si="2"/>
        <v>1</v>
      </c>
    </row>
    <row r="50" spans="2:17" ht="15.75" customHeight="1" x14ac:dyDescent="0.25">
      <c r="B50" s="83" t="s">
        <v>360</v>
      </c>
      <c r="C50" s="134" t="str">
        <f t="shared" si="0"/>
        <v>1</v>
      </c>
      <c r="D50" s="83" t="str">
        <f t="shared" si="1"/>
        <v>B</v>
      </c>
      <c r="E50" s="135">
        <v>44560</v>
      </c>
      <c r="F50" s="83">
        <v>2021</v>
      </c>
      <c r="G50" s="83">
        <v>34</v>
      </c>
      <c r="H50" s="83">
        <v>33</v>
      </c>
      <c r="I50" s="83">
        <v>0</v>
      </c>
      <c r="J50" s="83">
        <v>0</v>
      </c>
      <c r="K50" s="83">
        <v>1</v>
      </c>
      <c r="L50" s="83">
        <v>0</v>
      </c>
      <c r="M50" s="83">
        <v>0</v>
      </c>
      <c r="N50" s="83">
        <v>0</v>
      </c>
      <c r="O50" s="83">
        <v>0</v>
      </c>
      <c r="P50" s="83" t="s">
        <v>424</v>
      </c>
      <c r="Q50" s="136" t="b">
        <f t="shared" si="2"/>
        <v>1</v>
      </c>
    </row>
    <row r="51" spans="2:17" ht="15.75" customHeight="1" x14ac:dyDescent="0.25">
      <c r="B51" s="83" t="s">
        <v>388</v>
      </c>
      <c r="C51" s="134" t="str">
        <f t="shared" si="0"/>
        <v>4</v>
      </c>
      <c r="D51" s="83" t="str">
        <f t="shared" si="1"/>
        <v>B</v>
      </c>
      <c r="E51" s="135">
        <v>44560</v>
      </c>
      <c r="F51" s="83">
        <v>2021</v>
      </c>
      <c r="G51" s="83">
        <v>34</v>
      </c>
      <c r="H51" s="83">
        <v>34</v>
      </c>
      <c r="I51" s="83">
        <v>0</v>
      </c>
      <c r="J51" s="83">
        <v>0</v>
      </c>
      <c r="K51" s="83">
        <v>0</v>
      </c>
      <c r="L51" s="83">
        <v>0</v>
      </c>
      <c r="M51" s="83">
        <v>0</v>
      </c>
      <c r="N51" s="83">
        <v>0</v>
      </c>
      <c r="O51" s="83">
        <v>0</v>
      </c>
      <c r="P51" s="83" t="s">
        <v>425</v>
      </c>
      <c r="Q51" s="136" t="b">
        <f t="shared" si="2"/>
        <v>1</v>
      </c>
    </row>
    <row r="52" spans="2:17" ht="15.75" customHeight="1" x14ac:dyDescent="0.25">
      <c r="B52" s="83" t="s">
        <v>380</v>
      </c>
      <c r="C52" s="134" t="str">
        <f t="shared" si="0"/>
        <v>3</v>
      </c>
      <c r="D52" s="83" t="str">
        <f t="shared" si="1"/>
        <v>B</v>
      </c>
      <c r="E52" s="135">
        <v>44560</v>
      </c>
      <c r="F52" s="83">
        <v>2021</v>
      </c>
      <c r="G52" s="83">
        <v>36</v>
      </c>
      <c r="H52" s="83">
        <v>36</v>
      </c>
      <c r="I52" s="83">
        <v>0</v>
      </c>
      <c r="J52" s="83">
        <v>0</v>
      </c>
      <c r="K52" s="83">
        <v>0</v>
      </c>
      <c r="L52" s="83">
        <v>0</v>
      </c>
      <c r="M52" s="83">
        <v>0</v>
      </c>
      <c r="N52" s="83">
        <v>0</v>
      </c>
      <c r="O52" s="83">
        <v>0</v>
      </c>
      <c r="P52" s="83" t="s">
        <v>426</v>
      </c>
      <c r="Q52" s="136" t="b">
        <f t="shared" si="2"/>
        <v>1</v>
      </c>
    </row>
    <row r="53" spans="2:17" ht="15.75" customHeight="1" x14ac:dyDescent="0.25">
      <c r="B53" s="138" t="s">
        <v>394</v>
      </c>
      <c r="C53" s="134" t="str">
        <f t="shared" si="0"/>
        <v>5</v>
      </c>
      <c r="D53" s="83" t="str">
        <f t="shared" si="1"/>
        <v>B</v>
      </c>
      <c r="E53" s="135">
        <v>44560</v>
      </c>
      <c r="F53" s="83">
        <v>2021</v>
      </c>
      <c r="G53" s="83">
        <v>38</v>
      </c>
      <c r="H53" s="83">
        <v>38</v>
      </c>
      <c r="I53" s="83">
        <v>0</v>
      </c>
      <c r="J53" s="83">
        <v>0</v>
      </c>
      <c r="K53" s="83">
        <v>0</v>
      </c>
      <c r="L53" s="83">
        <v>0</v>
      </c>
      <c r="M53" s="83">
        <v>0</v>
      </c>
      <c r="N53" s="83">
        <v>0</v>
      </c>
      <c r="O53" s="83">
        <v>0</v>
      </c>
      <c r="P53" s="83" t="s">
        <v>427</v>
      </c>
      <c r="Q53" s="136" t="b">
        <f t="shared" si="2"/>
        <v>1</v>
      </c>
    </row>
    <row r="54" spans="2:17" ht="15.75" customHeight="1" x14ac:dyDescent="0.25">
      <c r="B54" s="83" t="s">
        <v>390</v>
      </c>
      <c r="C54" s="134" t="str">
        <f t="shared" si="0"/>
        <v>4</v>
      </c>
      <c r="D54" s="83" t="str">
        <f t="shared" si="1"/>
        <v>C</v>
      </c>
      <c r="E54" s="135">
        <v>44560</v>
      </c>
      <c r="F54" s="83">
        <v>2021</v>
      </c>
      <c r="G54" s="83">
        <v>34</v>
      </c>
      <c r="H54" s="83">
        <v>33</v>
      </c>
      <c r="I54" s="83">
        <v>1</v>
      </c>
      <c r="J54" s="83">
        <v>0</v>
      </c>
      <c r="K54" s="83">
        <v>0</v>
      </c>
      <c r="L54" s="83">
        <v>0</v>
      </c>
      <c r="M54" s="83">
        <v>0</v>
      </c>
      <c r="N54" s="83">
        <v>0</v>
      </c>
      <c r="O54" s="83">
        <v>0</v>
      </c>
      <c r="P54" s="83" t="s">
        <v>428</v>
      </c>
      <c r="Q54" s="136" t="b">
        <f t="shared" si="2"/>
        <v>1</v>
      </c>
    </row>
    <row r="55" spans="2:17" ht="15.75" customHeight="1" x14ac:dyDescent="0.25">
      <c r="B55" s="83" t="s">
        <v>382</v>
      </c>
      <c r="C55" s="134" t="str">
        <f t="shared" si="0"/>
        <v>3</v>
      </c>
      <c r="D55" s="83" t="str">
        <f t="shared" si="1"/>
        <v>C</v>
      </c>
      <c r="E55" s="135">
        <v>44560</v>
      </c>
      <c r="F55" s="83">
        <v>2021</v>
      </c>
      <c r="G55" s="83">
        <v>35</v>
      </c>
      <c r="H55" s="83">
        <v>33</v>
      </c>
      <c r="I55" s="83">
        <v>0</v>
      </c>
      <c r="J55" s="83">
        <v>0</v>
      </c>
      <c r="K55" s="83">
        <v>2</v>
      </c>
      <c r="L55" s="83">
        <v>0</v>
      </c>
      <c r="M55" s="83">
        <v>0</v>
      </c>
      <c r="N55" s="83">
        <v>0</v>
      </c>
      <c r="O55" s="83">
        <v>0</v>
      </c>
      <c r="P55" s="83" t="s">
        <v>429</v>
      </c>
      <c r="Q55" s="136" t="b">
        <f t="shared" si="2"/>
        <v>1</v>
      </c>
    </row>
    <row r="56" spans="2:17" ht="15.75" customHeight="1" x14ac:dyDescent="0.25">
      <c r="B56" s="83" t="s">
        <v>362</v>
      </c>
      <c r="C56" s="134" t="str">
        <f t="shared" si="0"/>
        <v>1</v>
      </c>
      <c r="D56" s="83" t="str">
        <f t="shared" si="1"/>
        <v>C</v>
      </c>
      <c r="E56" s="135">
        <v>44560</v>
      </c>
      <c r="F56" s="83">
        <v>2021</v>
      </c>
      <c r="G56" s="83">
        <v>34</v>
      </c>
      <c r="H56" s="83">
        <v>34</v>
      </c>
      <c r="I56" s="83">
        <v>0</v>
      </c>
      <c r="J56" s="83">
        <v>0</v>
      </c>
      <c r="K56" s="83">
        <v>0</v>
      </c>
      <c r="L56" s="83">
        <v>0</v>
      </c>
      <c r="M56" s="83">
        <v>0</v>
      </c>
      <c r="N56" s="83">
        <v>0</v>
      </c>
      <c r="O56" s="83">
        <v>0</v>
      </c>
      <c r="P56" s="83" t="s">
        <v>430</v>
      </c>
      <c r="Q56" s="136" t="b">
        <f t="shared" si="2"/>
        <v>1</v>
      </c>
    </row>
    <row r="57" spans="2:17" ht="15.75" customHeight="1" x14ac:dyDescent="0.25">
      <c r="B57" s="83" t="s">
        <v>372</v>
      </c>
      <c r="C57" s="134" t="str">
        <f t="shared" si="0"/>
        <v>2</v>
      </c>
      <c r="D57" s="83" t="str">
        <f t="shared" si="1"/>
        <v>C</v>
      </c>
      <c r="E57" s="135">
        <v>44560</v>
      </c>
      <c r="F57" s="83">
        <v>2021</v>
      </c>
      <c r="G57" s="83">
        <v>34</v>
      </c>
      <c r="H57" s="83">
        <v>34</v>
      </c>
      <c r="I57" s="83">
        <v>0</v>
      </c>
      <c r="J57" s="83">
        <v>0</v>
      </c>
      <c r="K57" s="83">
        <v>0</v>
      </c>
      <c r="L57" s="83">
        <v>0</v>
      </c>
      <c r="M57" s="83">
        <v>0</v>
      </c>
      <c r="N57" s="83">
        <v>0</v>
      </c>
      <c r="O57" s="83">
        <v>0</v>
      </c>
      <c r="P57" s="83" t="s">
        <v>431</v>
      </c>
      <c r="Q57" s="136" t="b">
        <f t="shared" si="2"/>
        <v>1</v>
      </c>
    </row>
    <row r="58" spans="2:17" ht="15.75" customHeight="1" x14ac:dyDescent="0.25">
      <c r="B58" s="138" t="s">
        <v>396</v>
      </c>
      <c r="C58" s="134" t="str">
        <f t="shared" si="0"/>
        <v>5</v>
      </c>
      <c r="D58" s="83" t="str">
        <f t="shared" si="1"/>
        <v>C</v>
      </c>
      <c r="E58" s="135">
        <v>44560</v>
      </c>
      <c r="F58" s="83">
        <v>2021</v>
      </c>
      <c r="G58" s="83">
        <v>38</v>
      </c>
      <c r="H58" s="83">
        <v>38</v>
      </c>
      <c r="I58" s="83">
        <v>0</v>
      </c>
      <c r="J58" s="83">
        <v>0</v>
      </c>
      <c r="K58" s="83">
        <v>0</v>
      </c>
      <c r="L58" s="83">
        <v>0</v>
      </c>
      <c r="M58" s="83">
        <v>0</v>
      </c>
      <c r="N58" s="83">
        <v>0</v>
      </c>
      <c r="O58" s="83">
        <v>0</v>
      </c>
      <c r="P58" s="83" t="s">
        <v>432</v>
      </c>
      <c r="Q58" s="136" t="b">
        <f t="shared" si="2"/>
        <v>1</v>
      </c>
    </row>
    <row r="59" spans="2:17" ht="15.75" customHeight="1" x14ac:dyDescent="0.25">
      <c r="B59" s="83" t="s">
        <v>364</v>
      </c>
      <c r="C59" s="134" t="str">
        <f t="shared" si="0"/>
        <v>1</v>
      </c>
      <c r="D59" s="83" t="str">
        <f t="shared" si="1"/>
        <v>D</v>
      </c>
      <c r="E59" s="135">
        <v>44560</v>
      </c>
      <c r="F59" s="83">
        <v>2021</v>
      </c>
      <c r="G59" s="83">
        <v>34</v>
      </c>
      <c r="H59" s="83">
        <v>34</v>
      </c>
      <c r="I59" s="83">
        <v>0</v>
      </c>
      <c r="J59" s="83">
        <v>0</v>
      </c>
      <c r="K59" s="83">
        <v>0</v>
      </c>
      <c r="L59" s="83">
        <v>0</v>
      </c>
      <c r="M59" s="83">
        <v>0</v>
      </c>
      <c r="N59" s="83">
        <v>0</v>
      </c>
      <c r="O59" s="83">
        <v>0</v>
      </c>
      <c r="P59" s="83" t="s">
        <v>433</v>
      </c>
      <c r="Q59" s="136" t="b">
        <f t="shared" si="2"/>
        <v>1</v>
      </c>
    </row>
    <row r="60" spans="2:17" ht="15.75" customHeight="1" x14ac:dyDescent="0.25">
      <c r="B60" s="83" t="s">
        <v>374</v>
      </c>
      <c r="C60" s="134" t="str">
        <f t="shared" si="0"/>
        <v>2</v>
      </c>
      <c r="D60" s="83" t="str">
        <f t="shared" si="1"/>
        <v>D</v>
      </c>
      <c r="E60" s="135">
        <v>44560</v>
      </c>
      <c r="F60" s="83">
        <v>2021</v>
      </c>
      <c r="G60" s="83">
        <v>34</v>
      </c>
      <c r="H60" s="83">
        <v>34</v>
      </c>
      <c r="I60" s="83">
        <v>0</v>
      </c>
      <c r="J60" s="83">
        <v>0</v>
      </c>
      <c r="K60" s="83">
        <v>0</v>
      </c>
      <c r="L60" s="83">
        <v>0</v>
      </c>
      <c r="M60" s="83">
        <v>0</v>
      </c>
      <c r="N60" s="83">
        <v>0</v>
      </c>
      <c r="O60" s="83">
        <v>0</v>
      </c>
      <c r="P60" s="83" t="s">
        <v>434</v>
      </c>
      <c r="Q60" s="136" t="b">
        <f t="shared" si="2"/>
        <v>1</v>
      </c>
    </row>
    <row r="61" spans="2:17" ht="15.75" customHeight="1" x14ac:dyDescent="0.25">
      <c r="B61" s="83" t="s">
        <v>384</v>
      </c>
      <c r="C61" s="134" t="str">
        <f t="shared" si="0"/>
        <v>3</v>
      </c>
      <c r="D61" s="83" t="str">
        <f t="shared" si="1"/>
        <v>D</v>
      </c>
      <c r="E61" s="135">
        <v>44560</v>
      </c>
      <c r="F61" s="83">
        <v>2021</v>
      </c>
      <c r="G61" s="83">
        <v>35</v>
      </c>
      <c r="H61" s="83">
        <v>35</v>
      </c>
      <c r="I61" s="83">
        <v>0</v>
      </c>
      <c r="J61" s="83">
        <v>0</v>
      </c>
      <c r="K61" s="83">
        <v>0</v>
      </c>
      <c r="L61" s="83">
        <v>0</v>
      </c>
      <c r="M61" s="83">
        <v>0</v>
      </c>
      <c r="N61" s="83">
        <v>0</v>
      </c>
      <c r="O61" s="83">
        <v>0</v>
      </c>
      <c r="P61" s="83" t="s">
        <v>435</v>
      </c>
      <c r="Q61" s="136" t="b">
        <f t="shared" si="2"/>
        <v>1</v>
      </c>
    </row>
    <row r="62" spans="2:17" ht="15.75" customHeight="1" x14ac:dyDescent="0.25">
      <c r="B62" s="83" t="s">
        <v>376</v>
      </c>
      <c r="C62" s="134" t="str">
        <f t="shared" si="0"/>
        <v>2</v>
      </c>
      <c r="D62" s="83" t="str">
        <f t="shared" si="1"/>
        <v>E</v>
      </c>
      <c r="E62" s="135">
        <v>44560</v>
      </c>
      <c r="F62" s="83">
        <v>2021</v>
      </c>
      <c r="G62" s="83">
        <v>34</v>
      </c>
      <c r="H62" s="83">
        <v>33</v>
      </c>
      <c r="I62" s="83">
        <v>0</v>
      </c>
      <c r="J62" s="83">
        <v>0</v>
      </c>
      <c r="K62" s="83">
        <v>1</v>
      </c>
      <c r="L62" s="83">
        <v>0</v>
      </c>
      <c r="M62" s="83">
        <v>0</v>
      </c>
      <c r="N62" s="83">
        <v>0</v>
      </c>
      <c r="O62" s="83">
        <v>0</v>
      </c>
      <c r="P62" s="83" t="s">
        <v>436</v>
      </c>
      <c r="Q62" s="136" t="b">
        <f t="shared" si="2"/>
        <v>1</v>
      </c>
    </row>
    <row r="63" spans="2:17" ht="15.75" customHeight="1" x14ac:dyDescent="0.25">
      <c r="B63" s="83" t="s">
        <v>366</v>
      </c>
      <c r="C63" s="134" t="str">
        <f t="shared" si="0"/>
        <v>1</v>
      </c>
      <c r="D63" s="83" t="str">
        <f t="shared" si="1"/>
        <v>E</v>
      </c>
      <c r="E63" s="135">
        <v>44560</v>
      </c>
      <c r="F63" s="83">
        <v>2021</v>
      </c>
      <c r="G63" s="83">
        <v>34</v>
      </c>
      <c r="H63" s="83">
        <v>34</v>
      </c>
      <c r="I63" s="83">
        <v>0</v>
      </c>
      <c r="J63" s="83">
        <v>0</v>
      </c>
      <c r="K63" s="83">
        <v>0</v>
      </c>
      <c r="L63" s="83">
        <v>0</v>
      </c>
      <c r="M63" s="83">
        <v>0</v>
      </c>
      <c r="N63" s="83">
        <v>0</v>
      </c>
      <c r="O63" s="83">
        <v>0</v>
      </c>
      <c r="P63" s="83" t="s">
        <v>437</v>
      </c>
      <c r="Q63" s="136" t="b">
        <f t="shared" si="2"/>
        <v>1</v>
      </c>
    </row>
    <row r="64" spans="2:17" ht="15.75" customHeight="1" x14ac:dyDescent="0.25">
      <c r="B64" s="137" t="s">
        <v>392</v>
      </c>
      <c r="C64" s="134" t="str">
        <f t="shared" si="0"/>
        <v>5</v>
      </c>
      <c r="D64" s="83" t="str">
        <f t="shared" si="1"/>
        <v>A</v>
      </c>
      <c r="E64" s="135">
        <v>44196</v>
      </c>
      <c r="F64" s="83">
        <v>2020</v>
      </c>
      <c r="G64" s="139">
        <v>29</v>
      </c>
      <c r="H64" s="139">
        <v>29</v>
      </c>
      <c r="I64" s="139">
        <v>0</v>
      </c>
      <c r="J64" s="139">
        <v>0</v>
      </c>
      <c r="K64" s="139">
        <v>0</v>
      </c>
      <c r="L64" s="139">
        <v>0</v>
      </c>
      <c r="M64" s="83">
        <v>0</v>
      </c>
      <c r="N64" s="83">
        <v>0</v>
      </c>
      <c r="O64" s="83">
        <v>0</v>
      </c>
      <c r="P64" s="83" t="s">
        <v>438</v>
      </c>
      <c r="Q64" s="136" t="b">
        <f t="shared" si="2"/>
        <v>1</v>
      </c>
    </row>
    <row r="65" spans="2:17" ht="15.75" customHeight="1" x14ac:dyDescent="0.25">
      <c r="B65" s="137" t="s">
        <v>378</v>
      </c>
      <c r="C65" s="134" t="str">
        <f t="shared" si="0"/>
        <v>3</v>
      </c>
      <c r="D65" s="83" t="str">
        <f t="shared" si="1"/>
        <v>A</v>
      </c>
      <c r="E65" s="135">
        <v>44196</v>
      </c>
      <c r="F65" s="83">
        <v>2020</v>
      </c>
      <c r="G65" s="83">
        <v>30</v>
      </c>
      <c r="H65" s="83">
        <v>30</v>
      </c>
      <c r="I65" s="83">
        <v>0</v>
      </c>
      <c r="J65" s="83">
        <v>0</v>
      </c>
      <c r="K65" s="83">
        <v>0</v>
      </c>
      <c r="L65" s="83">
        <v>0</v>
      </c>
      <c r="M65" s="83">
        <v>0</v>
      </c>
      <c r="N65" s="83">
        <v>0</v>
      </c>
      <c r="O65" s="83">
        <v>0</v>
      </c>
      <c r="P65" s="83" t="s">
        <v>439</v>
      </c>
      <c r="Q65" s="136" t="b">
        <f t="shared" si="2"/>
        <v>1</v>
      </c>
    </row>
    <row r="66" spans="2:17" ht="15.75" customHeight="1" x14ac:dyDescent="0.25">
      <c r="B66" s="137" t="s">
        <v>358</v>
      </c>
      <c r="C66" s="134" t="str">
        <f t="shared" si="0"/>
        <v>1</v>
      </c>
      <c r="D66" s="83" t="str">
        <f t="shared" si="1"/>
        <v>A</v>
      </c>
      <c r="E66" s="135">
        <v>44196</v>
      </c>
      <c r="F66" s="83">
        <v>2020</v>
      </c>
      <c r="G66" s="83">
        <v>34</v>
      </c>
      <c r="H66" s="83">
        <v>34</v>
      </c>
      <c r="I66" s="83">
        <v>0</v>
      </c>
      <c r="J66" s="83">
        <v>0</v>
      </c>
      <c r="K66" s="83">
        <v>0</v>
      </c>
      <c r="L66" s="83">
        <v>0</v>
      </c>
      <c r="M66" s="83">
        <v>0</v>
      </c>
      <c r="N66" s="83">
        <v>0</v>
      </c>
      <c r="O66" s="83">
        <v>0</v>
      </c>
      <c r="P66" s="83" t="s">
        <v>440</v>
      </c>
      <c r="Q66" s="136" t="b">
        <f t="shared" si="2"/>
        <v>1</v>
      </c>
    </row>
    <row r="67" spans="2:17" ht="15.75" customHeight="1" x14ac:dyDescent="0.25">
      <c r="B67" s="137" t="s">
        <v>368</v>
      </c>
      <c r="C67" s="134" t="str">
        <f t="shared" si="0"/>
        <v>2</v>
      </c>
      <c r="D67" s="83" t="str">
        <f t="shared" si="1"/>
        <v>A</v>
      </c>
      <c r="E67" s="135">
        <v>44196</v>
      </c>
      <c r="F67" s="83">
        <v>2020</v>
      </c>
      <c r="G67" s="83">
        <v>37</v>
      </c>
      <c r="H67" s="83">
        <v>36</v>
      </c>
      <c r="I67" s="83">
        <v>0</v>
      </c>
      <c r="J67" s="83">
        <v>0</v>
      </c>
      <c r="K67" s="83">
        <v>1</v>
      </c>
      <c r="L67" s="83">
        <v>0</v>
      </c>
      <c r="M67" s="83">
        <v>0</v>
      </c>
      <c r="N67" s="83">
        <v>0</v>
      </c>
      <c r="O67" s="83">
        <v>0</v>
      </c>
      <c r="P67" s="83" t="s">
        <v>441</v>
      </c>
      <c r="Q67" s="136" t="b">
        <f t="shared" si="2"/>
        <v>1</v>
      </c>
    </row>
    <row r="68" spans="2:17" ht="15.75" customHeight="1" x14ac:dyDescent="0.25">
      <c r="B68" s="137" t="s">
        <v>386</v>
      </c>
      <c r="C68" s="134" t="str">
        <f t="shared" si="0"/>
        <v>4</v>
      </c>
      <c r="D68" s="83" t="str">
        <f t="shared" si="1"/>
        <v>A</v>
      </c>
      <c r="E68" s="135">
        <v>44196</v>
      </c>
      <c r="F68" s="83">
        <v>2020</v>
      </c>
      <c r="G68" s="83">
        <v>38</v>
      </c>
      <c r="H68" s="83">
        <v>37</v>
      </c>
      <c r="I68" s="83">
        <v>0</v>
      </c>
      <c r="J68" s="83">
        <v>0</v>
      </c>
      <c r="K68" s="83">
        <v>1</v>
      </c>
      <c r="L68" s="83">
        <v>0</v>
      </c>
      <c r="M68" s="83">
        <v>0</v>
      </c>
      <c r="N68" s="83">
        <v>0</v>
      </c>
      <c r="O68" s="83">
        <v>0</v>
      </c>
      <c r="P68" s="83" t="s">
        <v>442</v>
      </c>
      <c r="Q68" s="136" t="b">
        <f t="shared" si="2"/>
        <v>1</v>
      </c>
    </row>
    <row r="69" spans="2:17" ht="15.75" customHeight="1" x14ac:dyDescent="0.25">
      <c r="B69" s="83" t="s">
        <v>380</v>
      </c>
      <c r="C69" s="134" t="str">
        <f t="shared" si="0"/>
        <v>3</v>
      </c>
      <c r="D69" s="83" t="str">
        <f t="shared" si="1"/>
        <v>B</v>
      </c>
      <c r="E69" s="135">
        <v>44196</v>
      </c>
      <c r="F69" s="83">
        <v>2020</v>
      </c>
      <c r="G69" s="83">
        <v>25</v>
      </c>
      <c r="H69" s="83">
        <v>25</v>
      </c>
      <c r="I69" s="83">
        <v>0</v>
      </c>
      <c r="J69" s="83">
        <v>0</v>
      </c>
      <c r="K69" s="83">
        <v>0</v>
      </c>
      <c r="L69" s="83">
        <v>0</v>
      </c>
      <c r="M69" s="83">
        <v>0</v>
      </c>
      <c r="N69" s="83">
        <v>0</v>
      </c>
      <c r="O69" s="83">
        <v>0</v>
      </c>
      <c r="P69" s="83" t="s">
        <v>443</v>
      </c>
      <c r="Q69" s="136" t="b">
        <f t="shared" si="2"/>
        <v>1</v>
      </c>
    </row>
    <row r="70" spans="2:17" ht="15.75" customHeight="1" x14ac:dyDescent="0.25">
      <c r="B70" s="83" t="s">
        <v>394</v>
      </c>
      <c r="C70" s="134" t="str">
        <f t="shared" si="0"/>
        <v>5</v>
      </c>
      <c r="D70" s="83" t="str">
        <f t="shared" si="1"/>
        <v>B</v>
      </c>
      <c r="E70" s="135">
        <v>44196</v>
      </c>
      <c r="F70" s="83">
        <v>2020</v>
      </c>
      <c r="G70" s="139">
        <v>32</v>
      </c>
      <c r="H70" s="139">
        <v>31</v>
      </c>
      <c r="I70" s="139">
        <v>0</v>
      </c>
      <c r="J70" s="139">
        <v>0</v>
      </c>
      <c r="K70" s="139">
        <v>1</v>
      </c>
      <c r="L70" s="139">
        <v>0</v>
      </c>
      <c r="M70" s="83">
        <v>0</v>
      </c>
      <c r="N70" s="83">
        <v>0</v>
      </c>
      <c r="O70" s="83">
        <v>0</v>
      </c>
      <c r="P70" s="83" t="s">
        <v>444</v>
      </c>
      <c r="Q70" s="136" t="b">
        <f t="shared" si="2"/>
        <v>1</v>
      </c>
    </row>
    <row r="71" spans="2:17" ht="15.75" customHeight="1" x14ac:dyDescent="0.25">
      <c r="B71" s="83" t="s">
        <v>360</v>
      </c>
      <c r="C71" s="134" t="str">
        <f t="shared" si="0"/>
        <v>1</v>
      </c>
      <c r="D71" s="83" t="str">
        <f t="shared" si="1"/>
        <v>B</v>
      </c>
      <c r="E71" s="135">
        <v>44196</v>
      </c>
      <c r="F71" s="83">
        <v>2020</v>
      </c>
      <c r="G71" s="83">
        <v>34</v>
      </c>
      <c r="H71" s="83">
        <v>34</v>
      </c>
      <c r="I71" s="83">
        <v>0</v>
      </c>
      <c r="J71" s="83">
        <v>0</v>
      </c>
      <c r="K71" s="83">
        <v>0</v>
      </c>
      <c r="L71" s="83">
        <v>0</v>
      </c>
      <c r="M71" s="83">
        <v>0</v>
      </c>
      <c r="N71" s="83">
        <v>0</v>
      </c>
      <c r="O71" s="83">
        <v>0</v>
      </c>
      <c r="P71" s="83" t="s">
        <v>445</v>
      </c>
      <c r="Q71" s="136" t="b">
        <f t="shared" si="2"/>
        <v>1</v>
      </c>
    </row>
    <row r="72" spans="2:17" ht="15.75" customHeight="1" x14ac:dyDescent="0.25">
      <c r="B72" s="83" t="s">
        <v>388</v>
      </c>
      <c r="C72" s="134" t="str">
        <f t="shared" si="0"/>
        <v>4</v>
      </c>
      <c r="D72" s="83" t="str">
        <f t="shared" si="1"/>
        <v>B</v>
      </c>
      <c r="E72" s="135">
        <v>44196</v>
      </c>
      <c r="F72" s="83">
        <v>2020</v>
      </c>
      <c r="G72" s="83">
        <v>37</v>
      </c>
      <c r="H72" s="83">
        <v>37</v>
      </c>
      <c r="I72" s="83">
        <v>0</v>
      </c>
      <c r="J72" s="83">
        <v>0</v>
      </c>
      <c r="K72" s="83">
        <v>0</v>
      </c>
      <c r="L72" s="83">
        <v>0</v>
      </c>
      <c r="M72" s="83">
        <v>0</v>
      </c>
      <c r="N72" s="83">
        <v>0</v>
      </c>
      <c r="O72" s="83">
        <v>0</v>
      </c>
      <c r="P72" s="83" t="s">
        <v>446</v>
      </c>
      <c r="Q72" s="136" t="b">
        <f t="shared" si="2"/>
        <v>1</v>
      </c>
    </row>
    <row r="73" spans="2:17" ht="15.75" customHeight="1" x14ac:dyDescent="0.25">
      <c r="B73" s="83" t="s">
        <v>370</v>
      </c>
      <c r="C73" s="134" t="str">
        <f t="shared" si="0"/>
        <v>2</v>
      </c>
      <c r="D73" s="83" t="str">
        <f t="shared" si="1"/>
        <v>B</v>
      </c>
      <c r="E73" s="135">
        <v>44196</v>
      </c>
      <c r="F73" s="83">
        <v>2020</v>
      </c>
      <c r="G73" s="83">
        <v>37</v>
      </c>
      <c r="H73" s="83">
        <v>37</v>
      </c>
      <c r="I73" s="83">
        <v>0</v>
      </c>
      <c r="J73" s="83">
        <v>0</v>
      </c>
      <c r="K73" s="83">
        <v>0</v>
      </c>
      <c r="L73" s="83">
        <v>0</v>
      </c>
      <c r="M73" s="83">
        <v>0</v>
      </c>
      <c r="N73" s="83">
        <v>0</v>
      </c>
      <c r="O73" s="83">
        <v>0</v>
      </c>
      <c r="P73" s="83" t="s">
        <v>447</v>
      </c>
      <c r="Q73" s="136" t="b">
        <f t="shared" si="2"/>
        <v>1</v>
      </c>
    </row>
    <row r="74" spans="2:17" ht="15.75" customHeight="1" x14ac:dyDescent="0.25">
      <c r="B74" s="83" t="s">
        <v>382</v>
      </c>
      <c r="C74" s="134" t="str">
        <f t="shared" si="0"/>
        <v>3</v>
      </c>
      <c r="D74" s="83" t="str">
        <f t="shared" si="1"/>
        <v>C</v>
      </c>
      <c r="E74" s="135">
        <v>44196</v>
      </c>
      <c r="F74" s="83">
        <v>2020</v>
      </c>
      <c r="G74" s="83">
        <v>25</v>
      </c>
      <c r="H74" s="83">
        <v>25</v>
      </c>
      <c r="I74" s="83">
        <v>0</v>
      </c>
      <c r="J74" s="83">
        <v>0</v>
      </c>
      <c r="K74" s="83">
        <v>0</v>
      </c>
      <c r="L74" s="83">
        <v>0</v>
      </c>
      <c r="M74" s="83">
        <v>0</v>
      </c>
      <c r="N74" s="83">
        <v>0</v>
      </c>
      <c r="O74" s="83">
        <v>0</v>
      </c>
      <c r="P74" s="83" t="s">
        <v>448</v>
      </c>
      <c r="Q74" s="136" t="b">
        <f t="shared" si="2"/>
        <v>1</v>
      </c>
    </row>
    <row r="75" spans="2:17" ht="15.75" customHeight="1" x14ac:dyDescent="0.25">
      <c r="B75" s="83" t="s">
        <v>396</v>
      </c>
      <c r="C75" s="134" t="str">
        <f t="shared" si="0"/>
        <v>5</v>
      </c>
      <c r="D75" s="83" t="str">
        <f t="shared" si="1"/>
        <v>C</v>
      </c>
      <c r="E75" s="135">
        <v>44196</v>
      </c>
      <c r="F75" s="83">
        <v>2020</v>
      </c>
      <c r="G75" s="139">
        <v>28</v>
      </c>
      <c r="H75" s="139">
        <v>28</v>
      </c>
      <c r="I75" s="139">
        <v>0</v>
      </c>
      <c r="J75" s="139">
        <v>0</v>
      </c>
      <c r="K75" s="139">
        <v>0</v>
      </c>
      <c r="L75" s="139">
        <v>0</v>
      </c>
      <c r="M75" s="83">
        <v>0</v>
      </c>
      <c r="N75" s="83">
        <v>0</v>
      </c>
      <c r="O75" s="83">
        <v>0</v>
      </c>
      <c r="P75" s="83" t="s">
        <v>449</v>
      </c>
      <c r="Q75" s="136" t="b">
        <f t="shared" si="2"/>
        <v>1</v>
      </c>
    </row>
    <row r="76" spans="2:17" ht="15.75" customHeight="1" x14ac:dyDescent="0.25">
      <c r="B76" s="83" t="s">
        <v>362</v>
      </c>
      <c r="C76" s="134" t="str">
        <f t="shared" si="0"/>
        <v>1</v>
      </c>
      <c r="D76" s="83" t="str">
        <f t="shared" si="1"/>
        <v>C</v>
      </c>
      <c r="E76" s="135">
        <v>44196</v>
      </c>
      <c r="F76" s="83">
        <v>2020</v>
      </c>
      <c r="G76" s="83">
        <v>35</v>
      </c>
      <c r="H76" s="83">
        <v>35</v>
      </c>
      <c r="I76" s="83">
        <v>0</v>
      </c>
      <c r="J76" s="83">
        <v>0</v>
      </c>
      <c r="K76" s="83">
        <v>0</v>
      </c>
      <c r="L76" s="83">
        <v>0</v>
      </c>
      <c r="M76" s="83">
        <v>0</v>
      </c>
      <c r="N76" s="83">
        <v>0</v>
      </c>
      <c r="O76" s="83">
        <v>0</v>
      </c>
      <c r="P76" s="83" t="s">
        <v>450</v>
      </c>
      <c r="Q76" s="136" t="b">
        <f t="shared" si="2"/>
        <v>1</v>
      </c>
    </row>
    <row r="77" spans="2:17" ht="15.75" customHeight="1" x14ac:dyDescent="0.25">
      <c r="B77" s="83" t="s">
        <v>372</v>
      </c>
      <c r="C77" s="134" t="str">
        <f t="shared" si="0"/>
        <v>2</v>
      </c>
      <c r="D77" s="83" t="str">
        <f t="shared" si="1"/>
        <v>C</v>
      </c>
      <c r="E77" s="135">
        <v>44196</v>
      </c>
      <c r="F77" s="83">
        <v>2020</v>
      </c>
      <c r="G77" s="83">
        <v>36</v>
      </c>
      <c r="H77" s="83">
        <v>36</v>
      </c>
      <c r="I77" s="83">
        <v>0</v>
      </c>
      <c r="J77" s="83">
        <v>0</v>
      </c>
      <c r="K77" s="83">
        <v>0</v>
      </c>
      <c r="L77" s="83">
        <v>0</v>
      </c>
      <c r="M77" s="83">
        <v>0</v>
      </c>
      <c r="N77" s="83">
        <v>0</v>
      </c>
      <c r="O77" s="83">
        <v>0</v>
      </c>
      <c r="P77" s="83" t="s">
        <v>451</v>
      </c>
      <c r="Q77" s="136" t="b">
        <f t="shared" si="2"/>
        <v>1</v>
      </c>
    </row>
    <row r="78" spans="2:17" ht="15.75" customHeight="1" x14ac:dyDescent="0.25">
      <c r="B78" s="83" t="s">
        <v>372</v>
      </c>
      <c r="C78" s="134" t="str">
        <f t="shared" si="0"/>
        <v>2</v>
      </c>
      <c r="D78" s="83" t="str">
        <f t="shared" si="1"/>
        <v>C</v>
      </c>
      <c r="E78" s="135">
        <v>44196</v>
      </c>
      <c r="F78" s="83">
        <v>2020</v>
      </c>
      <c r="G78" s="83">
        <v>36</v>
      </c>
      <c r="H78" s="83">
        <v>36</v>
      </c>
      <c r="I78" s="83">
        <v>0</v>
      </c>
      <c r="J78" s="83">
        <v>0</v>
      </c>
      <c r="K78" s="83">
        <v>0</v>
      </c>
      <c r="L78" s="83">
        <v>0</v>
      </c>
      <c r="M78" s="83">
        <v>0</v>
      </c>
      <c r="N78" s="83">
        <v>0</v>
      </c>
      <c r="O78" s="83">
        <v>0</v>
      </c>
      <c r="P78" s="83" t="s">
        <v>452</v>
      </c>
      <c r="Q78" s="136" t="b">
        <f t="shared" si="2"/>
        <v>1</v>
      </c>
    </row>
    <row r="79" spans="2:17" ht="15.75" customHeight="1" x14ac:dyDescent="0.25">
      <c r="B79" s="83" t="s">
        <v>390</v>
      </c>
      <c r="C79" s="134" t="str">
        <f t="shared" si="0"/>
        <v>4</v>
      </c>
      <c r="D79" s="83" t="str">
        <f t="shared" si="1"/>
        <v>C</v>
      </c>
      <c r="E79" s="135">
        <v>44196</v>
      </c>
      <c r="F79" s="83">
        <v>2020</v>
      </c>
      <c r="G79" s="83">
        <v>37</v>
      </c>
      <c r="H79" s="83">
        <v>37</v>
      </c>
      <c r="I79" s="83">
        <v>0</v>
      </c>
      <c r="J79" s="83">
        <v>0</v>
      </c>
      <c r="K79" s="83">
        <v>0</v>
      </c>
      <c r="L79" s="83">
        <v>0</v>
      </c>
      <c r="M79" s="83">
        <v>0</v>
      </c>
      <c r="N79" s="83">
        <v>0</v>
      </c>
      <c r="O79" s="83">
        <v>0</v>
      </c>
      <c r="P79" s="83" t="s">
        <v>453</v>
      </c>
      <c r="Q79" s="136" t="b">
        <f t="shared" si="2"/>
        <v>1</v>
      </c>
    </row>
    <row r="80" spans="2:17" ht="15.75" customHeight="1" x14ac:dyDescent="0.25">
      <c r="B80" s="83" t="s">
        <v>384</v>
      </c>
      <c r="C80" s="134" t="str">
        <f t="shared" si="0"/>
        <v>3</v>
      </c>
      <c r="D80" s="83" t="str">
        <f t="shared" si="1"/>
        <v>D</v>
      </c>
      <c r="E80" s="135">
        <v>44196</v>
      </c>
      <c r="F80" s="83">
        <v>2020</v>
      </c>
      <c r="G80" s="83">
        <v>23</v>
      </c>
      <c r="H80" s="83">
        <v>22</v>
      </c>
      <c r="I80" s="83">
        <v>1</v>
      </c>
      <c r="J80" s="83">
        <v>0</v>
      </c>
      <c r="K80" s="83">
        <v>0</v>
      </c>
      <c r="L80" s="83">
        <v>0</v>
      </c>
      <c r="M80" s="83">
        <v>0</v>
      </c>
      <c r="N80" s="83">
        <v>0</v>
      </c>
      <c r="O80" s="83">
        <v>0</v>
      </c>
      <c r="P80" s="83" t="s">
        <v>454</v>
      </c>
      <c r="Q80" s="136" t="b">
        <f t="shared" si="2"/>
        <v>1</v>
      </c>
    </row>
    <row r="81" spans="2:17" ht="15.75" customHeight="1" x14ac:dyDescent="0.25">
      <c r="B81" s="83" t="s">
        <v>364</v>
      </c>
      <c r="C81" s="134" t="str">
        <f t="shared" si="0"/>
        <v>1</v>
      </c>
      <c r="D81" s="83" t="str">
        <f t="shared" si="1"/>
        <v>D</v>
      </c>
      <c r="E81" s="135">
        <v>44196</v>
      </c>
      <c r="F81" s="83">
        <v>2020</v>
      </c>
      <c r="G81" s="83">
        <v>35</v>
      </c>
      <c r="H81" s="83">
        <v>35</v>
      </c>
      <c r="I81" s="83">
        <v>0</v>
      </c>
      <c r="J81" s="83">
        <v>0</v>
      </c>
      <c r="K81" s="83">
        <v>0</v>
      </c>
      <c r="L81" s="83">
        <v>0</v>
      </c>
      <c r="M81" s="83">
        <v>0</v>
      </c>
      <c r="N81" s="83">
        <v>0</v>
      </c>
      <c r="O81" s="83">
        <v>0</v>
      </c>
      <c r="P81" s="83" t="s">
        <v>455</v>
      </c>
      <c r="Q81" s="136" t="b">
        <f t="shared" si="2"/>
        <v>1</v>
      </c>
    </row>
    <row r="82" spans="2:17" ht="15.75" customHeight="1" x14ac:dyDescent="0.25">
      <c r="B82" s="83" t="s">
        <v>366</v>
      </c>
      <c r="C82" s="134" t="str">
        <f t="shared" si="0"/>
        <v>1</v>
      </c>
      <c r="D82" s="83" t="str">
        <f t="shared" si="1"/>
        <v>E</v>
      </c>
      <c r="E82" s="135">
        <v>44196</v>
      </c>
      <c r="F82" s="83">
        <v>2020</v>
      </c>
      <c r="G82" s="83">
        <v>35</v>
      </c>
      <c r="H82" s="83">
        <v>35</v>
      </c>
      <c r="I82" s="83">
        <v>0</v>
      </c>
      <c r="J82" s="83">
        <v>0</v>
      </c>
      <c r="K82" s="83">
        <v>0</v>
      </c>
      <c r="L82" s="83">
        <v>0</v>
      </c>
      <c r="M82" s="83">
        <v>0</v>
      </c>
      <c r="N82" s="83">
        <v>0</v>
      </c>
      <c r="O82" s="83">
        <v>0</v>
      </c>
      <c r="P82" s="83" t="s">
        <v>456</v>
      </c>
      <c r="Q82" s="136" t="b">
        <f t="shared" si="2"/>
        <v>1</v>
      </c>
    </row>
    <row r="83" spans="2:17" ht="15.75" customHeight="1" x14ac:dyDescent="0.25">
      <c r="B83" s="137" t="s">
        <v>358</v>
      </c>
      <c r="C83" s="134" t="str">
        <f t="shared" si="0"/>
        <v>1</v>
      </c>
      <c r="D83" s="83" t="str">
        <f t="shared" si="1"/>
        <v>A</v>
      </c>
      <c r="E83" s="135">
        <v>43830</v>
      </c>
      <c r="F83" s="83">
        <v>2019</v>
      </c>
      <c r="G83" s="83">
        <v>30</v>
      </c>
      <c r="H83" s="83">
        <v>29</v>
      </c>
      <c r="I83" s="83">
        <v>1</v>
      </c>
      <c r="J83" s="83">
        <v>0</v>
      </c>
      <c r="K83" s="83">
        <v>0</v>
      </c>
      <c r="L83" s="83">
        <v>0</v>
      </c>
      <c r="M83" s="83">
        <v>0</v>
      </c>
      <c r="N83" s="83">
        <v>0</v>
      </c>
      <c r="O83" s="83">
        <v>0</v>
      </c>
      <c r="P83" s="83" t="s">
        <v>457</v>
      </c>
      <c r="Q83" s="136" t="b">
        <f t="shared" si="2"/>
        <v>1</v>
      </c>
    </row>
    <row r="84" spans="2:17" ht="15.75" customHeight="1" x14ac:dyDescent="0.25">
      <c r="B84" s="83" t="s">
        <v>360</v>
      </c>
      <c r="C84" s="134" t="str">
        <f t="shared" si="0"/>
        <v>1</v>
      </c>
      <c r="D84" s="83" t="str">
        <f t="shared" si="1"/>
        <v>B</v>
      </c>
      <c r="E84" s="135">
        <v>43830</v>
      </c>
      <c r="F84" s="83">
        <v>2019</v>
      </c>
      <c r="G84" s="83">
        <v>33</v>
      </c>
      <c r="H84" s="83">
        <v>28</v>
      </c>
      <c r="I84" s="83">
        <v>2</v>
      </c>
      <c r="J84" s="83">
        <v>1</v>
      </c>
      <c r="K84" s="83">
        <v>0</v>
      </c>
      <c r="L84" s="83">
        <v>2</v>
      </c>
      <c r="M84" s="83">
        <v>0</v>
      </c>
      <c r="N84" s="83">
        <v>0</v>
      </c>
      <c r="O84" s="83">
        <v>0</v>
      </c>
      <c r="P84" s="83" t="s">
        <v>458</v>
      </c>
      <c r="Q84" s="136" t="b">
        <f t="shared" si="2"/>
        <v>1</v>
      </c>
    </row>
    <row r="85" spans="2:17" ht="15.75" customHeight="1" x14ac:dyDescent="0.25">
      <c r="B85" s="83" t="s">
        <v>362</v>
      </c>
      <c r="C85" s="134" t="str">
        <f t="shared" si="0"/>
        <v>1</v>
      </c>
      <c r="D85" s="83" t="str">
        <f t="shared" si="1"/>
        <v>C</v>
      </c>
      <c r="E85" s="135">
        <v>43830</v>
      </c>
      <c r="F85" s="83">
        <v>2019</v>
      </c>
      <c r="G85" s="83">
        <v>33</v>
      </c>
      <c r="H85" s="83">
        <v>14</v>
      </c>
      <c r="I85" s="83">
        <v>13</v>
      </c>
      <c r="J85" s="83">
        <v>3</v>
      </c>
      <c r="K85" s="83">
        <v>3</v>
      </c>
      <c r="L85" s="83">
        <v>0</v>
      </c>
      <c r="M85" s="83">
        <v>0</v>
      </c>
      <c r="N85" s="83">
        <v>0</v>
      </c>
      <c r="O85" s="83">
        <v>0</v>
      </c>
      <c r="P85" s="83" t="s">
        <v>459</v>
      </c>
      <c r="Q85" s="136" t="b">
        <f t="shared" si="2"/>
        <v>1</v>
      </c>
    </row>
    <row r="86" spans="2:17" ht="15.75" customHeight="1" x14ac:dyDescent="0.25">
      <c r="B86" s="83" t="s">
        <v>364</v>
      </c>
      <c r="C86" s="134" t="str">
        <f t="shared" si="0"/>
        <v>1</v>
      </c>
      <c r="D86" s="83" t="str">
        <f t="shared" si="1"/>
        <v>D</v>
      </c>
      <c r="E86" s="135">
        <v>43830</v>
      </c>
      <c r="F86" s="83">
        <v>2019</v>
      </c>
      <c r="G86" s="83">
        <v>33</v>
      </c>
      <c r="H86" s="83">
        <v>15</v>
      </c>
      <c r="I86" s="83">
        <v>13</v>
      </c>
      <c r="J86" s="83">
        <v>2</v>
      </c>
      <c r="K86" s="83">
        <v>3</v>
      </c>
      <c r="L86" s="83">
        <v>0</v>
      </c>
      <c r="M86" s="83">
        <v>0</v>
      </c>
      <c r="N86" s="83">
        <v>0</v>
      </c>
      <c r="O86" s="83">
        <v>0</v>
      </c>
      <c r="P86" s="83" t="s">
        <v>460</v>
      </c>
      <c r="Q86" s="136" t="b">
        <f t="shared" si="2"/>
        <v>1</v>
      </c>
    </row>
    <row r="87" spans="2:17" ht="15.75" customHeight="1" x14ac:dyDescent="0.25">
      <c r="B87" s="83" t="s">
        <v>366</v>
      </c>
      <c r="C87" s="134" t="str">
        <f t="shared" si="0"/>
        <v>1</v>
      </c>
      <c r="D87" s="83" t="str">
        <f t="shared" si="1"/>
        <v>E</v>
      </c>
      <c r="E87" s="135">
        <v>43830</v>
      </c>
      <c r="F87" s="83">
        <v>2019</v>
      </c>
      <c r="G87" s="83">
        <v>34</v>
      </c>
      <c r="H87" s="83">
        <v>18</v>
      </c>
      <c r="I87" s="83">
        <v>7</v>
      </c>
      <c r="J87" s="83">
        <v>5</v>
      </c>
      <c r="K87" s="83">
        <v>1</v>
      </c>
      <c r="L87" s="83">
        <v>3</v>
      </c>
      <c r="M87" s="83">
        <v>0</v>
      </c>
      <c r="N87" s="83">
        <v>0</v>
      </c>
      <c r="O87" s="83">
        <v>0</v>
      </c>
      <c r="P87" s="83" t="s">
        <v>461</v>
      </c>
      <c r="Q87" s="136" t="b">
        <f t="shared" si="2"/>
        <v>1</v>
      </c>
    </row>
    <row r="88" spans="2:17" ht="15.75" customHeight="1" x14ac:dyDescent="0.25">
      <c r="B88" s="137" t="s">
        <v>368</v>
      </c>
      <c r="C88" s="134" t="str">
        <f t="shared" si="0"/>
        <v>2</v>
      </c>
      <c r="D88" s="83" t="str">
        <f t="shared" si="1"/>
        <v>A</v>
      </c>
      <c r="E88" s="135">
        <v>43830</v>
      </c>
      <c r="F88" s="83">
        <v>2019</v>
      </c>
      <c r="G88" s="83">
        <v>30</v>
      </c>
      <c r="H88" s="83">
        <v>24</v>
      </c>
      <c r="I88" s="83">
        <v>5</v>
      </c>
      <c r="J88" s="83">
        <v>1</v>
      </c>
      <c r="K88" s="83">
        <v>0</v>
      </c>
      <c r="L88" s="83">
        <v>0</v>
      </c>
      <c r="M88" s="83">
        <v>0</v>
      </c>
      <c r="N88" s="83">
        <v>0</v>
      </c>
      <c r="O88" s="83">
        <v>0</v>
      </c>
      <c r="P88" s="83" t="s">
        <v>462</v>
      </c>
      <c r="Q88" s="136" t="b">
        <f t="shared" si="2"/>
        <v>1</v>
      </c>
    </row>
    <row r="89" spans="2:17" ht="15.75" customHeight="1" x14ac:dyDescent="0.25">
      <c r="B89" s="83" t="s">
        <v>370</v>
      </c>
      <c r="C89" s="134" t="str">
        <f t="shared" si="0"/>
        <v>2</v>
      </c>
      <c r="D89" s="83" t="str">
        <f t="shared" si="1"/>
        <v>B</v>
      </c>
      <c r="E89" s="135">
        <v>43830</v>
      </c>
      <c r="F89" s="83">
        <v>2019</v>
      </c>
      <c r="G89" s="83">
        <v>30</v>
      </c>
      <c r="H89" s="83">
        <v>20</v>
      </c>
      <c r="I89" s="83">
        <v>5</v>
      </c>
      <c r="J89" s="83">
        <v>4</v>
      </c>
      <c r="K89" s="83">
        <v>1</v>
      </c>
      <c r="L89" s="83">
        <v>0</v>
      </c>
      <c r="M89" s="83">
        <v>0</v>
      </c>
      <c r="N89" s="83">
        <v>0</v>
      </c>
      <c r="O89" s="83">
        <v>0</v>
      </c>
      <c r="P89" s="83" t="s">
        <v>463</v>
      </c>
      <c r="Q89" s="136" t="b">
        <f t="shared" si="2"/>
        <v>1</v>
      </c>
    </row>
    <row r="90" spans="2:17" ht="15.75" customHeight="1" x14ac:dyDescent="0.25">
      <c r="B90" s="83" t="s">
        <v>372</v>
      </c>
      <c r="C90" s="134" t="str">
        <f t="shared" si="0"/>
        <v>2</v>
      </c>
      <c r="D90" s="83" t="str">
        <f t="shared" si="1"/>
        <v>C</v>
      </c>
      <c r="E90" s="135">
        <v>43830</v>
      </c>
      <c r="F90" s="83">
        <v>2019</v>
      </c>
      <c r="G90" s="83">
        <v>30</v>
      </c>
      <c r="H90" s="83">
        <v>15</v>
      </c>
      <c r="I90" s="83">
        <v>11</v>
      </c>
      <c r="J90" s="83">
        <v>4</v>
      </c>
      <c r="K90" s="83">
        <v>0</v>
      </c>
      <c r="L90" s="83">
        <v>0</v>
      </c>
      <c r="M90" s="83">
        <v>0</v>
      </c>
      <c r="N90" s="83">
        <v>0</v>
      </c>
      <c r="O90" s="83">
        <v>0</v>
      </c>
      <c r="P90" s="83" t="s">
        <v>464</v>
      </c>
      <c r="Q90" s="136" t="b">
        <f t="shared" si="2"/>
        <v>1</v>
      </c>
    </row>
    <row r="91" spans="2:17" ht="15.75" customHeight="1" x14ac:dyDescent="0.25">
      <c r="B91" s="83" t="s">
        <v>374</v>
      </c>
      <c r="C91" s="134" t="str">
        <f t="shared" si="0"/>
        <v>2</v>
      </c>
      <c r="D91" s="83" t="str">
        <f t="shared" si="1"/>
        <v>D</v>
      </c>
      <c r="E91" s="135">
        <v>43830</v>
      </c>
      <c r="F91" s="83">
        <v>2019</v>
      </c>
      <c r="G91" s="83">
        <v>29</v>
      </c>
      <c r="H91" s="83">
        <v>11</v>
      </c>
      <c r="I91" s="83">
        <v>9</v>
      </c>
      <c r="J91" s="83">
        <v>5</v>
      </c>
      <c r="K91" s="83">
        <v>3</v>
      </c>
      <c r="L91" s="83">
        <v>1</v>
      </c>
      <c r="M91" s="83">
        <v>0</v>
      </c>
      <c r="N91" s="83">
        <v>0</v>
      </c>
      <c r="O91" s="83">
        <v>0</v>
      </c>
      <c r="P91" s="83" t="s">
        <v>465</v>
      </c>
      <c r="Q91" s="136" t="b">
        <f t="shared" si="2"/>
        <v>1</v>
      </c>
    </row>
    <row r="92" spans="2:17" ht="15.75" customHeight="1" x14ac:dyDescent="0.25">
      <c r="B92" s="137" t="s">
        <v>378</v>
      </c>
      <c r="C92" s="134" t="str">
        <f t="shared" si="0"/>
        <v>3</v>
      </c>
      <c r="D92" s="83" t="str">
        <f t="shared" si="1"/>
        <v>A</v>
      </c>
      <c r="E92" s="135">
        <v>43830</v>
      </c>
      <c r="F92" s="83">
        <v>2019</v>
      </c>
      <c r="G92" s="83">
        <v>30</v>
      </c>
      <c r="H92" s="83">
        <v>25</v>
      </c>
      <c r="I92" s="83">
        <v>4</v>
      </c>
      <c r="J92" s="83">
        <v>1</v>
      </c>
      <c r="K92" s="83">
        <v>0</v>
      </c>
      <c r="L92" s="83">
        <v>0</v>
      </c>
      <c r="M92" s="83">
        <v>0</v>
      </c>
      <c r="N92" s="83">
        <v>0</v>
      </c>
      <c r="O92" s="83">
        <v>0</v>
      </c>
      <c r="P92" s="83" t="s">
        <v>466</v>
      </c>
      <c r="Q92" s="136" t="b">
        <f t="shared" si="2"/>
        <v>1</v>
      </c>
    </row>
    <row r="93" spans="2:17" ht="15.75" customHeight="1" x14ac:dyDescent="0.25">
      <c r="B93" s="83" t="s">
        <v>380</v>
      </c>
      <c r="C93" s="134" t="str">
        <f t="shared" si="0"/>
        <v>3</v>
      </c>
      <c r="D93" s="83" t="str">
        <f t="shared" si="1"/>
        <v>B</v>
      </c>
      <c r="E93" s="135">
        <v>43830</v>
      </c>
      <c r="F93" s="83">
        <v>2019</v>
      </c>
      <c r="G93" s="83">
        <v>29</v>
      </c>
      <c r="H93" s="83">
        <v>21</v>
      </c>
      <c r="I93" s="83">
        <v>7</v>
      </c>
      <c r="J93" s="83">
        <v>0</v>
      </c>
      <c r="K93" s="83">
        <v>1</v>
      </c>
      <c r="L93" s="83">
        <v>0</v>
      </c>
      <c r="M93" s="83">
        <v>0</v>
      </c>
      <c r="N93" s="83">
        <v>0</v>
      </c>
      <c r="O93" s="83">
        <v>0</v>
      </c>
      <c r="P93" s="83" t="s">
        <v>467</v>
      </c>
      <c r="Q93" s="136" t="b">
        <f t="shared" si="2"/>
        <v>1</v>
      </c>
    </row>
    <row r="94" spans="2:17" ht="15.75" customHeight="1" x14ac:dyDescent="0.25">
      <c r="B94" s="83" t="s">
        <v>382</v>
      </c>
      <c r="C94" s="134" t="str">
        <f t="shared" si="0"/>
        <v>3</v>
      </c>
      <c r="D94" s="83" t="str">
        <f t="shared" si="1"/>
        <v>C</v>
      </c>
      <c r="E94" s="135">
        <v>43830</v>
      </c>
      <c r="F94" s="83">
        <v>2019</v>
      </c>
      <c r="G94" s="83">
        <v>30</v>
      </c>
      <c r="H94" s="83">
        <v>21</v>
      </c>
      <c r="I94" s="83">
        <v>7</v>
      </c>
      <c r="J94" s="83">
        <v>0</v>
      </c>
      <c r="K94" s="83">
        <v>2</v>
      </c>
      <c r="L94" s="83">
        <v>0</v>
      </c>
      <c r="M94" s="83">
        <v>0</v>
      </c>
      <c r="N94" s="83">
        <v>0</v>
      </c>
      <c r="O94" s="83">
        <v>0</v>
      </c>
      <c r="P94" s="83" t="s">
        <v>468</v>
      </c>
      <c r="Q94" s="136" t="b">
        <f t="shared" si="2"/>
        <v>1</v>
      </c>
    </row>
    <row r="95" spans="2:17" ht="15.75" customHeight="1" x14ac:dyDescent="0.25">
      <c r="B95" s="83" t="s">
        <v>384</v>
      </c>
      <c r="C95" s="134" t="str">
        <f t="shared" si="0"/>
        <v>3</v>
      </c>
      <c r="D95" s="83" t="str">
        <f t="shared" si="1"/>
        <v>D</v>
      </c>
      <c r="E95" s="135">
        <v>43830</v>
      </c>
      <c r="F95" s="83">
        <v>2019</v>
      </c>
      <c r="G95" s="83">
        <v>31</v>
      </c>
      <c r="H95" s="83">
        <v>22</v>
      </c>
      <c r="I95" s="83">
        <v>5</v>
      </c>
      <c r="J95" s="83">
        <v>2</v>
      </c>
      <c r="K95" s="83">
        <v>1</v>
      </c>
      <c r="L95" s="83">
        <v>1</v>
      </c>
      <c r="M95" s="83">
        <v>0</v>
      </c>
      <c r="N95" s="83">
        <v>0</v>
      </c>
      <c r="O95" s="83">
        <v>0</v>
      </c>
      <c r="P95" s="83" t="s">
        <v>469</v>
      </c>
      <c r="Q95" s="136" t="b">
        <f t="shared" si="2"/>
        <v>1</v>
      </c>
    </row>
    <row r="96" spans="2:17" ht="15.75" customHeight="1" x14ac:dyDescent="0.25">
      <c r="B96" s="137" t="s">
        <v>386</v>
      </c>
      <c r="C96" s="134" t="str">
        <f t="shared" si="0"/>
        <v>4</v>
      </c>
      <c r="D96" s="83" t="str">
        <f t="shared" si="1"/>
        <v>A</v>
      </c>
      <c r="E96" s="135">
        <v>43830</v>
      </c>
      <c r="F96" s="83">
        <v>2019</v>
      </c>
      <c r="G96" s="83">
        <v>32</v>
      </c>
      <c r="H96" s="83">
        <v>20</v>
      </c>
      <c r="I96" s="83">
        <v>8</v>
      </c>
      <c r="J96" s="83">
        <v>2</v>
      </c>
      <c r="K96" s="83">
        <v>1</v>
      </c>
      <c r="L96" s="83">
        <v>1</v>
      </c>
      <c r="M96" s="83">
        <v>0</v>
      </c>
      <c r="N96" s="83">
        <v>0</v>
      </c>
      <c r="O96" s="83">
        <v>0</v>
      </c>
      <c r="P96" s="83" t="s">
        <v>470</v>
      </c>
      <c r="Q96" s="136" t="b">
        <f t="shared" si="2"/>
        <v>1</v>
      </c>
    </row>
    <row r="97" spans="2:17" ht="15.75" customHeight="1" x14ac:dyDescent="0.25">
      <c r="B97" s="83" t="s">
        <v>388</v>
      </c>
      <c r="C97" s="134" t="str">
        <f t="shared" si="0"/>
        <v>4</v>
      </c>
      <c r="D97" s="83" t="str">
        <f t="shared" si="1"/>
        <v>B</v>
      </c>
      <c r="E97" s="135">
        <v>43830</v>
      </c>
      <c r="F97" s="83">
        <v>2019</v>
      </c>
      <c r="G97" s="83">
        <v>32</v>
      </c>
      <c r="H97" s="83">
        <v>20</v>
      </c>
      <c r="I97" s="83">
        <v>12</v>
      </c>
      <c r="J97" s="83">
        <v>0</v>
      </c>
      <c r="K97" s="83">
        <v>0</v>
      </c>
      <c r="L97" s="83">
        <v>0</v>
      </c>
      <c r="M97" s="83">
        <v>0</v>
      </c>
      <c r="N97" s="83">
        <v>0</v>
      </c>
      <c r="O97" s="83">
        <v>0</v>
      </c>
      <c r="P97" s="83" t="s">
        <v>471</v>
      </c>
      <c r="Q97" s="136" t="b">
        <f t="shared" si="2"/>
        <v>1</v>
      </c>
    </row>
    <row r="98" spans="2:17" ht="15.75" customHeight="1" x14ac:dyDescent="0.25">
      <c r="B98" s="83" t="s">
        <v>390</v>
      </c>
      <c r="C98" s="134" t="str">
        <f t="shared" si="0"/>
        <v>4</v>
      </c>
      <c r="D98" s="83" t="str">
        <f t="shared" si="1"/>
        <v>C</v>
      </c>
      <c r="E98" s="135">
        <v>43830</v>
      </c>
      <c r="F98" s="83">
        <v>2019</v>
      </c>
      <c r="G98" s="83">
        <v>33</v>
      </c>
      <c r="H98" s="83">
        <v>20</v>
      </c>
      <c r="I98" s="83">
        <v>7</v>
      </c>
      <c r="J98" s="83">
        <v>3</v>
      </c>
      <c r="K98" s="83">
        <v>1</v>
      </c>
      <c r="L98" s="83">
        <v>2</v>
      </c>
      <c r="M98" s="83">
        <v>0</v>
      </c>
      <c r="N98" s="83">
        <v>0</v>
      </c>
      <c r="O98" s="83">
        <v>0</v>
      </c>
      <c r="P98" s="83" t="s">
        <v>472</v>
      </c>
      <c r="Q98" s="136" t="b">
        <f t="shared" si="2"/>
        <v>1</v>
      </c>
    </row>
    <row r="99" spans="2:17" ht="15.75" customHeight="1" x14ac:dyDescent="0.25">
      <c r="B99" s="137" t="s">
        <v>392</v>
      </c>
      <c r="C99" s="134" t="str">
        <f t="shared" si="0"/>
        <v>5</v>
      </c>
      <c r="D99" s="83" t="str">
        <f t="shared" si="1"/>
        <v>A</v>
      </c>
      <c r="E99" s="135">
        <v>43830</v>
      </c>
      <c r="F99" s="83">
        <v>2019</v>
      </c>
      <c r="G99" s="83">
        <v>34</v>
      </c>
      <c r="H99" s="83">
        <v>24</v>
      </c>
      <c r="I99" s="83">
        <v>8</v>
      </c>
      <c r="J99" s="83">
        <v>2</v>
      </c>
      <c r="K99" s="83">
        <v>0</v>
      </c>
      <c r="L99" s="83">
        <v>0</v>
      </c>
      <c r="M99" s="83">
        <v>0</v>
      </c>
      <c r="N99" s="83">
        <v>0</v>
      </c>
      <c r="O99" s="83">
        <v>0</v>
      </c>
      <c r="P99" s="83" t="s">
        <v>473</v>
      </c>
      <c r="Q99" s="136" t="b">
        <f t="shared" si="2"/>
        <v>1</v>
      </c>
    </row>
    <row r="100" spans="2:17" ht="15.75" customHeight="1" x14ac:dyDescent="0.25">
      <c r="B100" s="83" t="s">
        <v>394</v>
      </c>
      <c r="C100" s="134" t="str">
        <f t="shared" si="0"/>
        <v>5</v>
      </c>
      <c r="D100" s="83" t="str">
        <f t="shared" si="1"/>
        <v>B</v>
      </c>
      <c r="E100" s="135">
        <v>43830</v>
      </c>
      <c r="F100" s="83">
        <v>2019</v>
      </c>
      <c r="G100" s="83">
        <v>35</v>
      </c>
      <c r="H100" s="83">
        <v>28</v>
      </c>
      <c r="I100" s="83">
        <v>6</v>
      </c>
      <c r="J100" s="83">
        <v>0</v>
      </c>
      <c r="K100" s="83">
        <v>0</v>
      </c>
      <c r="L100" s="83">
        <v>1</v>
      </c>
      <c r="M100" s="83">
        <v>0</v>
      </c>
      <c r="N100" s="83">
        <v>0</v>
      </c>
      <c r="O100" s="83">
        <v>0</v>
      </c>
      <c r="P100" s="83" t="s">
        <v>474</v>
      </c>
      <c r="Q100" s="136" t="b">
        <f t="shared" si="2"/>
        <v>1</v>
      </c>
    </row>
    <row r="101" spans="2:17" ht="15.75" customHeight="1" x14ac:dyDescent="0.25">
      <c r="B101" s="83" t="s">
        <v>396</v>
      </c>
      <c r="C101" s="134" t="str">
        <f t="shared" si="0"/>
        <v>5</v>
      </c>
      <c r="D101" s="83" t="str">
        <f t="shared" si="1"/>
        <v>C</v>
      </c>
      <c r="E101" s="135">
        <v>43830</v>
      </c>
      <c r="F101" s="83">
        <v>2019</v>
      </c>
      <c r="G101" s="83">
        <v>30</v>
      </c>
      <c r="H101" s="83">
        <v>17</v>
      </c>
      <c r="I101" s="83">
        <v>10</v>
      </c>
      <c r="J101" s="83">
        <v>2</v>
      </c>
      <c r="K101" s="83">
        <v>0</v>
      </c>
      <c r="L101" s="83">
        <v>1</v>
      </c>
      <c r="M101" s="83">
        <v>0</v>
      </c>
      <c r="N101" s="83">
        <v>0</v>
      </c>
      <c r="O101" s="83">
        <v>0</v>
      </c>
      <c r="P101" s="83" t="s">
        <v>475</v>
      </c>
      <c r="Q101" s="136" t="b">
        <f t="shared" si="2"/>
        <v>1</v>
      </c>
    </row>
    <row r="102" spans="2:17" ht="15.75" customHeight="1" x14ac:dyDescent="0.25">
      <c r="B102" s="140"/>
      <c r="C102" s="141"/>
      <c r="D102" s="140"/>
      <c r="E102" s="142"/>
      <c r="F102" s="140"/>
      <c r="G102" s="140"/>
      <c r="H102" s="140"/>
      <c r="I102" s="140"/>
      <c r="J102" s="140"/>
      <c r="K102" s="140"/>
      <c r="L102" s="140"/>
      <c r="M102" s="140"/>
      <c r="N102" s="140"/>
      <c r="O102" s="140"/>
      <c r="P102" s="140"/>
    </row>
    <row r="103" spans="2:17" ht="15.75" customHeight="1" x14ac:dyDescent="0.25">
      <c r="N103" s="140"/>
      <c r="O103" s="140"/>
      <c r="P103" s="140"/>
    </row>
    <row r="104" spans="2:17" ht="15.75" customHeight="1" x14ac:dyDescent="0.25">
      <c r="B104" s="131" t="s">
        <v>476</v>
      </c>
      <c r="C104" s="1074" t="s">
        <v>477</v>
      </c>
      <c r="D104" s="1040"/>
      <c r="E104" s="1041"/>
      <c r="H104" s="100" t="s">
        <v>478</v>
      </c>
      <c r="I104" s="143" t="s">
        <v>0</v>
      </c>
    </row>
    <row r="105" spans="2:17" ht="15.75" customHeight="1" x14ac:dyDescent="0.25">
      <c r="B105" s="144" t="s">
        <v>350</v>
      </c>
      <c r="C105" s="1071" t="s">
        <v>479</v>
      </c>
      <c r="D105" s="1040"/>
      <c r="E105" s="1041"/>
      <c r="H105" s="67" t="s">
        <v>480</v>
      </c>
      <c r="I105" s="67">
        <v>20</v>
      </c>
    </row>
    <row r="106" spans="2:17" ht="15.75" customHeight="1" x14ac:dyDescent="0.25">
      <c r="B106" s="144" t="s">
        <v>351</v>
      </c>
      <c r="C106" s="1071" t="s">
        <v>481</v>
      </c>
      <c r="D106" s="1040"/>
      <c r="E106" s="1041"/>
      <c r="H106" s="67" t="s">
        <v>482</v>
      </c>
      <c r="I106" s="67">
        <v>11</v>
      </c>
    </row>
    <row r="107" spans="2:17" ht="15.75" customHeight="1" x14ac:dyDescent="0.25">
      <c r="B107" s="144" t="s">
        <v>352</v>
      </c>
      <c r="C107" s="1071" t="s">
        <v>483</v>
      </c>
      <c r="D107" s="1040"/>
      <c r="E107" s="1041"/>
      <c r="H107" s="67" t="s">
        <v>484</v>
      </c>
      <c r="I107" s="67">
        <v>35</v>
      </c>
    </row>
    <row r="108" spans="2:17" ht="15.75" customHeight="1" x14ac:dyDescent="0.25">
      <c r="B108" s="144" t="s">
        <v>281</v>
      </c>
      <c r="C108" s="1071" t="s">
        <v>485</v>
      </c>
      <c r="D108" s="1040"/>
      <c r="E108" s="1041"/>
      <c r="H108" s="67" t="s">
        <v>486</v>
      </c>
      <c r="I108" s="67">
        <v>733</v>
      </c>
    </row>
    <row r="109" spans="2:17" ht="15.75" customHeight="1" x14ac:dyDescent="0.25">
      <c r="B109" s="144" t="s">
        <v>353</v>
      </c>
      <c r="C109" s="1071" t="s">
        <v>487</v>
      </c>
      <c r="D109" s="1040"/>
      <c r="E109" s="1041"/>
    </row>
    <row r="110" spans="2:17" ht="15.75" customHeight="1" x14ac:dyDescent="0.25">
      <c r="B110" s="144" t="s">
        <v>354</v>
      </c>
      <c r="C110" s="1071" t="s">
        <v>488</v>
      </c>
      <c r="D110" s="1040"/>
      <c r="E110" s="1041"/>
    </row>
    <row r="111" spans="2:17" ht="15.75" customHeight="1" x14ac:dyDescent="0.25">
      <c r="B111" s="144" t="s">
        <v>355</v>
      </c>
      <c r="C111" s="1071" t="s">
        <v>489</v>
      </c>
      <c r="D111" s="1040"/>
      <c r="E111" s="1041"/>
    </row>
    <row r="112" spans="2:17" ht="15.75" customHeight="1" x14ac:dyDescent="0.25">
      <c r="B112" s="144" t="s">
        <v>356</v>
      </c>
      <c r="C112" s="1071" t="s">
        <v>490</v>
      </c>
      <c r="D112" s="1040"/>
      <c r="E112" s="1041"/>
    </row>
    <row r="113" spans="4:16" ht="15.75" customHeight="1" x14ac:dyDescent="0.25"/>
    <row r="114" spans="4:16" ht="15.75" customHeight="1" x14ac:dyDescent="0.25">
      <c r="D114" s="1072">
        <v>2019</v>
      </c>
      <c r="E114" s="145" t="s">
        <v>349</v>
      </c>
      <c r="F114" s="146" t="s">
        <v>346</v>
      </c>
      <c r="G114" s="145" t="s">
        <v>344</v>
      </c>
      <c r="H114" s="145" t="s">
        <v>350</v>
      </c>
      <c r="I114" s="145" t="s">
        <v>351</v>
      </c>
      <c r="J114" s="145" t="s">
        <v>352</v>
      </c>
      <c r="K114" s="145" t="s">
        <v>281</v>
      </c>
      <c r="L114" s="145" t="s">
        <v>353</v>
      </c>
      <c r="M114" s="145" t="s">
        <v>354</v>
      </c>
      <c r="N114" s="145" t="s">
        <v>355</v>
      </c>
      <c r="O114" s="145" t="s">
        <v>356</v>
      </c>
    </row>
    <row r="115" spans="4:16" ht="15.75" customHeight="1" x14ac:dyDescent="0.25">
      <c r="D115" s="1072"/>
      <c r="E115" s="30">
        <v>2019</v>
      </c>
      <c r="F115" s="145">
        <v>1</v>
      </c>
      <c r="G115" s="67">
        <f>SUMIFS(TOTAL,GRADO,$F115,AÑO,$E115)</f>
        <v>163</v>
      </c>
      <c r="H115" s="67">
        <f>SUMIFS(PRO,GRADO,$F115,AÑO,$E115)</f>
        <v>104</v>
      </c>
      <c r="I115" s="67">
        <f>SUMIFS(RR,GRADO,$F115,AÑO,$E115)</f>
        <v>36</v>
      </c>
      <c r="J115" s="67">
        <f>SUMIFS(PER,GRADO,$F115,AÑO,$E115)</f>
        <v>11</v>
      </c>
      <c r="K115" s="67">
        <f>SUMIFS(T,GRADO,$F115,AÑO,$E115)</f>
        <v>7</v>
      </c>
      <c r="L115" s="67">
        <f>SUMIFS(Ret,GRADO,$F115,AÑO,$E115)</f>
        <v>5</v>
      </c>
      <c r="M115" s="67">
        <f>SUMIFS(PE,GRADO,$F115,AÑO,$E115)</f>
        <v>0</v>
      </c>
      <c r="N115" s="67">
        <f>SUMIFS(AE,GRADO,$F115,AÑO,$E115)</f>
        <v>0</v>
      </c>
      <c r="O115" s="67">
        <f>SUMIFS(FALL,GRADO,$F115,AÑO,$E115)</f>
        <v>0</v>
      </c>
      <c r="P115" s="136" t="b">
        <f>SUM(H115:O115)=G115</f>
        <v>1</v>
      </c>
    </row>
    <row r="116" spans="4:16" ht="15.75" customHeight="1" x14ac:dyDescent="0.25">
      <c r="D116" s="1072"/>
      <c r="E116" s="30">
        <v>2019</v>
      </c>
      <c r="F116" s="145">
        <v>2</v>
      </c>
      <c r="G116" s="67">
        <f>SUMIFS(TOTAL,GRADO,$F116,AÑO,$E116)</f>
        <v>119</v>
      </c>
      <c r="H116" s="67">
        <f>SUMIFS(PRO,GRADO,$F116,AÑO,$E116)</f>
        <v>70</v>
      </c>
      <c r="I116" s="67">
        <f>SUMIFS(RR,GRADO,$F116,AÑO,$E116)</f>
        <v>30</v>
      </c>
      <c r="J116" s="67">
        <f>SUMIFS(PER,GRADO,$F116,AÑO,$E116)</f>
        <v>14</v>
      </c>
      <c r="K116" s="67">
        <f>SUMIFS(T,GRADO,$F116,AÑO,$E116)</f>
        <v>4</v>
      </c>
      <c r="L116" s="67">
        <f>SUMIFS(Ret,GRADO,$F116,AÑO,$E116)</f>
        <v>1</v>
      </c>
      <c r="M116" s="67">
        <f>SUMIFS(PE,GRADO,$F116,AÑO,$E116)</f>
        <v>0</v>
      </c>
      <c r="N116" s="67">
        <f>SUMIFS(AE,GRADO,$F116,AÑO,$E116)</f>
        <v>0</v>
      </c>
      <c r="O116" s="67">
        <f>SUMIFS(FALL,GRADO,$F116,AÑO,$E116)</f>
        <v>0</v>
      </c>
      <c r="P116" s="136" t="b">
        <f>SUM(H116:O116)=G116</f>
        <v>1</v>
      </c>
    </row>
    <row r="117" spans="4:16" ht="15.75" customHeight="1" x14ac:dyDescent="0.25">
      <c r="D117" s="1072"/>
      <c r="E117" s="30">
        <v>2019</v>
      </c>
      <c r="F117" s="145">
        <v>3</v>
      </c>
      <c r="G117" s="67">
        <f>SUMIFS(TOTAL,GRADO,$F117,AÑO,$E117)</f>
        <v>120</v>
      </c>
      <c r="H117" s="67">
        <f>SUMIFS(PRO,GRADO,$F117,AÑO,$E117)</f>
        <v>89</v>
      </c>
      <c r="I117" s="67">
        <f>SUMIFS(RR,GRADO,$F117,AÑO,$E117)</f>
        <v>23</v>
      </c>
      <c r="J117" s="67">
        <f>SUMIFS(PER,GRADO,$F117,AÑO,$E117)</f>
        <v>3</v>
      </c>
      <c r="K117" s="67">
        <f>SUMIFS(T,GRADO,$F117,AÑO,$E117)</f>
        <v>4</v>
      </c>
      <c r="L117" s="67">
        <f>SUMIFS(Ret,GRADO,$F117,AÑO,$E117)</f>
        <v>1</v>
      </c>
      <c r="M117" s="67">
        <f>SUMIFS(PE,GRADO,$F117,AÑO,$E117)</f>
        <v>0</v>
      </c>
      <c r="N117" s="67">
        <f>SUMIFS(AE,GRADO,$F117,AÑO,$E117)</f>
        <v>0</v>
      </c>
      <c r="O117" s="67">
        <f>SUMIFS(FALL,GRADO,$F117,AÑO,$E117)</f>
        <v>0</v>
      </c>
      <c r="P117" s="136" t="b">
        <f>SUM(H117:O117)=G117</f>
        <v>1</v>
      </c>
    </row>
    <row r="118" spans="4:16" ht="15.75" customHeight="1" x14ac:dyDescent="0.25">
      <c r="D118" s="1072"/>
      <c r="E118" s="30">
        <v>2019</v>
      </c>
      <c r="F118" s="145">
        <v>4</v>
      </c>
      <c r="G118" s="67">
        <f>SUMIFS(TOTAL,GRADO,$F118,AÑO,$E118)</f>
        <v>97</v>
      </c>
      <c r="H118" s="67">
        <f>SUMIFS(PRO,GRADO,$F118,AÑO,$E118)</f>
        <v>60</v>
      </c>
      <c r="I118" s="67">
        <f>SUMIFS(RR,GRADO,$F118,AÑO,$E118)</f>
        <v>27</v>
      </c>
      <c r="J118" s="67">
        <f>SUMIFS(PER,GRADO,$F118,AÑO,$E118)</f>
        <v>5</v>
      </c>
      <c r="K118" s="67">
        <f>SUMIFS(T,GRADO,$F118,AÑO,$E118)</f>
        <v>2</v>
      </c>
      <c r="L118" s="67">
        <f>SUMIFS(Ret,GRADO,$F118,AÑO,$E118)</f>
        <v>3</v>
      </c>
      <c r="M118" s="67">
        <f>SUMIFS(PE,GRADO,$F118,AÑO,$E118)</f>
        <v>0</v>
      </c>
      <c r="N118" s="67">
        <f>SUMIFS(AE,GRADO,$F118,AÑO,$E118)</f>
        <v>0</v>
      </c>
      <c r="O118" s="67">
        <f>SUMIFS(FALL,GRADO,$F118,AÑO,$E118)</f>
        <v>0</v>
      </c>
      <c r="P118" s="136" t="b">
        <f>SUM(H118:O118)=G118</f>
        <v>1</v>
      </c>
    </row>
    <row r="119" spans="4:16" ht="15.75" customHeight="1" x14ac:dyDescent="0.25">
      <c r="D119" s="1072"/>
      <c r="E119" s="30">
        <v>2019</v>
      </c>
      <c r="F119" s="145">
        <v>5</v>
      </c>
      <c r="G119" s="67">
        <f>SUMIFS(TOTAL,GRADO,$F119,AÑO,$E119)</f>
        <v>99</v>
      </c>
      <c r="H119" s="67">
        <f>SUMIFS(PRO,GRADO,$F119,AÑO,$E119)</f>
        <v>69</v>
      </c>
      <c r="I119" s="67">
        <f>SUMIFS(RR,GRADO,$F119,AÑO,$E119)</f>
        <v>24</v>
      </c>
      <c r="J119" s="67">
        <f>SUMIFS(PER,GRADO,$F119,AÑO,$E119)</f>
        <v>4</v>
      </c>
      <c r="K119" s="67">
        <f>SUMIFS(T,GRADO,$F119,AÑO,$E119)</f>
        <v>0</v>
      </c>
      <c r="L119" s="67">
        <f>SUMIFS(Ret,GRADO,$F119,AÑO,$E119)</f>
        <v>2</v>
      </c>
      <c r="M119" s="67">
        <f>SUMIFS(PE,GRADO,$F119,AÑO,$E119)</f>
        <v>0</v>
      </c>
      <c r="N119" s="67">
        <f>SUMIFS(AE,GRADO,$F119,AÑO,$E119)</f>
        <v>0</v>
      </c>
      <c r="O119" s="67">
        <f>SUMIFS(FALL,GRADO,$F119,AÑO,$E119)</f>
        <v>0</v>
      </c>
      <c r="P119" s="136" t="b">
        <f>SUM(H119:O119)=G119</f>
        <v>1</v>
      </c>
    </row>
    <row r="120" spans="4:16" ht="15.75" customHeight="1" x14ac:dyDescent="0.25">
      <c r="H120" s="788">
        <f>SUM(H115:H119)/SUM($G115:$G119)</f>
        <v>0.65551839464882944</v>
      </c>
      <c r="I120" s="788">
        <f t="shared" ref="I120:O120" si="3">SUM(I115:I119)/SUM($G115:$G119)</f>
        <v>0.23411371237458195</v>
      </c>
      <c r="J120" s="788">
        <f t="shared" si="3"/>
        <v>6.1872909698996656E-2</v>
      </c>
      <c r="K120" s="788">
        <f t="shared" si="3"/>
        <v>2.8428093645484948E-2</v>
      </c>
      <c r="L120" s="788">
        <f t="shared" si="3"/>
        <v>2.0066889632107024E-2</v>
      </c>
      <c r="M120" s="788">
        <f t="shared" si="3"/>
        <v>0</v>
      </c>
      <c r="N120" s="788">
        <f t="shared" si="3"/>
        <v>0</v>
      </c>
      <c r="O120" s="788">
        <f t="shared" si="3"/>
        <v>0</v>
      </c>
    </row>
    <row r="121" spans="4:16" ht="15.75" customHeight="1" x14ac:dyDescent="0.25"/>
    <row r="122" spans="4:16" ht="15.75" customHeight="1" x14ac:dyDescent="0.25">
      <c r="D122" s="1072">
        <f>D114+1</f>
        <v>2020</v>
      </c>
      <c r="E122" s="145" t="s">
        <v>349</v>
      </c>
      <c r="F122" s="146" t="s">
        <v>346</v>
      </c>
      <c r="G122" s="145" t="s">
        <v>344</v>
      </c>
      <c r="H122" s="145" t="s">
        <v>350</v>
      </c>
      <c r="I122" s="145" t="s">
        <v>351</v>
      </c>
      <c r="J122" s="145" t="s">
        <v>352</v>
      </c>
      <c r="K122" s="145" t="s">
        <v>281</v>
      </c>
      <c r="L122" s="145" t="s">
        <v>353</v>
      </c>
      <c r="M122" s="145" t="s">
        <v>354</v>
      </c>
      <c r="N122" s="145" t="s">
        <v>355</v>
      </c>
      <c r="O122" s="145" t="s">
        <v>356</v>
      </c>
    </row>
    <row r="123" spans="4:16" ht="15.75" customHeight="1" x14ac:dyDescent="0.25">
      <c r="D123" s="1072"/>
      <c r="E123" s="30">
        <f>E115+1</f>
        <v>2020</v>
      </c>
      <c r="F123" s="145">
        <v>1</v>
      </c>
      <c r="G123" s="67">
        <f>SUMIFS(TOTAL,GRADO,$F123,AÑO,$E123)</f>
        <v>173</v>
      </c>
      <c r="H123" s="67">
        <f>SUMIFS(PRO,GRADO,$F123,AÑO,$E123)</f>
        <v>173</v>
      </c>
      <c r="I123" s="67">
        <f>SUMIFS(RR,GRADO,$F123,AÑO,$E123)</f>
        <v>0</v>
      </c>
      <c r="J123" s="67">
        <f>SUMIFS(PER,GRADO,$F123,AÑO,$E123)</f>
        <v>0</v>
      </c>
      <c r="K123" s="67">
        <f>SUMIFS(T,GRADO,$F123,AÑO,$E123)</f>
        <v>0</v>
      </c>
      <c r="L123" s="67">
        <f>SUMIFS(Ret,GRADO,$F123,AÑO,$E123)</f>
        <v>0</v>
      </c>
      <c r="M123" s="67">
        <f>SUMIFS(PE,GRADO,$F123,AÑO,$E123)</f>
        <v>0</v>
      </c>
      <c r="N123" s="67">
        <f>SUMIFS(AE,GRADO,$F123,AÑO,$E123)</f>
        <v>0</v>
      </c>
      <c r="O123" s="67">
        <f>SUMIFS(FALL,GRADO,$F123,AÑO,$E123)</f>
        <v>0</v>
      </c>
      <c r="P123" s="136" t="b">
        <f>SUM(H123:O123)=G123</f>
        <v>1</v>
      </c>
    </row>
    <row r="124" spans="4:16" ht="15.75" customHeight="1" x14ac:dyDescent="0.25">
      <c r="D124" s="1072"/>
      <c r="E124" s="30">
        <f>E116+1</f>
        <v>2020</v>
      </c>
      <c r="F124" s="145">
        <v>2</v>
      </c>
      <c r="G124" s="67">
        <f>SUMIFS(TOTAL,GRADO,$F124,AÑO,$E124)</f>
        <v>146</v>
      </c>
      <c r="H124" s="67">
        <f>SUMIFS(PRO,GRADO,$F124,AÑO,$E124)</f>
        <v>145</v>
      </c>
      <c r="I124" s="67">
        <f>SUMIFS(RR,GRADO,$F124,AÑO,$E124)</f>
        <v>0</v>
      </c>
      <c r="J124" s="67">
        <f>SUMIFS(PER,GRADO,$F124,AÑO,$E124)</f>
        <v>0</v>
      </c>
      <c r="K124" s="67">
        <f>SUMIFS(T,GRADO,$F124,AÑO,$E124)</f>
        <v>1</v>
      </c>
      <c r="L124" s="67">
        <f>SUMIFS(Ret,GRADO,$F124,AÑO,$E124)</f>
        <v>0</v>
      </c>
      <c r="M124" s="67">
        <f>SUMIFS(PE,GRADO,$F124,AÑO,$E124)</f>
        <v>0</v>
      </c>
      <c r="N124" s="67">
        <f>SUMIFS(AE,GRADO,$F124,AÑO,$E124)</f>
        <v>0</v>
      </c>
      <c r="O124" s="67">
        <f>SUMIFS(FALL,GRADO,$F124,AÑO,$E124)</f>
        <v>0</v>
      </c>
      <c r="P124" s="136" t="b">
        <f>SUM(H124:O124)=G124</f>
        <v>1</v>
      </c>
    </row>
    <row r="125" spans="4:16" ht="15.75" customHeight="1" x14ac:dyDescent="0.25">
      <c r="D125" s="1072"/>
      <c r="E125" s="30">
        <f>E117+1</f>
        <v>2020</v>
      </c>
      <c r="F125" s="145">
        <v>3</v>
      </c>
      <c r="G125" s="67">
        <f>SUMIFS(TOTAL,GRADO,$F125,AÑO,$E125)</f>
        <v>103</v>
      </c>
      <c r="H125" s="67">
        <f>SUMIFS(PRO,GRADO,$F125,AÑO,$E125)</f>
        <v>102</v>
      </c>
      <c r="I125" s="67">
        <f>SUMIFS(RR,GRADO,$F125,AÑO,$E125)</f>
        <v>1</v>
      </c>
      <c r="J125" s="67">
        <f>SUMIFS(PER,GRADO,$F125,AÑO,$E125)</f>
        <v>0</v>
      </c>
      <c r="K125" s="67">
        <f>SUMIFS(T,GRADO,$F125,AÑO,$E125)</f>
        <v>0</v>
      </c>
      <c r="L125" s="67">
        <f>SUMIFS(Ret,GRADO,$F125,AÑO,$E125)</f>
        <v>0</v>
      </c>
      <c r="M125" s="67">
        <f>SUMIFS(PE,GRADO,$F125,AÑO,$E125)</f>
        <v>0</v>
      </c>
      <c r="N125" s="67">
        <f>SUMIFS(AE,GRADO,$F125,AÑO,$E125)</f>
        <v>0</v>
      </c>
      <c r="O125" s="67">
        <f>SUMIFS(FALL,GRADO,$F125,AÑO,$E125)</f>
        <v>0</v>
      </c>
      <c r="P125" s="136" t="b">
        <f>SUM(H125:O125)=G125</f>
        <v>1</v>
      </c>
    </row>
    <row r="126" spans="4:16" ht="15.75" customHeight="1" x14ac:dyDescent="0.25">
      <c r="D126" s="1072"/>
      <c r="E126" s="30">
        <f>E118+1</f>
        <v>2020</v>
      </c>
      <c r="F126" s="145">
        <v>4</v>
      </c>
      <c r="G126" s="67">
        <f>SUMIFS(TOTAL,GRADO,$F126,AÑO,$E126)</f>
        <v>112</v>
      </c>
      <c r="H126" s="67">
        <f>SUMIFS(PRO,GRADO,$F126,AÑO,$E126)</f>
        <v>111</v>
      </c>
      <c r="I126" s="67">
        <f>SUMIFS(RR,GRADO,$F126,AÑO,$E126)</f>
        <v>0</v>
      </c>
      <c r="J126" s="67">
        <f>SUMIFS(PER,GRADO,$F126,AÑO,$E126)</f>
        <v>0</v>
      </c>
      <c r="K126" s="67">
        <f>SUMIFS(T,GRADO,$F126,AÑO,$E126)</f>
        <v>1</v>
      </c>
      <c r="L126" s="67">
        <f>SUMIFS(Ret,GRADO,$F126,AÑO,$E126)</f>
        <v>0</v>
      </c>
      <c r="M126" s="67">
        <f>SUMIFS(PE,GRADO,$F126,AÑO,$E126)</f>
        <v>0</v>
      </c>
      <c r="N126" s="67">
        <f>SUMIFS(AE,GRADO,$F126,AÑO,$E126)</f>
        <v>0</v>
      </c>
      <c r="O126" s="67">
        <f>SUMIFS(FALL,GRADO,$F126,AÑO,$E126)</f>
        <v>0</v>
      </c>
      <c r="P126" s="136" t="b">
        <f>SUM(H126:O126)=G126</f>
        <v>1</v>
      </c>
    </row>
    <row r="127" spans="4:16" ht="15.75" customHeight="1" x14ac:dyDescent="0.25">
      <c r="D127" s="1072"/>
      <c r="E127" s="30">
        <f>E119+1</f>
        <v>2020</v>
      </c>
      <c r="F127" s="145">
        <v>5</v>
      </c>
      <c r="G127" s="67">
        <f>SUMIFS(TOTAL,GRADO,$F127,AÑO,$E127)</f>
        <v>89</v>
      </c>
      <c r="H127" s="67">
        <f>SUMIFS(PRO,GRADO,$F127,AÑO,$E127)</f>
        <v>88</v>
      </c>
      <c r="I127" s="67">
        <f>SUMIFS(RR,GRADO,$F127,AÑO,$E127)</f>
        <v>0</v>
      </c>
      <c r="J127" s="67">
        <f>SUMIFS(PER,GRADO,$F127,AÑO,$E127)</f>
        <v>0</v>
      </c>
      <c r="K127" s="67">
        <f>SUMIFS(T,GRADO,$F127,AÑO,$E127)</f>
        <v>1</v>
      </c>
      <c r="L127" s="67">
        <f>SUMIFS(Ret,GRADO,$F127,AÑO,$E127)</f>
        <v>0</v>
      </c>
      <c r="M127" s="67">
        <f>SUMIFS(PE,GRADO,$F127,AÑO,$E127)</f>
        <v>0</v>
      </c>
      <c r="N127" s="67">
        <f>SUMIFS(AE,GRADO,$F127,AÑO,$E127)</f>
        <v>0</v>
      </c>
      <c r="O127" s="67">
        <f>SUMIFS(FALL,GRADO,$F127,AÑO,$E127)</f>
        <v>0</v>
      </c>
      <c r="P127" s="136" t="b">
        <f>SUM(H127:O127)=G127</f>
        <v>1</v>
      </c>
    </row>
    <row r="128" spans="4:16" ht="15.75" customHeight="1" x14ac:dyDescent="0.25">
      <c r="H128" s="788">
        <f>SUM(H123:H127)/SUM($G123:$G127)</f>
        <v>0.9935794542536116</v>
      </c>
      <c r="I128" s="788">
        <f t="shared" ref="I128" si="4">SUM(I123:I127)/SUM($G123:$G127)</f>
        <v>1.6051364365971107E-3</v>
      </c>
      <c r="J128" s="788">
        <f t="shared" ref="J128" si="5">SUM(J123:J127)/SUM($G123:$G127)</f>
        <v>0</v>
      </c>
      <c r="K128" s="788">
        <f t="shared" ref="K128" si="6">SUM(K123:K127)/SUM($G123:$G127)</f>
        <v>4.815409309791332E-3</v>
      </c>
      <c r="L128" s="788">
        <f t="shared" ref="L128" si="7">SUM(L123:L127)/SUM($G123:$G127)</f>
        <v>0</v>
      </c>
      <c r="M128" s="788">
        <f t="shared" ref="M128" si="8">SUM(M123:M127)/SUM($G123:$G127)</f>
        <v>0</v>
      </c>
      <c r="N128" s="788">
        <f t="shared" ref="N128" si="9">SUM(N123:N127)/SUM($G123:$G127)</f>
        <v>0</v>
      </c>
      <c r="O128" s="788">
        <f t="shared" ref="O128" si="10">SUM(O123:O127)/SUM($G123:$G127)</f>
        <v>0</v>
      </c>
    </row>
    <row r="129" spans="4:16" ht="15.75" customHeight="1" x14ac:dyDescent="0.25"/>
    <row r="130" spans="4:16" ht="15.75" customHeight="1" x14ac:dyDescent="0.25">
      <c r="D130" s="1072">
        <f>D122+1</f>
        <v>2021</v>
      </c>
      <c r="E130" s="145" t="s">
        <v>349</v>
      </c>
      <c r="F130" s="146" t="s">
        <v>346</v>
      </c>
      <c r="G130" s="145" t="s">
        <v>344</v>
      </c>
      <c r="H130" s="145" t="s">
        <v>350</v>
      </c>
      <c r="I130" s="145" t="s">
        <v>351</v>
      </c>
      <c r="J130" s="145" t="s">
        <v>352</v>
      </c>
      <c r="K130" s="145" t="s">
        <v>281</v>
      </c>
      <c r="L130" s="145" t="s">
        <v>353</v>
      </c>
      <c r="M130" s="145" t="s">
        <v>354</v>
      </c>
      <c r="N130" s="145" t="s">
        <v>355</v>
      </c>
      <c r="O130" s="145" t="s">
        <v>356</v>
      </c>
    </row>
    <row r="131" spans="4:16" ht="15.75" customHeight="1" x14ac:dyDescent="0.25">
      <c r="D131" s="1072"/>
      <c r="E131" s="30">
        <f>E123+1</f>
        <v>2021</v>
      </c>
      <c r="F131" s="145">
        <v>1</v>
      </c>
      <c r="G131" s="67">
        <f>SUMIFS(TOTAL,GRADO,$F131,AÑO,$E131)</f>
        <v>170</v>
      </c>
      <c r="H131" s="67">
        <f>SUMIFS(PRO,GRADO,$F131,AÑO,$E131)</f>
        <v>169</v>
      </c>
      <c r="I131" s="67">
        <f>SUMIFS(RR,GRADO,$F131,AÑO,$E131)</f>
        <v>0</v>
      </c>
      <c r="J131" s="67">
        <f>SUMIFS(PER,GRADO,$F131,AÑO,$E131)</f>
        <v>0</v>
      </c>
      <c r="K131" s="67">
        <f>SUMIFS(T,GRADO,$F131,AÑO,$E131)</f>
        <v>1</v>
      </c>
      <c r="L131" s="67">
        <f>SUMIFS(Ret,GRADO,$F131,AÑO,$E131)</f>
        <v>0</v>
      </c>
      <c r="M131" s="67">
        <f>SUMIFS(PE,GRADO,$F131,AÑO,$E131)</f>
        <v>0</v>
      </c>
      <c r="N131" s="67">
        <f>SUMIFS(AE,GRADO,$F131,AÑO,$E131)</f>
        <v>0</v>
      </c>
      <c r="O131" s="67">
        <f>SUMIFS(FALL,GRADO,$F131,AÑO,$E131)</f>
        <v>0</v>
      </c>
      <c r="P131" s="136" t="b">
        <f>SUM(H131:O131)=G131</f>
        <v>1</v>
      </c>
    </row>
    <row r="132" spans="4:16" ht="15.75" customHeight="1" x14ac:dyDescent="0.25">
      <c r="D132" s="1072"/>
      <c r="E132" s="30">
        <f>E124+1</f>
        <v>2021</v>
      </c>
      <c r="F132" s="145">
        <v>2</v>
      </c>
      <c r="G132" s="67">
        <f>SUMIFS(TOTAL,GRADO,$F132,AÑO,$E132)</f>
        <v>168</v>
      </c>
      <c r="H132" s="67">
        <f>SUMIFS(PRO,GRADO,$F132,AÑO,$E132)</f>
        <v>167</v>
      </c>
      <c r="I132" s="67">
        <f>SUMIFS(RR,GRADO,$F132,AÑO,$E132)</f>
        <v>0</v>
      </c>
      <c r="J132" s="67">
        <f>SUMIFS(PER,GRADO,$F132,AÑO,$E132)</f>
        <v>0</v>
      </c>
      <c r="K132" s="67">
        <f>SUMIFS(T,GRADO,$F132,AÑO,$E132)</f>
        <v>1</v>
      </c>
      <c r="L132" s="67">
        <f>SUMIFS(Ret,GRADO,$F132,AÑO,$E132)</f>
        <v>0</v>
      </c>
      <c r="M132" s="67">
        <f>SUMIFS(PE,GRADO,$F132,AÑO,$E132)</f>
        <v>0</v>
      </c>
      <c r="N132" s="67">
        <f>SUMIFS(AE,GRADO,$F132,AÑO,$E132)</f>
        <v>0</v>
      </c>
      <c r="O132" s="67">
        <f>SUMIFS(FALL,GRADO,$F132,AÑO,$E132)</f>
        <v>0</v>
      </c>
      <c r="P132" s="136" t="b">
        <f>SUM(H132:O132)=G132</f>
        <v>1</v>
      </c>
    </row>
    <row r="133" spans="4:16" ht="15.75" customHeight="1" x14ac:dyDescent="0.25">
      <c r="D133" s="1072"/>
      <c r="E133" s="30">
        <f>E125+1</f>
        <v>2021</v>
      </c>
      <c r="F133" s="145">
        <v>3</v>
      </c>
      <c r="G133" s="67">
        <f>SUMIFS(TOTAL,GRADO,$F133,AÑO,$E133)</f>
        <v>142</v>
      </c>
      <c r="H133" s="67">
        <f>SUMIFS(PRO,GRADO,$F133,AÑO,$E133)</f>
        <v>140</v>
      </c>
      <c r="I133" s="67">
        <f>SUMIFS(RR,GRADO,$F133,AÑO,$E133)</f>
        <v>0</v>
      </c>
      <c r="J133" s="67">
        <f>SUMIFS(PER,GRADO,$F133,AÑO,$E133)</f>
        <v>0</v>
      </c>
      <c r="K133" s="67">
        <f>SUMIFS(T,GRADO,$F133,AÑO,$E133)</f>
        <v>2</v>
      </c>
      <c r="L133" s="67">
        <f>SUMIFS(Ret,GRADO,$F133,AÑO,$E133)</f>
        <v>0</v>
      </c>
      <c r="M133" s="67">
        <f>SUMIFS(PE,GRADO,$F133,AÑO,$E133)</f>
        <v>0</v>
      </c>
      <c r="N133" s="67">
        <f>SUMIFS(AE,GRADO,$F133,AÑO,$E133)</f>
        <v>0</v>
      </c>
      <c r="O133" s="67">
        <f>SUMIFS(FALL,GRADO,$F133,AÑO,$E133)</f>
        <v>0</v>
      </c>
      <c r="P133" s="136" t="b">
        <f>SUM(H133:O133)=G133</f>
        <v>1</v>
      </c>
    </row>
    <row r="134" spans="4:16" ht="15.75" customHeight="1" x14ac:dyDescent="0.25">
      <c r="D134" s="1072"/>
      <c r="E134" s="30">
        <f>E126+1</f>
        <v>2021</v>
      </c>
      <c r="F134" s="145">
        <v>4</v>
      </c>
      <c r="G134" s="67">
        <f>SUMIFS(TOTAL,GRADO,$F134,AÑO,$E134)</f>
        <v>102</v>
      </c>
      <c r="H134" s="67">
        <f>SUMIFS(PRO,GRADO,$F134,AÑO,$E134)</f>
        <v>101</v>
      </c>
      <c r="I134" s="67">
        <f>SUMIFS(RR,GRADO,$F134,AÑO,$E134)</f>
        <v>1</v>
      </c>
      <c r="J134" s="67">
        <f>SUMIFS(PER,GRADO,$F134,AÑO,$E134)</f>
        <v>0</v>
      </c>
      <c r="K134" s="67">
        <f>SUMIFS(T,GRADO,$F134,AÑO,$E134)</f>
        <v>0</v>
      </c>
      <c r="L134" s="67">
        <f>SUMIFS(Ret,GRADO,$F134,AÑO,$E134)</f>
        <v>0</v>
      </c>
      <c r="M134" s="67">
        <f>SUMIFS(PE,GRADO,$F134,AÑO,$E134)</f>
        <v>0</v>
      </c>
      <c r="N134" s="67">
        <f>SUMIFS(AE,GRADO,$F134,AÑO,$E134)</f>
        <v>0</v>
      </c>
      <c r="O134" s="67">
        <f>SUMIFS(FALL,GRADO,$F134,AÑO,$E134)</f>
        <v>0</v>
      </c>
      <c r="P134" s="136" t="b">
        <f>SUM(H134:O134)=G134</f>
        <v>1</v>
      </c>
    </row>
    <row r="135" spans="4:16" ht="15.75" customHeight="1" x14ac:dyDescent="0.25">
      <c r="D135" s="1072"/>
      <c r="E135" s="30">
        <f>E127+1</f>
        <v>2021</v>
      </c>
      <c r="F135" s="145">
        <v>5</v>
      </c>
      <c r="G135" s="67">
        <f>SUMIFS(TOTAL,GRADO,$F135,AÑO,$E135)</f>
        <v>113</v>
      </c>
      <c r="H135" s="67">
        <f>SUMIFS(PRO,GRADO,$F135,AÑO,$E135)</f>
        <v>113</v>
      </c>
      <c r="I135" s="67">
        <f>SUMIFS(RR,GRADO,$F135,AÑO,$E135)</f>
        <v>0</v>
      </c>
      <c r="J135" s="67">
        <f>SUMIFS(PER,GRADO,$F135,AÑO,$E135)</f>
        <v>0</v>
      </c>
      <c r="K135" s="67">
        <f>SUMIFS(T,GRADO,$F135,AÑO,$E135)</f>
        <v>0</v>
      </c>
      <c r="L135" s="67">
        <f>SUMIFS(Ret,GRADO,$F135,AÑO,$E135)</f>
        <v>0</v>
      </c>
      <c r="M135" s="67">
        <f>SUMIFS(PE,GRADO,$F135,AÑO,$E135)</f>
        <v>0</v>
      </c>
      <c r="N135" s="67">
        <f>SUMIFS(AE,GRADO,$F135,AÑO,$E135)</f>
        <v>0</v>
      </c>
      <c r="O135" s="67">
        <f>SUMIFS(FALL,GRADO,$F135,AÑO,$E135)</f>
        <v>0</v>
      </c>
      <c r="P135" s="136" t="b">
        <f>SUM(H135:O135)=G135</f>
        <v>1</v>
      </c>
    </row>
    <row r="136" spans="4:16" ht="15.75" customHeight="1" x14ac:dyDescent="0.25">
      <c r="H136" s="788">
        <f>SUM(H131:H135)/SUM($G131:$G135)</f>
        <v>0.9928057553956835</v>
      </c>
      <c r="I136" s="788">
        <f t="shared" ref="I136" si="11">SUM(I131:I135)/SUM($G131:$G135)</f>
        <v>1.4388489208633094E-3</v>
      </c>
      <c r="J136" s="788">
        <f t="shared" ref="J136" si="12">SUM(J131:J135)/SUM($G131:$G135)</f>
        <v>0</v>
      </c>
      <c r="K136" s="788">
        <f t="shared" ref="K136" si="13">SUM(K131:K135)/SUM($G131:$G135)</f>
        <v>5.7553956834532375E-3</v>
      </c>
      <c r="L136" s="788">
        <f t="shared" ref="L136" si="14">SUM(L131:L135)/SUM($G131:$G135)</f>
        <v>0</v>
      </c>
      <c r="M136" s="788">
        <f t="shared" ref="M136" si="15">SUM(M131:M135)/SUM($G131:$G135)</f>
        <v>0</v>
      </c>
      <c r="N136" s="788">
        <f t="shared" ref="N136" si="16">SUM(N131:N135)/SUM($G131:$G135)</f>
        <v>0</v>
      </c>
      <c r="O136" s="788">
        <f t="shared" ref="O136" si="17">SUM(O131:O135)/SUM($G131:$G135)</f>
        <v>0</v>
      </c>
    </row>
    <row r="137" spans="4:16" ht="15.75" customHeight="1" x14ac:dyDescent="0.25"/>
    <row r="138" spans="4:16" ht="15.75" customHeight="1" x14ac:dyDescent="0.25">
      <c r="D138" s="1072">
        <f>D130+1</f>
        <v>2022</v>
      </c>
      <c r="E138" s="145" t="s">
        <v>349</v>
      </c>
      <c r="F138" s="146" t="s">
        <v>346</v>
      </c>
      <c r="G138" s="145" t="s">
        <v>344</v>
      </c>
      <c r="H138" s="145" t="s">
        <v>350</v>
      </c>
      <c r="I138" s="145" t="s">
        <v>351</v>
      </c>
      <c r="J138" s="145" t="s">
        <v>352</v>
      </c>
      <c r="K138" s="145" t="s">
        <v>281</v>
      </c>
      <c r="L138" s="145" t="s">
        <v>353</v>
      </c>
      <c r="M138" s="145" t="s">
        <v>354</v>
      </c>
      <c r="N138" s="145" t="s">
        <v>355</v>
      </c>
      <c r="O138" s="145" t="s">
        <v>356</v>
      </c>
    </row>
    <row r="139" spans="4:16" ht="15.75" customHeight="1" x14ac:dyDescent="0.25">
      <c r="D139" s="1072"/>
      <c r="E139" s="30">
        <f>E131+1</f>
        <v>2022</v>
      </c>
      <c r="F139" s="145">
        <v>1</v>
      </c>
      <c r="G139" s="67">
        <f>SUMIFS(TOTAL,GRADO,$F139,AÑO,$E139)</f>
        <v>170</v>
      </c>
      <c r="H139" s="67">
        <f>SUMIFS(PRO,GRADO,$F139,AÑO,$E139)</f>
        <v>167</v>
      </c>
      <c r="I139" s="67">
        <f>SUMIFS(RR,GRADO,$F139,AÑO,$E139)</f>
        <v>0</v>
      </c>
      <c r="J139" s="67">
        <f>SUMIFS(PER,GRADO,$F139,AÑO,$E139)</f>
        <v>0</v>
      </c>
      <c r="K139" s="67">
        <f>SUMIFS(T,GRADO,$F139,AÑO,$E139)</f>
        <v>3</v>
      </c>
      <c r="L139" s="67">
        <f>SUMIFS(Ret,GRADO,$F139,AÑO,$E139)</f>
        <v>0</v>
      </c>
      <c r="M139" s="67">
        <f>SUMIFS(PE,GRADO,$F139,AÑO,$E139)</f>
        <v>0</v>
      </c>
      <c r="N139" s="67">
        <f>SUMIFS(AE,GRADO,$F139,AÑO,$E139)</f>
        <v>0</v>
      </c>
      <c r="O139" s="67">
        <f>SUMIFS(FALL,GRADO,$F139,AÑO,$E139)</f>
        <v>0</v>
      </c>
      <c r="P139" s="136" t="b">
        <f>SUM(H139:O139)=G139</f>
        <v>1</v>
      </c>
    </row>
    <row r="140" spans="4:16" ht="15.75" customHeight="1" x14ac:dyDescent="0.25">
      <c r="D140" s="1072"/>
      <c r="E140" s="30">
        <f>E132+1</f>
        <v>2022</v>
      </c>
      <c r="F140" s="145">
        <v>2</v>
      </c>
      <c r="G140" s="67">
        <f>SUMIFS(TOTAL,GRADO,$F140,AÑO,$E140)</f>
        <v>161</v>
      </c>
      <c r="H140" s="67">
        <f>SUMIFS(PRO,GRADO,$F140,AÑO,$E140)</f>
        <v>156</v>
      </c>
      <c r="I140" s="67">
        <f>SUMIFS(RR,GRADO,$F140,AÑO,$E140)</f>
        <v>0</v>
      </c>
      <c r="J140" s="67">
        <f>SUMIFS(PER,GRADO,$F140,AÑO,$E140)</f>
        <v>0</v>
      </c>
      <c r="K140" s="67">
        <f>SUMIFS(T,GRADO,$F140,AÑO,$E140)</f>
        <v>5</v>
      </c>
      <c r="L140" s="67">
        <f>SUMIFS(Ret,GRADO,$F140,AÑO,$E140)</f>
        <v>0</v>
      </c>
      <c r="M140" s="67">
        <f>SUMIFS(PE,GRADO,$F140,AÑO,$E140)</f>
        <v>0</v>
      </c>
      <c r="N140" s="67">
        <f>SUMIFS(AE,GRADO,$F140,AÑO,$E140)</f>
        <v>0</v>
      </c>
      <c r="O140" s="67">
        <f>SUMIFS(FALL,GRADO,$F140,AÑO,$E140)</f>
        <v>0</v>
      </c>
      <c r="P140" s="136" t="b">
        <f>SUM(H140:O140)=G140</f>
        <v>1</v>
      </c>
    </row>
    <row r="141" spans="4:16" ht="15.75" customHeight="1" x14ac:dyDescent="0.25">
      <c r="D141" s="1072"/>
      <c r="E141" s="30">
        <f>E133+1</f>
        <v>2022</v>
      </c>
      <c r="F141" s="145">
        <v>3</v>
      </c>
      <c r="G141" s="67">
        <f>SUMIFS(TOTAL,GRADO,$F141,AÑO,$E141)</f>
        <v>157</v>
      </c>
      <c r="H141" s="67">
        <f>SUMIFS(PRO,GRADO,$F141,AÑO,$E141)</f>
        <v>149</v>
      </c>
      <c r="I141" s="67">
        <f>SUMIFS(RR,GRADO,$F141,AÑO,$E141)</f>
        <v>0</v>
      </c>
      <c r="J141" s="67">
        <f>SUMIFS(PER,GRADO,$F141,AÑO,$E141)</f>
        <v>0</v>
      </c>
      <c r="K141" s="67">
        <f>SUMIFS(T,GRADO,$F141,AÑO,$E141)</f>
        <v>8</v>
      </c>
      <c r="L141" s="67">
        <f>SUMIFS(Ret,GRADO,$F141,AÑO,$E141)</f>
        <v>0</v>
      </c>
      <c r="M141" s="67">
        <f>SUMIFS(PE,GRADO,$F141,AÑO,$E141)</f>
        <v>0</v>
      </c>
      <c r="N141" s="67">
        <f>SUMIFS(AE,GRADO,$F141,AÑO,$E141)</f>
        <v>0</v>
      </c>
      <c r="O141" s="67">
        <f>SUMIFS(FALL,GRADO,$F141,AÑO,$E141)</f>
        <v>0</v>
      </c>
      <c r="P141" s="136" t="b">
        <f>SUM(H141:O141)=G141</f>
        <v>1</v>
      </c>
    </row>
    <row r="142" spans="4:16" ht="15.75" customHeight="1" x14ac:dyDescent="0.25">
      <c r="D142" s="1072"/>
      <c r="E142" s="30">
        <f>E134+1</f>
        <v>2022</v>
      </c>
      <c r="F142" s="145">
        <v>4</v>
      </c>
      <c r="G142" s="67">
        <f>SUMIFS(TOTAL,GRADO,$F142,AÑO,$E142)</f>
        <v>135</v>
      </c>
      <c r="H142" s="67">
        <f>SUMIFS(PRO,GRADO,$F142,AÑO,$E142)</f>
        <v>132</v>
      </c>
      <c r="I142" s="67">
        <f>SUMIFS(RR,GRADO,$F142,AÑO,$E142)</f>
        <v>0</v>
      </c>
      <c r="J142" s="67">
        <f>SUMIFS(PER,GRADO,$F142,AÑO,$E142)</f>
        <v>0</v>
      </c>
      <c r="K142" s="67">
        <f>SUMIFS(T,GRADO,$F142,AÑO,$E142)</f>
        <v>3</v>
      </c>
      <c r="L142" s="67">
        <f>SUMIFS(Ret,GRADO,$F142,AÑO,$E142)</f>
        <v>0</v>
      </c>
      <c r="M142" s="67">
        <f>SUMIFS(PE,GRADO,$F142,AÑO,$E142)</f>
        <v>0</v>
      </c>
      <c r="N142" s="67">
        <f>SUMIFS(AE,GRADO,$F142,AÑO,$E142)</f>
        <v>0</v>
      </c>
      <c r="O142" s="67">
        <f>SUMIFS(FALL,GRADO,$F142,AÑO,$E142)</f>
        <v>0</v>
      </c>
      <c r="P142" s="136" t="b">
        <f>SUM(H142:O142)=G142</f>
        <v>1</v>
      </c>
    </row>
    <row r="143" spans="4:16" ht="15.75" customHeight="1" x14ac:dyDescent="0.25">
      <c r="D143" s="1072"/>
      <c r="E143" s="30">
        <f>E135+1</f>
        <v>2022</v>
      </c>
      <c r="F143" s="145">
        <v>5</v>
      </c>
      <c r="G143" s="67">
        <f>SUMIFS(TOTAL,GRADO,$F143,AÑO,$E143)</f>
        <v>96</v>
      </c>
      <c r="H143" s="67">
        <f>SUMIFS(PRO,GRADO,$F143,AÑO,$E143)</f>
        <v>95</v>
      </c>
      <c r="I143" s="67">
        <f>SUMIFS(RR,GRADO,$F143,AÑO,$E143)</f>
        <v>0</v>
      </c>
      <c r="J143" s="67">
        <f>SUMIFS(PER,GRADO,$F143,AÑO,$E143)</f>
        <v>0</v>
      </c>
      <c r="K143" s="67">
        <f>SUMIFS(T,GRADO,$F143,AÑO,$E143)</f>
        <v>1</v>
      </c>
      <c r="L143" s="67">
        <f>SUMIFS(Ret,GRADO,$F143,AÑO,$E143)</f>
        <v>0</v>
      </c>
      <c r="M143" s="67">
        <f>SUMIFS(PE,GRADO,$F143,AÑO,$E143)</f>
        <v>0</v>
      </c>
      <c r="N143" s="67">
        <f>SUMIFS(AE,GRADO,$F143,AÑO,$E143)</f>
        <v>0</v>
      </c>
      <c r="O143" s="67">
        <f>SUMIFS(FALL,GRADO,$F143,AÑO,$E143)</f>
        <v>0</v>
      </c>
      <c r="P143" s="136" t="b">
        <f>SUM(H143:O143)=G143</f>
        <v>1</v>
      </c>
    </row>
    <row r="144" spans="4:16" ht="15.75" customHeight="1" x14ac:dyDescent="0.25">
      <c r="H144" s="788">
        <f>SUM(H139:H143)/SUM($G139:$G143)</f>
        <v>0.97218358831710705</v>
      </c>
      <c r="I144" s="788">
        <f t="shared" ref="I144" si="18">SUM(I139:I143)/SUM($G139:$G143)</f>
        <v>0</v>
      </c>
      <c r="J144" s="788">
        <f t="shared" ref="J144" si="19">SUM(J139:J143)/SUM($G139:$G143)</f>
        <v>0</v>
      </c>
      <c r="K144" s="788">
        <f t="shared" ref="K144" si="20">SUM(K139:K143)/SUM($G139:$G143)</f>
        <v>2.7816411682892908E-2</v>
      </c>
      <c r="L144" s="788">
        <f t="shared" ref="L144" si="21">SUM(L139:L143)/SUM($G139:$G143)</f>
        <v>0</v>
      </c>
      <c r="M144" s="788">
        <f t="shared" ref="M144" si="22">SUM(M139:M143)/SUM($G139:$G143)</f>
        <v>0</v>
      </c>
      <c r="N144" s="788">
        <f t="shared" ref="N144" si="23">SUM(N139:N143)/SUM($G139:$G143)</f>
        <v>0</v>
      </c>
      <c r="O144" s="788">
        <f t="shared" ref="O144" si="24">SUM(O139:O143)/SUM($G139:$G143)</f>
        <v>0</v>
      </c>
    </row>
    <row r="145" spans="2:16" ht="15.75" customHeight="1" x14ac:dyDescent="0.25"/>
    <row r="146" spans="2:16" ht="15.75" customHeight="1" x14ac:dyDescent="0.25">
      <c r="D146" s="1072">
        <f>D138+1</f>
        <v>2023</v>
      </c>
      <c r="E146" s="145" t="s">
        <v>349</v>
      </c>
      <c r="F146" s="146" t="s">
        <v>346</v>
      </c>
      <c r="G146" s="145" t="s">
        <v>344</v>
      </c>
      <c r="H146" s="145" t="s">
        <v>350</v>
      </c>
      <c r="I146" s="145" t="s">
        <v>351</v>
      </c>
      <c r="J146" s="145" t="s">
        <v>352</v>
      </c>
      <c r="K146" s="145" t="s">
        <v>281</v>
      </c>
      <c r="L146" s="145" t="s">
        <v>353</v>
      </c>
      <c r="M146" s="145" t="s">
        <v>354</v>
      </c>
      <c r="N146" s="145" t="s">
        <v>355</v>
      </c>
      <c r="O146" s="145" t="s">
        <v>356</v>
      </c>
    </row>
    <row r="147" spans="2:16" ht="15.75" customHeight="1" x14ac:dyDescent="0.25">
      <c r="D147" s="1072"/>
      <c r="E147" s="30">
        <f>E139+1</f>
        <v>2023</v>
      </c>
      <c r="F147" s="145">
        <v>1</v>
      </c>
      <c r="G147" s="67">
        <f>SUMIFS(TOTAL,GRADO,$F147,AÑO,$E147)</f>
        <v>164</v>
      </c>
      <c r="H147" s="67">
        <f>SUMIFS(PRO,GRADO,$F147,AÑO,$E147)</f>
        <v>128</v>
      </c>
      <c r="I147" s="67">
        <f>SUMIFS(RR,GRADO,$F147,AÑO,$E147)</f>
        <v>28</v>
      </c>
      <c r="J147" s="67">
        <f>SUMIFS(PER,GRADO,$F147,AÑO,$E147)</f>
        <v>4</v>
      </c>
      <c r="K147" s="67">
        <f>SUMIFS(T,GRADO,$F147,AÑO,$E147)</f>
        <v>1</v>
      </c>
      <c r="L147" s="67">
        <f>SUMIFS(Ret,GRADO,$F147,AÑO,$E147)</f>
        <v>3</v>
      </c>
      <c r="M147" s="67">
        <f>SUMIFS(PE,GRADO,$F147,AÑO,$E147)</f>
        <v>0</v>
      </c>
      <c r="N147" s="67">
        <f>SUMIFS(AE,GRADO,$F147,AÑO,$E147)</f>
        <v>0</v>
      </c>
      <c r="O147" s="67">
        <f>SUMIFS(FALL,GRADO,$F147,AÑO,$E147)</f>
        <v>0</v>
      </c>
      <c r="P147" s="136" t="b">
        <f>SUM(H147:O147)=G147</f>
        <v>1</v>
      </c>
    </row>
    <row r="148" spans="2:16" ht="15.75" customHeight="1" x14ac:dyDescent="0.25">
      <c r="D148" s="1072"/>
      <c r="E148" s="30">
        <f>E140+1</f>
        <v>2023</v>
      </c>
      <c r="F148" s="145">
        <v>2</v>
      </c>
      <c r="G148" s="67">
        <f>SUMIFS(TOTAL,GRADO,$F148,AÑO,$E148)</f>
        <v>166</v>
      </c>
      <c r="H148" s="67">
        <f>SUMIFS(PRO,GRADO,$F148,AÑO,$E148)</f>
        <v>90</v>
      </c>
      <c r="I148" s="67">
        <f>SUMIFS(RR,GRADO,$F148,AÑO,$E148)</f>
        <v>58</v>
      </c>
      <c r="J148" s="67">
        <f>SUMIFS(PER,GRADO,$F148,AÑO,$E148)</f>
        <v>10</v>
      </c>
      <c r="K148" s="67">
        <f>SUMIFS(T,GRADO,$F148,AÑO,$E148)</f>
        <v>8</v>
      </c>
      <c r="L148" s="67">
        <f>SUMIFS(Ret,GRADO,$F148,AÑO,$E148)</f>
        <v>0</v>
      </c>
      <c r="M148" s="67">
        <f>SUMIFS(PE,GRADO,$F148,AÑO,$E148)</f>
        <v>0</v>
      </c>
      <c r="N148" s="67">
        <f>SUMIFS(AE,GRADO,$F148,AÑO,$E148)</f>
        <v>0</v>
      </c>
      <c r="O148" s="67">
        <f>SUMIFS(FALL,GRADO,$F148,AÑO,$E148)</f>
        <v>0</v>
      </c>
      <c r="P148" s="136" t="b">
        <f>SUM(H148:O148)=G148</f>
        <v>1</v>
      </c>
    </row>
    <row r="149" spans="2:16" ht="15.75" customHeight="1" x14ac:dyDescent="0.25">
      <c r="D149" s="1072"/>
      <c r="E149" s="30">
        <f>E141+1</f>
        <v>2023</v>
      </c>
      <c r="F149" s="145">
        <v>3</v>
      </c>
      <c r="G149" s="67">
        <f>SUMIFS(TOTAL,GRADO,$F149,AÑO,$E149)</f>
        <v>138</v>
      </c>
      <c r="H149" s="67">
        <f>SUMIFS(PRO,GRADO,$F149,AÑO,$E149)</f>
        <v>88</v>
      </c>
      <c r="I149" s="67">
        <f>SUMIFS(RR,GRADO,$F149,AÑO,$E149)</f>
        <v>39</v>
      </c>
      <c r="J149" s="67">
        <f>SUMIFS(PER,GRADO,$F149,AÑO,$E149)</f>
        <v>8</v>
      </c>
      <c r="K149" s="67">
        <f>SUMIFS(T,GRADO,$F149,AÑO,$E149)</f>
        <v>2</v>
      </c>
      <c r="L149" s="67">
        <f>SUMIFS(Ret,GRADO,$F149,AÑO,$E149)</f>
        <v>1</v>
      </c>
      <c r="M149" s="67">
        <f>SUMIFS(PE,GRADO,$F149,AÑO,$E149)</f>
        <v>0</v>
      </c>
      <c r="N149" s="67">
        <f>SUMIFS(AE,GRADO,$F149,AÑO,$E149)</f>
        <v>0</v>
      </c>
      <c r="O149" s="67">
        <f>SUMIFS(FALL,GRADO,$F149,AÑO,$E149)</f>
        <v>0</v>
      </c>
      <c r="P149" s="136" t="b">
        <f>SUM(H149:O149)=G149</f>
        <v>1</v>
      </c>
    </row>
    <row r="150" spans="2:16" ht="15.75" customHeight="1" x14ac:dyDescent="0.25">
      <c r="D150" s="1072"/>
      <c r="E150" s="30">
        <f>E142+1</f>
        <v>2023</v>
      </c>
      <c r="F150" s="145">
        <v>4</v>
      </c>
      <c r="G150" s="67">
        <f>SUMIFS(TOTAL,GRADO,$F150,AÑO,$E150)</f>
        <v>138</v>
      </c>
      <c r="H150" s="67">
        <f>SUMIFS(PRO,GRADO,$F150,AÑO,$E150)</f>
        <v>111</v>
      </c>
      <c r="I150" s="67">
        <f>SUMIFS(RR,GRADO,$F150,AÑO,$E150)</f>
        <v>19</v>
      </c>
      <c r="J150" s="67">
        <f>SUMIFS(PER,GRADO,$F150,AÑO,$E150)</f>
        <v>4</v>
      </c>
      <c r="K150" s="67">
        <f>SUMIFS(T,GRADO,$F150,AÑO,$E150)</f>
        <v>4</v>
      </c>
      <c r="L150" s="67">
        <f>SUMIFS(Ret,GRADO,$F150,AÑO,$E150)</f>
        <v>0</v>
      </c>
      <c r="M150" s="67">
        <f>SUMIFS(PE,GRADO,$F150,AÑO,$E150)</f>
        <v>0</v>
      </c>
      <c r="N150" s="67">
        <f>SUMIFS(AE,GRADO,$F150,AÑO,$E150)</f>
        <v>0</v>
      </c>
      <c r="O150" s="67">
        <f>SUMIFS(FALL,GRADO,$F150,AÑO,$E150)</f>
        <v>0</v>
      </c>
      <c r="P150" s="136" t="b">
        <f>SUM(H150:O150)=G150</f>
        <v>1</v>
      </c>
    </row>
    <row r="151" spans="2:16" ht="15.75" customHeight="1" x14ac:dyDescent="0.25">
      <c r="D151" s="1072"/>
      <c r="E151" s="30">
        <f>E143+1</f>
        <v>2023</v>
      </c>
      <c r="F151" s="145">
        <v>5</v>
      </c>
      <c r="G151" s="67">
        <f>SUMIFS(TOTAL,GRADO,$F151,AÑO,$E151)</f>
        <v>127</v>
      </c>
      <c r="H151" s="67">
        <f>SUMIFS(PRO,GRADO,$F151,AÑO,$E151)</f>
        <v>87</v>
      </c>
      <c r="I151" s="67">
        <f>SUMIFS(RR,GRADO,$F151,AÑO,$E151)</f>
        <v>29</v>
      </c>
      <c r="J151" s="67">
        <f>SUMIFS(PER,GRADO,$F151,AÑO,$E151)</f>
        <v>9</v>
      </c>
      <c r="K151" s="67">
        <f>SUMIFS(T,GRADO,$F151,AÑO,$E151)</f>
        <v>0</v>
      </c>
      <c r="L151" s="67">
        <f>SUMIFS(Ret,GRADO,$F151,AÑO,$E151)</f>
        <v>2</v>
      </c>
      <c r="M151" s="67">
        <f>SUMIFS(PE,GRADO,$F151,AÑO,$E151)</f>
        <v>0</v>
      </c>
      <c r="N151" s="67">
        <f>SUMIFS(AE,GRADO,$F151,AÑO,$E151)</f>
        <v>0</v>
      </c>
      <c r="O151" s="67">
        <f>SUMIFS(FALL,GRADO,$F151,AÑO,$E151)</f>
        <v>0</v>
      </c>
      <c r="P151" s="136" t="b">
        <f>SUM(H151:O151)=G151</f>
        <v>1</v>
      </c>
    </row>
    <row r="152" spans="2:16" ht="15.75" customHeight="1" x14ac:dyDescent="0.25">
      <c r="H152" s="788">
        <f>SUM(H147:H151)/SUM($G147:$G151)</f>
        <v>0.68758526603001369</v>
      </c>
      <c r="I152" s="788">
        <f t="shared" ref="I152" si="25">SUM(I147:I151)/SUM($G147:$G151)</f>
        <v>0.23601637107776263</v>
      </c>
      <c r="J152" s="788">
        <f t="shared" ref="J152" si="26">SUM(J147:J151)/SUM($G147:$G151)</f>
        <v>4.7748976807639835E-2</v>
      </c>
      <c r="K152" s="788">
        <f t="shared" ref="K152" si="27">SUM(K147:K151)/SUM($G147:$G151)</f>
        <v>2.0463847203274217E-2</v>
      </c>
      <c r="L152" s="788">
        <f t="shared" ref="L152" si="28">SUM(L147:L151)/SUM($G147:$G151)</f>
        <v>8.1855388813096858E-3</v>
      </c>
      <c r="M152" s="788">
        <f t="shared" ref="M152" si="29">SUM(M147:M151)/SUM($G147:$G151)</f>
        <v>0</v>
      </c>
      <c r="N152" s="788">
        <f t="shared" ref="N152" si="30">SUM(N147:N151)/SUM($G147:$G151)</f>
        <v>0</v>
      </c>
      <c r="O152" s="788">
        <f t="shared" ref="O152" si="31">SUM(O147:O151)/SUM($G147:$G151)</f>
        <v>0</v>
      </c>
    </row>
    <row r="153" spans="2:16" ht="15.75" customHeight="1" x14ac:dyDescent="0.25"/>
    <row r="154" spans="2:16" ht="15.75" customHeight="1" x14ac:dyDescent="0.25">
      <c r="G154" s="859">
        <v>2019</v>
      </c>
      <c r="H154">
        <f>H120</f>
        <v>0.65551839464882944</v>
      </c>
      <c r="I154">
        <f t="shared" ref="I154:L154" si="32">I120</f>
        <v>0.23411371237458195</v>
      </c>
      <c r="J154">
        <f t="shared" si="32"/>
        <v>6.1872909698996656E-2</v>
      </c>
      <c r="K154">
        <f t="shared" si="32"/>
        <v>2.8428093645484948E-2</v>
      </c>
      <c r="L154">
        <f t="shared" si="32"/>
        <v>2.0066889632107024E-2</v>
      </c>
      <c r="M154">
        <f t="shared" ref="M154:O154" si="33">M120</f>
        <v>0</v>
      </c>
      <c r="N154">
        <f t="shared" si="33"/>
        <v>0</v>
      </c>
      <c r="O154">
        <f t="shared" si="33"/>
        <v>0</v>
      </c>
    </row>
    <row r="155" spans="2:16" ht="15.75" customHeight="1" x14ac:dyDescent="0.25">
      <c r="G155" s="859">
        <f>G154+1</f>
        <v>2020</v>
      </c>
      <c r="H155">
        <f>H128</f>
        <v>0.9935794542536116</v>
      </c>
      <c r="I155">
        <f t="shared" ref="I155:L155" si="34">I128</f>
        <v>1.6051364365971107E-3</v>
      </c>
      <c r="J155">
        <f t="shared" si="34"/>
        <v>0</v>
      </c>
      <c r="K155">
        <f t="shared" si="34"/>
        <v>4.815409309791332E-3</v>
      </c>
      <c r="L155">
        <f t="shared" si="34"/>
        <v>0</v>
      </c>
      <c r="M155">
        <f t="shared" ref="M155:O155" si="35">M128</f>
        <v>0</v>
      </c>
      <c r="N155">
        <f t="shared" si="35"/>
        <v>0</v>
      </c>
      <c r="O155">
        <f t="shared" si="35"/>
        <v>0</v>
      </c>
    </row>
    <row r="156" spans="2:16" ht="15.75" customHeight="1" x14ac:dyDescent="0.25">
      <c r="G156" s="859">
        <f>G155+1</f>
        <v>2021</v>
      </c>
      <c r="H156">
        <f>H136</f>
        <v>0.9928057553956835</v>
      </c>
      <c r="I156">
        <f t="shared" ref="I156:L156" si="36">I136</f>
        <v>1.4388489208633094E-3</v>
      </c>
      <c r="J156">
        <f t="shared" si="36"/>
        <v>0</v>
      </c>
      <c r="K156">
        <f t="shared" si="36"/>
        <v>5.7553956834532375E-3</v>
      </c>
      <c r="L156">
        <f t="shared" si="36"/>
        <v>0</v>
      </c>
      <c r="M156">
        <f t="shared" ref="M156:O156" si="37">M136</f>
        <v>0</v>
      </c>
      <c r="N156">
        <f t="shared" si="37"/>
        <v>0</v>
      </c>
      <c r="O156">
        <f t="shared" si="37"/>
        <v>0</v>
      </c>
    </row>
    <row r="157" spans="2:16" ht="15.75" customHeight="1" x14ac:dyDescent="0.25">
      <c r="G157" s="859">
        <f>G156+1</f>
        <v>2022</v>
      </c>
      <c r="H157">
        <f>H144</f>
        <v>0.97218358831710705</v>
      </c>
      <c r="I157">
        <f t="shared" ref="I157:L157" si="38">I144</f>
        <v>0</v>
      </c>
      <c r="J157">
        <f t="shared" si="38"/>
        <v>0</v>
      </c>
      <c r="K157">
        <f t="shared" si="38"/>
        <v>2.7816411682892908E-2</v>
      </c>
      <c r="L157">
        <f t="shared" si="38"/>
        <v>0</v>
      </c>
      <c r="M157">
        <f t="shared" ref="M157:O157" si="39">M144</f>
        <v>0</v>
      </c>
      <c r="N157">
        <f t="shared" si="39"/>
        <v>0</v>
      </c>
      <c r="O157">
        <f t="shared" si="39"/>
        <v>0</v>
      </c>
    </row>
    <row r="158" spans="2:16" ht="15.75" customHeight="1" x14ac:dyDescent="0.25">
      <c r="G158" s="859">
        <f>G157+1</f>
        <v>2023</v>
      </c>
      <c r="H158">
        <f>H152</f>
        <v>0.68758526603001369</v>
      </c>
      <c r="I158">
        <f t="shared" ref="I158:L158" si="40">I152</f>
        <v>0.23601637107776263</v>
      </c>
      <c r="J158">
        <f t="shared" si="40"/>
        <v>4.7748976807639835E-2</v>
      </c>
      <c r="K158">
        <f t="shared" si="40"/>
        <v>2.0463847203274217E-2</v>
      </c>
      <c r="L158">
        <f t="shared" si="40"/>
        <v>8.1855388813096858E-3</v>
      </c>
      <c r="M158">
        <f t="shared" ref="M158:O158" si="41">M152</f>
        <v>0</v>
      </c>
      <c r="N158">
        <f t="shared" si="41"/>
        <v>0</v>
      </c>
      <c r="O158">
        <f t="shared" si="41"/>
        <v>0</v>
      </c>
    </row>
    <row r="159" spans="2:16" ht="15.75" customHeight="1" x14ac:dyDescent="0.25">
      <c r="B159" s="787"/>
      <c r="C159" s="787"/>
      <c r="D159" s="1075" t="s">
        <v>1871</v>
      </c>
      <c r="E159" s="1075"/>
      <c r="F159" s="1075"/>
      <c r="G159" s="1075"/>
      <c r="H159" s="860">
        <f>FORECAST(2024,H154:H158,$G$154:$G$158)</f>
        <v>0.87315585477680902</v>
      </c>
      <c r="I159" s="860">
        <f t="shared" ref="I159:L159" si="42">FORECAST(2024,I154:I158,$G$154:$G$158)</f>
        <v>9.529486805289028E-2</v>
      </c>
      <c r="J159" s="860">
        <f t="shared" si="42"/>
        <v>1.3450017566513317E-2</v>
      </c>
      <c r="K159" s="860">
        <f t="shared" si="42"/>
        <v>1.9577584351583299E-2</v>
      </c>
      <c r="L159" s="860">
        <f t="shared" si="42"/>
        <v>-1.4783247477945238E-3</v>
      </c>
      <c r="M159" s="860">
        <f t="shared" ref="M159" si="43">FORECAST(2024,M154:M158,$G$154:$G$158)</f>
        <v>0</v>
      </c>
      <c r="N159" s="860">
        <f t="shared" ref="N159" si="44">FORECAST(2024,N154:N158,$G$154:$G$158)</f>
        <v>0</v>
      </c>
      <c r="O159" s="860">
        <f t="shared" ref="O159" si="45">FORECAST(2024,O154:O158,$G$154:$G$158)</f>
        <v>0</v>
      </c>
    </row>
    <row r="160" spans="2:16" ht="15.75" customHeight="1" x14ac:dyDescent="0.25">
      <c r="B160" s="787"/>
      <c r="C160" s="787"/>
    </row>
    <row r="161" spans="2:22" ht="15.75" customHeight="1" x14ac:dyDescent="0.25">
      <c r="B161" s="787"/>
      <c r="C161" s="787"/>
      <c r="D161" s="1072">
        <v>2024</v>
      </c>
      <c r="E161" s="145" t="s">
        <v>349</v>
      </c>
      <c r="F161" s="146" t="s">
        <v>346</v>
      </c>
      <c r="G161" s="145" t="s">
        <v>344</v>
      </c>
      <c r="H161" s="145" t="s">
        <v>350</v>
      </c>
      <c r="I161" s="145" t="s">
        <v>351</v>
      </c>
      <c r="J161" s="145" t="s">
        <v>352</v>
      </c>
      <c r="K161" s="145" t="s">
        <v>281</v>
      </c>
      <c r="L161" s="145" t="s">
        <v>353</v>
      </c>
      <c r="M161" s="145" t="s">
        <v>354</v>
      </c>
      <c r="N161" s="145" t="s">
        <v>355</v>
      </c>
      <c r="O161" s="145" t="s">
        <v>356</v>
      </c>
    </row>
    <row r="162" spans="2:22" ht="15.75" customHeight="1" x14ac:dyDescent="0.25">
      <c r="B162" s="787"/>
      <c r="C162" s="787" t="s">
        <v>1846</v>
      </c>
      <c r="D162" s="1072"/>
      <c r="E162" s="30">
        <f>E147+1</f>
        <v>2024</v>
      </c>
      <c r="F162" s="145">
        <v>1</v>
      </c>
      <c r="G162" s="67">
        <f>SUMIF($S$177:$S$197,C162,$V$177:$V$197)</f>
        <v>142</v>
      </c>
      <c r="H162" s="67">
        <f>INT(G162*H$159)+7</f>
        <v>130</v>
      </c>
      <c r="I162" s="67">
        <f t="shared" ref="I162:O162" si="46">INT(H162*I$159)</f>
        <v>12</v>
      </c>
      <c r="J162" s="67">
        <f t="shared" si="46"/>
        <v>0</v>
      </c>
      <c r="K162" s="67">
        <f t="shared" si="46"/>
        <v>0</v>
      </c>
      <c r="L162" s="67">
        <f t="shared" si="46"/>
        <v>0</v>
      </c>
      <c r="M162" s="67">
        <f t="shared" si="46"/>
        <v>0</v>
      </c>
      <c r="N162" s="67">
        <f t="shared" si="46"/>
        <v>0</v>
      </c>
      <c r="O162" s="67">
        <f t="shared" si="46"/>
        <v>0</v>
      </c>
      <c r="P162" s="136" t="b">
        <f>SUM(H162:O162)=G162</f>
        <v>1</v>
      </c>
      <c r="Q162" s="789">
        <v>-8</v>
      </c>
    </row>
    <row r="163" spans="2:22" ht="15.75" customHeight="1" x14ac:dyDescent="0.25">
      <c r="B163" s="787"/>
      <c r="C163" s="787" t="s">
        <v>1856</v>
      </c>
      <c r="D163" s="1072"/>
      <c r="E163" s="30">
        <f>E148+1</f>
        <v>2024</v>
      </c>
      <c r="F163" s="145">
        <v>2</v>
      </c>
      <c r="G163" s="67">
        <f>SUMIF($S$177:$S$197,C163,$V$177:$V$197)</f>
        <v>150</v>
      </c>
      <c r="H163" s="67">
        <f>INT(G163*H$159)+7</f>
        <v>137</v>
      </c>
      <c r="I163" s="67">
        <f t="shared" ref="I163:O166" si="47">INT(H163*I$159)</f>
        <v>13</v>
      </c>
      <c r="J163" s="67">
        <f t="shared" si="47"/>
        <v>0</v>
      </c>
      <c r="K163" s="67">
        <f t="shared" si="47"/>
        <v>0</v>
      </c>
      <c r="L163" s="67">
        <f t="shared" si="47"/>
        <v>0</v>
      </c>
      <c r="M163" s="67">
        <f t="shared" si="47"/>
        <v>0</v>
      </c>
      <c r="N163" s="67">
        <f t="shared" si="47"/>
        <v>0</v>
      </c>
      <c r="O163" s="67">
        <f t="shared" si="47"/>
        <v>0</v>
      </c>
      <c r="P163" s="136" t="b">
        <f>SUM(H163:O163)=G163</f>
        <v>1</v>
      </c>
      <c r="Q163" s="789">
        <v>-8</v>
      </c>
    </row>
    <row r="164" spans="2:22" ht="15.75" customHeight="1" x14ac:dyDescent="0.25">
      <c r="B164" s="787"/>
      <c r="C164" s="787" t="s">
        <v>1848</v>
      </c>
      <c r="D164" s="1072"/>
      <c r="E164" s="30">
        <f>E149+1</f>
        <v>2024</v>
      </c>
      <c r="F164" s="145">
        <v>3</v>
      </c>
      <c r="G164" s="67">
        <f>SUMIF($S$177:$S$197,C164,$V$177:$V$197)</f>
        <v>147</v>
      </c>
      <c r="H164" s="67">
        <f>INT(G164*H$159)+7</f>
        <v>135</v>
      </c>
      <c r="I164" s="67">
        <f t="shared" si="47"/>
        <v>12</v>
      </c>
      <c r="J164" s="67">
        <f t="shared" si="47"/>
        <v>0</v>
      </c>
      <c r="K164" s="67">
        <f t="shared" si="47"/>
        <v>0</v>
      </c>
      <c r="L164" s="67">
        <f t="shared" si="47"/>
        <v>0</v>
      </c>
      <c r="M164" s="67">
        <f t="shared" si="47"/>
        <v>0</v>
      </c>
      <c r="N164" s="67">
        <f t="shared" si="47"/>
        <v>0</v>
      </c>
      <c r="O164" s="67">
        <f t="shared" si="47"/>
        <v>0</v>
      </c>
      <c r="P164" s="136" t="b">
        <f>SUM(H164:O164)=G164</f>
        <v>1</v>
      </c>
      <c r="Q164" s="789">
        <v>-7</v>
      </c>
    </row>
    <row r="165" spans="2:22" ht="15.75" customHeight="1" x14ac:dyDescent="0.25">
      <c r="B165" s="787"/>
      <c r="C165" s="787" t="s">
        <v>1850</v>
      </c>
      <c r="D165" s="1072"/>
      <c r="E165" s="30">
        <f>E150+1</f>
        <v>2024</v>
      </c>
      <c r="F165" s="145">
        <v>4</v>
      </c>
      <c r="G165" s="67">
        <f>SUMIF($S$177:$S$197,C165,$V$177:$V$197)</f>
        <v>110</v>
      </c>
      <c r="H165" s="67">
        <f>INT(G165*H$159)+5</f>
        <v>101</v>
      </c>
      <c r="I165" s="67">
        <f t="shared" si="47"/>
        <v>9</v>
      </c>
      <c r="J165" s="67">
        <f t="shared" si="47"/>
        <v>0</v>
      </c>
      <c r="K165" s="67">
        <f t="shared" si="47"/>
        <v>0</v>
      </c>
      <c r="L165" s="67">
        <f t="shared" si="47"/>
        <v>0</v>
      </c>
      <c r="M165" s="67">
        <f t="shared" si="47"/>
        <v>0</v>
      </c>
      <c r="N165" s="67">
        <f t="shared" si="47"/>
        <v>0</v>
      </c>
      <c r="O165" s="67">
        <f t="shared" si="47"/>
        <v>0</v>
      </c>
      <c r="P165" s="136" t="b">
        <f>SUM(H165:O165)=G165</f>
        <v>1</v>
      </c>
      <c r="Q165" s="789">
        <v>-5</v>
      </c>
    </row>
    <row r="166" spans="2:22" ht="15.75" customHeight="1" x14ac:dyDescent="0.25">
      <c r="B166" s="787"/>
      <c r="C166" s="787" t="s">
        <v>1843</v>
      </c>
      <c r="D166" s="1072"/>
      <c r="E166" s="30">
        <f>E151+1</f>
        <v>2024</v>
      </c>
      <c r="F166" s="145">
        <v>5</v>
      </c>
      <c r="G166" s="67">
        <f>SUMIF($S$177:$S$197,C166,$V$177:$V$197)</f>
        <v>122</v>
      </c>
      <c r="H166" s="67">
        <f>INT(G166*H$159)+6</f>
        <v>112</v>
      </c>
      <c r="I166" s="67">
        <f t="shared" si="47"/>
        <v>10</v>
      </c>
      <c r="J166" s="67">
        <f t="shared" si="47"/>
        <v>0</v>
      </c>
      <c r="K166" s="67">
        <f t="shared" si="47"/>
        <v>0</v>
      </c>
      <c r="L166" s="67">
        <f t="shared" si="47"/>
        <v>0</v>
      </c>
      <c r="M166" s="67">
        <f t="shared" si="47"/>
        <v>0</v>
      </c>
      <c r="N166" s="67">
        <f t="shared" si="47"/>
        <v>0</v>
      </c>
      <c r="O166" s="67">
        <f t="shared" si="47"/>
        <v>0</v>
      </c>
      <c r="P166" s="136" t="b">
        <f>SUM(H166:O166)=G166</f>
        <v>1</v>
      </c>
      <c r="Q166" s="789">
        <v>-6</v>
      </c>
    </row>
    <row r="167" spans="2:22" ht="15.75" customHeight="1" x14ac:dyDescent="0.25">
      <c r="B167" s="787"/>
      <c r="C167" s="787"/>
    </row>
    <row r="168" spans="2:22" ht="15.75" customHeight="1" x14ac:dyDescent="0.25">
      <c r="B168" s="787"/>
      <c r="C168" s="787"/>
    </row>
    <row r="169" spans="2:22" ht="15.75" customHeight="1" x14ac:dyDescent="0.25">
      <c r="B169" s="787"/>
      <c r="C169" s="787"/>
    </row>
    <row r="170" spans="2:22" ht="15.75" customHeight="1" x14ac:dyDescent="0.25">
      <c r="B170" s="787"/>
      <c r="C170" s="787"/>
    </row>
    <row r="171" spans="2:22" ht="15.75" customHeight="1" x14ac:dyDescent="0.25">
      <c r="B171" s="787"/>
      <c r="C171" s="787"/>
    </row>
    <row r="172" spans="2:22" ht="15.75" customHeight="1" x14ac:dyDescent="0.25">
      <c r="B172" s="787"/>
      <c r="C172" s="787"/>
    </row>
    <row r="173" spans="2:22" ht="15.75" customHeight="1" x14ac:dyDescent="0.25">
      <c r="B173" s="787"/>
      <c r="C173" s="787"/>
      <c r="D173" s="787"/>
      <c r="E173" s="787"/>
      <c r="F173" s="787"/>
      <c r="G173" s="787"/>
      <c r="H173" s="787"/>
      <c r="I173" s="787"/>
      <c r="J173" s="787"/>
      <c r="K173" s="787"/>
      <c r="L173" s="787"/>
      <c r="M173" s="787"/>
      <c r="N173" s="787"/>
    </row>
    <row r="174" spans="2:22" ht="15.75" customHeight="1" x14ac:dyDescent="0.25">
      <c r="B174" s="787"/>
      <c r="C174" s="787"/>
      <c r="D174" s="787"/>
      <c r="E174" s="787"/>
      <c r="F174" s="787"/>
      <c r="G174" s="787"/>
      <c r="H174" s="787"/>
      <c r="I174" s="787"/>
      <c r="J174" s="787"/>
      <c r="K174" s="787"/>
      <c r="L174" s="787"/>
      <c r="M174" s="787"/>
      <c r="N174" s="787"/>
    </row>
    <row r="175" spans="2:22" ht="15.75" customHeight="1" x14ac:dyDescent="0.25">
      <c r="B175" s="787"/>
      <c r="C175" s="787"/>
      <c r="D175" s="787"/>
      <c r="E175" s="787"/>
      <c r="F175" s="787"/>
      <c r="G175" s="787"/>
      <c r="H175" s="787"/>
      <c r="I175" s="787"/>
      <c r="J175" s="787"/>
      <c r="K175" s="787"/>
      <c r="L175" s="787"/>
      <c r="M175" s="787"/>
      <c r="N175" s="787"/>
    </row>
    <row r="176" spans="2:22" ht="15.75" customHeight="1" x14ac:dyDescent="0.25">
      <c r="B176" s="785" t="s">
        <v>1813</v>
      </c>
      <c r="C176" s="785" t="s">
        <v>1814</v>
      </c>
      <c r="D176" s="785" t="s">
        <v>1815</v>
      </c>
      <c r="E176" s="785" t="s">
        <v>1816</v>
      </c>
      <c r="F176" s="785" t="s">
        <v>1817</v>
      </c>
      <c r="G176" s="785" t="s">
        <v>1818</v>
      </c>
      <c r="H176" s="785" t="s">
        <v>1819</v>
      </c>
      <c r="I176" s="785" t="s">
        <v>1820</v>
      </c>
      <c r="J176" s="785" t="s">
        <v>1821</v>
      </c>
      <c r="K176" s="785" t="s">
        <v>1822</v>
      </c>
      <c r="L176" s="785" t="s">
        <v>1823</v>
      </c>
      <c r="M176" s="785" t="s">
        <v>1824</v>
      </c>
      <c r="N176" s="785" t="s">
        <v>1825</v>
      </c>
      <c r="O176" s="785" t="s">
        <v>1826</v>
      </c>
      <c r="P176" s="785" t="s">
        <v>1827</v>
      </c>
      <c r="Q176" s="785" t="s">
        <v>1828</v>
      </c>
      <c r="R176" s="785" t="s">
        <v>1829</v>
      </c>
      <c r="S176" s="785" t="s">
        <v>1830</v>
      </c>
      <c r="T176" s="785" t="s">
        <v>1831</v>
      </c>
      <c r="U176" s="785" t="s">
        <v>520</v>
      </c>
      <c r="V176" s="785" t="s">
        <v>344</v>
      </c>
    </row>
    <row r="177" spans="2:22" ht="15.75" customHeight="1" x14ac:dyDescent="0.25">
      <c r="B177" t="s">
        <v>1832</v>
      </c>
      <c r="C177" t="s">
        <v>1833</v>
      </c>
      <c r="D177" t="s">
        <v>1834</v>
      </c>
      <c r="E177" t="s">
        <v>1835</v>
      </c>
      <c r="F177" t="s">
        <v>1836</v>
      </c>
      <c r="G177" t="s">
        <v>1784</v>
      </c>
      <c r="H177" t="s">
        <v>1837</v>
      </c>
      <c r="I177" t="s">
        <v>1837</v>
      </c>
      <c r="J177" t="s">
        <v>1721</v>
      </c>
      <c r="K177" t="s">
        <v>1838</v>
      </c>
      <c r="L177" t="s">
        <v>1839</v>
      </c>
      <c r="M177" t="s">
        <v>1840</v>
      </c>
      <c r="N177" t="s">
        <v>1785</v>
      </c>
      <c r="O177" t="s">
        <v>1841</v>
      </c>
      <c r="P177" t="s">
        <v>317</v>
      </c>
      <c r="Q177" t="s">
        <v>1842</v>
      </c>
      <c r="R177" t="s">
        <v>1704</v>
      </c>
      <c r="S177" t="s">
        <v>1843</v>
      </c>
      <c r="T177" t="s">
        <v>1844</v>
      </c>
      <c r="U177" t="s">
        <v>1845</v>
      </c>
      <c r="V177">
        <v>35</v>
      </c>
    </row>
    <row r="178" spans="2:22" ht="15.75" customHeight="1" x14ac:dyDescent="0.25">
      <c r="B178" t="s">
        <v>1832</v>
      </c>
      <c r="C178" t="s">
        <v>1833</v>
      </c>
      <c r="D178" t="s">
        <v>1834</v>
      </c>
      <c r="E178" t="s">
        <v>1835</v>
      </c>
      <c r="F178" t="s">
        <v>1836</v>
      </c>
      <c r="G178" t="s">
        <v>1784</v>
      </c>
      <c r="H178" t="s">
        <v>1837</v>
      </c>
      <c r="I178" t="s">
        <v>1837</v>
      </c>
      <c r="J178" t="s">
        <v>1721</v>
      </c>
      <c r="K178" t="s">
        <v>1838</v>
      </c>
      <c r="L178" t="s">
        <v>1839</v>
      </c>
      <c r="M178" t="s">
        <v>1840</v>
      </c>
      <c r="N178" t="s">
        <v>1785</v>
      </c>
      <c r="O178" t="s">
        <v>1841</v>
      </c>
      <c r="P178" t="s">
        <v>317</v>
      </c>
      <c r="Q178" t="s">
        <v>1842</v>
      </c>
      <c r="R178" t="s">
        <v>1704</v>
      </c>
      <c r="S178" t="s">
        <v>1846</v>
      </c>
      <c r="T178" t="s">
        <v>1847</v>
      </c>
      <c r="U178" t="s">
        <v>1845</v>
      </c>
      <c r="V178">
        <v>29</v>
      </c>
    </row>
    <row r="179" spans="2:22" ht="15.75" customHeight="1" x14ac:dyDescent="0.25">
      <c r="B179" t="s">
        <v>1832</v>
      </c>
      <c r="C179" t="s">
        <v>1833</v>
      </c>
      <c r="D179" t="s">
        <v>1834</v>
      </c>
      <c r="E179" t="s">
        <v>1835</v>
      </c>
      <c r="F179" t="s">
        <v>1836</v>
      </c>
      <c r="G179" t="s">
        <v>1784</v>
      </c>
      <c r="H179" t="s">
        <v>1837</v>
      </c>
      <c r="I179" t="s">
        <v>1837</v>
      </c>
      <c r="J179" t="s">
        <v>1721</v>
      </c>
      <c r="K179" t="s">
        <v>1838</v>
      </c>
      <c r="L179" t="s">
        <v>1839</v>
      </c>
      <c r="M179" t="s">
        <v>1840</v>
      </c>
      <c r="N179" t="s">
        <v>1785</v>
      </c>
      <c r="O179" t="s">
        <v>1841</v>
      </c>
      <c r="P179" t="s">
        <v>317</v>
      </c>
      <c r="Q179" t="s">
        <v>1842</v>
      </c>
      <c r="R179" t="s">
        <v>1704</v>
      </c>
      <c r="S179" t="s">
        <v>1848</v>
      </c>
      <c r="T179" t="s">
        <v>1849</v>
      </c>
      <c r="U179" t="s">
        <v>1845</v>
      </c>
      <c r="V179">
        <v>35</v>
      </c>
    </row>
    <row r="180" spans="2:22" ht="15.75" customHeight="1" x14ac:dyDescent="0.25">
      <c r="B180" t="s">
        <v>1832</v>
      </c>
      <c r="C180" t="s">
        <v>1833</v>
      </c>
      <c r="D180" t="s">
        <v>1834</v>
      </c>
      <c r="E180" t="s">
        <v>1835</v>
      </c>
      <c r="F180" t="s">
        <v>1836</v>
      </c>
      <c r="G180" t="s">
        <v>1784</v>
      </c>
      <c r="H180" t="s">
        <v>1837</v>
      </c>
      <c r="I180" t="s">
        <v>1837</v>
      </c>
      <c r="J180" t="s">
        <v>1721</v>
      </c>
      <c r="K180" t="s">
        <v>1838</v>
      </c>
      <c r="L180" t="s">
        <v>1839</v>
      </c>
      <c r="M180" t="s">
        <v>1840</v>
      </c>
      <c r="N180" t="s">
        <v>1785</v>
      </c>
      <c r="O180" t="s">
        <v>1841</v>
      </c>
      <c r="P180" t="s">
        <v>317</v>
      </c>
      <c r="Q180" t="s">
        <v>1842</v>
      </c>
      <c r="R180" t="s">
        <v>1704</v>
      </c>
      <c r="S180" t="s">
        <v>1850</v>
      </c>
      <c r="T180" t="s">
        <v>1851</v>
      </c>
      <c r="U180" t="s">
        <v>1845</v>
      </c>
      <c r="V180">
        <v>28</v>
      </c>
    </row>
    <row r="181" spans="2:22" ht="15.75" customHeight="1" x14ac:dyDescent="0.25">
      <c r="B181" t="s">
        <v>1832</v>
      </c>
      <c r="C181" t="s">
        <v>1833</v>
      </c>
      <c r="D181" t="s">
        <v>1834</v>
      </c>
      <c r="E181" t="s">
        <v>1835</v>
      </c>
      <c r="F181" t="s">
        <v>1836</v>
      </c>
      <c r="G181" t="s">
        <v>1784</v>
      </c>
      <c r="H181" t="s">
        <v>1837</v>
      </c>
      <c r="I181" t="s">
        <v>1837</v>
      </c>
      <c r="J181" t="s">
        <v>1721</v>
      </c>
      <c r="K181" t="s">
        <v>1838</v>
      </c>
      <c r="L181" t="s">
        <v>1839</v>
      </c>
      <c r="M181" t="s">
        <v>1840</v>
      </c>
      <c r="N181" t="s">
        <v>1785</v>
      </c>
      <c r="O181" t="s">
        <v>1841</v>
      </c>
      <c r="P181" t="s">
        <v>317</v>
      </c>
      <c r="Q181" t="s">
        <v>1842</v>
      </c>
      <c r="R181" t="s">
        <v>1704</v>
      </c>
      <c r="S181" t="s">
        <v>1843</v>
      </c>
      <c r="T181" t="s">
        <v>1852</v>
      </c>
      <c r="U181" t="s">
        <v>1845</v>
      </c>
      <c r="V181">
        <v>43</v>
      </c>
    </row>
    <row r="182" spans="2:22" ht="15.75" customHeight="1" x14ac:dyDescent="0.25">
      <c r="B182" t="s">
        <v>1832</v>
      </c>
      <c r="C182" t="s">
        <v>1833</v>
      </c>
      <c r="D182" t="s">
        <v>1834</v>
      </c>
      <c r="E182" t="s">
        <v>1835</v>
      </c>
      <c r="F182" t="s">
        <v>1836</v>
      </c>
      <c r="G182" t="s">
        <v>1784</v>
      </c>
      <c r="H182" t="s">
        <v>1837</v>
      </c>
      <c r="I182" t="s">
        <v>1837</v>
      </c>
      <c r="J182" t="s">
        <v>1721</v>
      </c>
      <c r="K182" t="s">
        <v>1838</v>
      </c>
      <c r="L182" t="s">
        <v>1839</v>
      </c>
      <c r="M182" t="s">
        <v>1840</v>
      </c>
      <c r="N182" t="s">
        <v>1785</v>
      </c>
      <c r="O182" t="s">
        <v>1841</v>
      </c>
      <c r="P182" t="s">
        <v>317</v>
      </c>
      <c r="Q182" t="s">
        <v>1842</v>
      </c>
      <c r="R182" t="s">
        <v>1704</v>
      </c>
      <c r="S182" t="s">
        <v>1846</v>
      </c>
      <c r="T182" t="s">
        <v>1853</v>
      </c>
      <c r="U182" t="s">
        <v>1845</v>
      </c>
      <c r="V182">
        <v>29</v>
      </c>
    </row>
    <row r="183" spans="2:22" ht="15.75" customHeight="1" x14ac:dyDescent="0.25">
      <c r="B183" t="s">
        <v>1832</v>
      </c>
      <c r="C183" t="s">
        <v>1833</v>
      </c>
      <c r="D183" t="s">
        <v>1834</v>
      </c>
      <c r="E183" t="s">
        <v>1835</v>
      </c>
      <c r="F183" t="s">
        <v>1836</v>
      </c>
      <c r="G183" t="s">
        <v>1784</v>
      </c>
      <c r="H183" t="s">
        <v>1837</v>
      </c>
      <c r="I183" t="s">
        <v>1837</v>
      </c>
      <c r="J183" t="s">
        <v>1721</v>
      </c>
      <c r="K183" t="s">
        <v>1838</v>
      </c>
      <c r="L183" t="s">
        <v>1839</v>
      </c>
      <c r="M183" t="s">
        <v>1840</v>
      </c>
      <c r="N183" t="s">
        <v>1785</v>
      </c>
      <c r="O183" t="s">
        <v>1841</v>
      </c>
      <c r="P183" t="s">
        <v>317</v>
      </c>
      <c r="Q183" t="s">
        <v>1842</v>
      </c>
      <c r="R183" t="s">
        <v>1704</v>
      </c>
      <c r="S183" t="s">
        <v>1843</v>
      </c>
      <c r="T183" t="s">
        <v>1854</v>
      </c>
      <c r="U183" t="s">
        <v>1845</v>
      </c>
      <c r="V183">
        <v>44</v>
      </c>
    </row>
    <row r="184" spans="2:22" ht="15.75" customHeight="1" x14ac:dyDescent="0.25">
      <c r="B184" t="s">
        <v>1832</v>
      </c>
      <c r="C184" t="s">
        <v>1833</v>
      </c>
      <c r="D184" t="s">
        <v>1834</v>
      </c>
      <c r="E184" t="s">
        <v>1835</v>
      </c>
      <c r="F184" t="s">
        <v>1836</v>
      </c>
      <c r="G184" t="s">
        <v>1784</v>
      </c>
      <c r="H184" t="s">
        <v>1837</v>
      </c>
      <c r="I184" t="s">
        <v>1837</v>
      </c>
      <c r="J184" t="s">
        <v>1721</v>
      </c>
      <c r="K184" t="s">
        <v>1838</v>
      </c>
      <c r="L184" t="s">
        <v>1839</v>
      </c>
      <c r="M184" t="s">
        <v>1840</v>
      </c>
      <c r="N184" t="s">
        <v>1785</v>
      </c>
      <c r="O184" t="s">
        <v>1841</v>
      </c>
      <c r="P184" t="s">
        <v>317</v>
      </c>
      <c r="Q184" t="s">
        <v>1842</v>
      </c>
      <c r="R184" t="s">
        <v>1704</v>
      </c>
      <c r="S184" t="s">
        <v>1846</v>
      </c>
      <c r="T184" t="s">
        <v>1855</v>
      </c>
      <c r="U184" t="s">
        <v>1845</v>
      </c>
      <c r="V184">
        <v>29</v>
      </c>
    </row>
    <row r="185" spans="2:22" ht="15.75" customHeight="1" x14ac:dyDescent="0.25">
      <c r="B185" t="s">
        <v>1832</v>
      </c>
      <c r="C185" t="s">
        <v>1833</v>
      </c>
      <c r="D185" t="s">
        <v>1834</v>
      </c>
      <c r="E185" t="s">
        <v>1835</v>
      </c>
      <c r="F185" t="s">
        <v>1836</v>
      </c>
      <c r="G185" t="s">
        <v>1784</v>
      </c>
      <c r="H185" t="s">
        <v>1837</v>
      </c>
      <c r="I185" t="s">
        <v>1837</v>
      </c>
      <c r="J185" t="s">
        <v>1721</v>
      </c>
      <c r="K185" t="s">
        <v>1838</v>
      </c>
      <c r="L185" t="s">
        <v>1839</v>
      </c>
      <c r="M185" t="s">
        <v>1840</v>
      </c>
      <c r="N185" t="s">
        <v>1785</v>
      </c>
      <c r="O185" t="s">
        <v>1841</v>
      </c>
      <c r="P185" t="s">
        <v>317</v>
      </c>
      <c r="Q185" t="s">
        <v>1842</v>
      </c>
      <c r="R185" t="s">
        <v>1704</v>
      </c>
      <c r="S185" t="s">
        <v>1856</v>
      </c>
      <c r="T185" t="s">
        <v>1857</v>
      </c>
      <c r="U185" t="s">
        <v>1845</v>
      </c>
      <c r="V185">
        <v>31</v>
      </c>
    </row>
    <row r="186" spans="2:22" ht="15.75" customHeight="1" x14ac:dyDescent="0.25">
      <c r="B186" t="s">
        <v>1832</v>
      </c>
      <c r="C186" t="s">
        <v>1833</v>
      </c>
      <c r="D186" t="s">
        <v>1834</v>
      </c>
      <c r="E186" t="s">
        <v>1835</v>
      </c>
      <c r="F186" t="s">
        <v>1836</v>
      </c>
      <c r="G186" t="s">
        <v>1784</v>
      </c>
      <c r="H186" t="s">
        <v>1837</v>
      </c>
      <c r="I186" t="s">
        <v>1837</v>
      </c>
      <c r="J186" t="s">
        <v>1721</v>
      </c>
      <c r="K186" t="s">
        <v>1838</v>
      </c>
      <c r="L186" t="s">
        <v>1839</v>
      </c>
      <c r="M186" t="s">
        <v>1840</v>
      </c>
      <c r="N186" t="s">
        <v>1785</v>
      </c>
      <c r="O186" t="s">
        <v>1841</v>
      </c>
      <c r="P186" t="s">
        <v>317</v>
      </c>
      <c r="Q186" t="s">
        <v>1842</v>
      </c>
      <c r="R186" t="s">
        <v>1704</v>
      </c>
      <c r="S186" t="s">
        <v>1848</v>
      </c>
      <c r="T186" t="s">
        <v>1858</v>
      </c>
      <c r="U186" t="s">
        <v>1845</v>
      </c>
      <c r="V186">
        <v>37</v>
      </c>
    </row>
    <row r="187" spans="2:22" ht="15.75" customHeight="1" x14ac:dyDescent="0.25">
      <c r="B187" t="s">
        <v>1832</v>
      </c>
      <c r="C187" t="s">
        <v>1833</v>
      </c>
      <c r="D187" t="s">
        <v>1834</v>
      </c>
      <c r="E187" t="s">
        <v>1835</v>
      </c>
      <c r="F187" t="s">
        <v>1836</v>
      </c>
      <c r="G187" t="s">
        <v>1784</v>
      </c>
      <c r="H187" t="s">
        <v>1837</v>
      </c>
      <c r="I187" t="s">
        <v>1837</v>
      </c>
      <c r="J187" t="s">
        <v>1721</v>
      </c>
      <c r="K187" t="s">
        <v>1838</v>
      </c>
      <c r="L187" t="s">
        <v>1839</v>
      </c>
      <c r="M187" t="s">
        <v>1840</v>
      </c>
      <c r="N187" t="s">
        <v>1785</v>
      </c>
      <c r="O187" t="s">
        <v>1841</v>
      </c>
      <c r="P187" t="s">
        <v>317</v>
      </c>
      <c r="Q187" t="s">
        <v>1842</v>
      </c>
      <c r="R187" t="s">
        <v>1704</v>
      </c>
      <c r="S187" t="s">
        <v>1850</v>
      </c>
      <c r="T187" t="s">
        <v>1859</v>
      </c>
      <c r="U187" t="s">
        <v>1845</v>
      </c>
      <c r="V187">
        <v>25</v>
      </c>
    </row>
    <row r="188" spans="2:22" ht="15.75" customHeight="1" x14ac:dyDescent="0.25">
      <c r="B188" t="s">
        <v>1832</v>
      </c>
      <c r="C188" t="s">
        <v>1833</v>
      </c>
      <c r="D188" t="s">
        <v>1834</v>
      </c>
      <c r="E188" t="s">
        <v>1835</v>
      </c>
      <c r="F188" t="s">
        <v>1836</v>
      </c>
      <c r="G188" t="s">
        <v>1784</v>
      </c>
      <c r="H188" t="s">
        <v>1837</v>
      </c>
      <c r="I188" t="s">
        <v>1837</v>
      </c>
      <c r="J188" t="s">
        <v>1721</v>
      </c>
      <c r="K188" t="s">
        <v>1838</v>
      </c>
      <c r="L188" t="s">
        <v>1839</v>
      </c>
      <c r="M188" t="s">
        <v>1840</v>
      </c>
      <c r="N188" t="s">
        <v>1785</v>
      </c>
      <c r="O188" t="s">
        <v>1841</v>
      </c>
      <c r="P188" t="s">
        <v>317</v>
      </c>
      <c r="Q188" t="s">
        <v>1842</v>
      </c>
      <c r="R188" t="s">
        <v>1704</v>
      </c>
      <c r="S188" t="s">
        <v>1846</v>
      </c>
      <c r="T188" t="s">
        <v>1860</v>
      </c>
      <c r="U188" t="s">
        <v>1845</v>
      </c>
      <c r="V188">
        <v>27</v>
      </c>
    </row>
    <row r="189" spans="2:22" ht="15.75" customHeight="1" x14ac:dyDescent="0.25">
      <c r="B189" t="s">
        <v>1832</v>
      </c>
      <c r="C189" t="s">
        <v>1833</v>
      </c>
      <c r="D189" t="s">
        <v>1834</v>
      </c>
      <c r="E189" t="s">
        <v>1835</v>
      </c>
      <c r="F189" t="s">
        <v>1836</v>
      </c>
      <c r="G189" t="s">
        <v>1784</v>
      </c>
      <c r="H189" t="s">
        <v>1837</v>
      </c>
      <c r="I189" t="s">
        <v>1837</v>
      </c>
      <c r="J189" t="s">
        <v>1721</v>
      </c>
      <c r="K189" t="s">
        <v>1838</v>
      </c>
      <c r="L189" t="s">
        <v>1839</v>
      </c>
      <c r="M189" t="s">
        <v>1840</v>
      </c>
      <c r="N189" t="s">
        <v>1785</v>
      </c>
      <c r="O189" t="s">
        <v>1841</v>
      </c>
      <c r="P189" t="s">
        <v>317</v>
      </c>
      <c r="Q189" t="s">
        <v>1842</v>
      </c>
      <c r="R189" t="s">
        <v>1704</v>
      </c>
      <c r="S189" t="s">
        <v>1856</v>
      </c>
      <c r="T189" t="s">
        <v>1861</v>
      </c>
      <c r="U189" t="s">
        <v>1845</v>
      </c>
      <c r="V189">
        <v>28</v>
      </c>
    </row>
    <row r="190" spans="2:22" ht="15.75" customHeight="1" x14ac:dyDescent="0.25">
      <c r="B190" t="s">
        <v>1832</v>
      </c>
      <c r="C190" t="s">
        <v>1833</v>
      </c>
      <c r="D190" t="s">
        <v>1834</v>
      </c>
      <c r="E190" t="s">
        <v>1835</v>
      </c>
      <c r="F190" t="s">
        <v>1836</v>
      </c>
      <c r="G190" t="s">
        <v>1784</v>
      </c>
      <c r="H190" t="s">
        <v>1837</v>
      </c>
      <c r="I190" t="s">
        <v>1837</v>
      </c>
      <c r="J190" t="s">
        <v>1721</v>
      </c>
      <c r="K190" t="s">
        <v>1838</v>
      </c>
      <c r="L190" t="s">
        <v>1839</v>
      </c>
      <c r="M190" t="s">
        <v>1840</v>
      </c>
      <c r="N190" t="s">
        <v>1785</v>
      </c>
      <c r="O190" t="s">
        <v>1841</v>
      </c>
      <c r="P190" t="s">
        <v>317</v>
      </c>
      <c r="Q190" t="s">
        <v>1842</v>
      </c>
      <c r="R190" t="s">
        <v>1704</v>
      </c>
      <c r="S190" t="s">
        <v>1856</v>
      </c>
      <c r="T190" t="s">
        <v>1862</v>
      </c>
      <c r="U190" t="s">
        <v>1845</v>
      </c>
      <c r="V190">
        <v>30</v>
      </c>
    </row>
    <row r="191" spans="2:22" ht="15.75" customHeight="1" x14ac:dyDescent="0.25">
      <c r="B191" t="s">
        <v>1832</v>
      </c>
      <c r="C191" t="s">
        <v>1833</v>
      </c>
      <c r="D191" t="s">
        <v>1834</v>
      </c>
      <c r="E191" t="s">
        <v>1835</v>
      </c>
      <c r="F191" t="s">
        <v>1836</v>
      </c>
      <c r="G191" t="s">
        <v>1784</v>
      </c>
      <c r="H191" t="s">
        <v>1837</v>
      </c>
      <c r="I191" t="s">
        <v>1837</v>
      </c>
      <c r="J191" t="s">
        <v>1721</v>
      </c>
      <c r="K191" t="s">
        <v>1838</v>
      </c>
      <c r="L191" t="s">
        <v>1839</v>
      </c>
      <c r="M191" t="s">
        <v>1840</v>
      </c>
      <c r="N191" t="s">
        <v>1785</v>
      </c>
      <c r="O191" t="s">
        <v>1841</v>
      </c>
      <c r="P191" t="s">
        <v>317</v>
      </c>
      <c r="Q191" t="s">
        <v>1842</v>
      </c>
      <c r="R191" t="s">
        <v>1704</v>
      </c>
      <c r="S191" t="s">
        <v>1848</v>
      </c>
      <c r="T191" t="s">
        <v>1863</v>
      </c>
      <c r="U191" t="s">
        <v>1845</v>
      </c>
      <c r="V191">
        <v>35</v>
      </c>
    </row>
    <row r="192" spans="2:22" ht="15.75" customHeight="1" x14ac:dyDescent="0.25">
      <c r="B192" t="s">
        <v>1832</v>
      </c>
      <c r="C192" t="s">
        <v>1833</v>
      </c>
      <c r="D192" t="s">
        <v>1834</v>
      </c>
      <c r="E192" t="s">
        <v>1835</v>
      </c>
      <c r="F192" t="s">
        <v>1836</v>
      </c>
      <c r="G192" t="s">
        <v>1784</v>
      </c>
      <c r="H192" t="s">
        <v>1837</v>
      </c>
      <c r="I192" t="s">
        <v>1837</v>
      </c>
      <c r="J192" t="s">
        <v>1721</v>
      </c>
      <c r="K192" t="s">
        <v>1838</v>
      </c>
      <c r="L192" t="s">
        <v>1839</v>
      </c>
      <c r="M192" t="s">
        <v>1840</v>
      </c>
      <c r="N192" t="s">
        <v>1785</v>
      </c>
      <c r="O192" t="s">
        <v>1841</v>
      </c>
      <c r="P192" t="s">
        <v>317</v>
      </c>
      <c r="Q192" t="s">
        <v>1842</v>
      </c>
      <c r="R192" t="s">
        <v>1704</v>
      </c>
      <c r="S192" t="s">
        <v>1850</v>
      </c>
      <c r="T192" t="s">
        <v>1864</v>
      </c>
      <c r="U192" t="s">
        <v>1845</v>
      </c>
      <c r="V192">
        <v>28</v>
      </c>
    </row>
    <row r="193" spans="2:22" ht="15.75" customHeight="1" x14ac:dyDescent="0.25">
      <c r="B193" t="s">
        <v>1832</v>
      </c>
      <c r="C193" t="s">
        <v>1833</v>
      </c>
      <c r="D193" t="s">
        <v>1834</v>
      </c>
      <c r="E193" t="s">
        <v>1835</v>
      </c>
      <c r="F193" t="s">
        <v>1836</v>
      </c>
      <c r="G193" t="s">
        <v>1784</v>
      </c>
      <c r="H193" t="s">
        <v>1837</v>
      </c>
      <c r="I193" t="s">
        <v>1837</v>
      </c>
      <c r="J193" t="s">
        <v>1721</v>
      </c>
      <c r="K193" t="s">
        <v>1838</v>
      </c>
      <c r="L193" t="s">
        <v>1839</v>
      </c>
      <c r="M193" t="s">
        <v>1840</v>
      </c>
      <c r="N193" t="s">
        <v>1785</v>
      </c>
      <c r="O193" t="s">
        <v>1841</v>
      </c>
      <c r="P193" t="s">
        <v>317</v>
      </c>
      <c r="Q193" t="s">
        <v>1842</v>
      </c>
      <c r="R193" t="s">
        <v>1704</v>
      </c>
      <c r="S193" t="s">
        <v>1856</v>
      </c>
      <c r="T193" t="s">
        <v>1865</v>
      </c>
      <c r="U193" t="s">
        <v>1845</v>
      </c>
      <c r="V193">
        <v>30</v>
      </c>
    </row>
    <row r="194" spans="2:22" ht="15.75" customHeight="1" x14ac:dyDescent="0.25">
      <c r="B194" t="s">
        <v>1832</v>
      </c>
      <c r="C194" t="s">
        <v>1833</v>
      </c>
      <c r="D194" t="s">
        <v>1834</v>
      </c>
      <c r="E194" t="s">
        <v>1835</v>
      </c>
      <c r="F194" t="s">
        <v>1836</v>
      </c>
      <c r="G194" t="s">
        <v>1784</v>
      </c>
      <c r="H194" t="s">
        <v>1837</v>
      </c>
      <c r="I194" t="s">
        <v>1837</v>
      </c>
      <c r="J194" t="s">
        <v>1721</v>
      </c>
      <c r="K194" t="s">
        <v>1838</v>
      </c>
      <c r="L194" t="s">
        <v>1839</v>
      </c>
      <c r="M194" t="s">
        <v>1840</v>
      </c>
      <c r="N194" t="s">
        <v>1785</v>
      </c>
      <c r="O194" t="s">
        <v>1841</v>
      </c>
      <c r="P194" t="s">
        <v>317</v>
      </c>
      <c r="Q194" t="s">
        <v>1842</v>
      </c>
      <c r="R194" t="s">
        <v>1704</v>
      </c>
      <c r="S194" t="s">
        <v>1846</v>
      </c>
      <c r="T194" t="s">
        <v>1866</v>
      </c>
      <c r="U194" t="s">
        <v>1845</v>
      </c>
      <c r="V194">
        <v>28</v>
      </c>
    </row>
    <row r="195" spans="2:22" ht="15.75" customHeight="1" x14ac:dyDescent="0.25">
      <c r="B195" t="s">
        <v>1832</v>
      </c>
      <c r="C195" t="s">
        <v>1833</v>
      </c>
      <c r="D195" t="s">
        <v>1834</v>
      </c>
      <c r="E195" t="s">
        <v>1835</v>
      </c>
      <c r="F195" t="s">
        <v>1836</v>
      </c>
      <c r="G195" t="s">
        <v>1784</v>
      </c>
      <c r="H195" t="s">
        <v>1837</v>
      </c>
      <c r="I195" t="s">
        <v>1837</v>
      </c>
      <c r="J195" t="s">
        <v>1721</v>
      </c>
      <c r="K195" t="s">
        <v>1838</v>
      </c>
      <c r="L195" t="s">
        <v>1839</v>
      </c>
      <c r="M195" t="s">
        <v>1840</v>
      </c>
      <c r="N195" t="s">
        <v>1785</v>
      </c>
      <c r="O195" t="s">
        <v>1841</v>
      </c>
      <c r="P195" t="s">
        <v>317</v>
      </c>
      <c r="Q195" t="s">
        <v>1842</v>
      </c>
      <c r="R195" t="s">
        <v>1704</v>
      </c>
      <c r="S195" t="s">
        <v>1856</v>
      </c>
      <c r="T195" t="s">
        <v>1867</v>
      </c>
      <c r="U195" t="s">
        <v>1845</v>
      </c>
      <c r="V195">
        <v>31</v>
      </c>
    </row>
    <row r="196" spans="2:22" ht="15.75" customHeight="1" x14ac:dyDescent="0.25">
      <c r="B196" t="s">
        <v>1832</v>
      </c>
      <c r="C196" t="s">
        <v>1833</v>
      </c>
      <c r="D196" t="s">
        <v>1834</v>
      </c>
      <c r="E196" t="s">
        <v>1835</v>
      </c>
      <c r="F196" t="s">
        <v>1836</v>
      </c>
      <c r="G196" t="s">
        <v>1784</v>
      </c>
      <c r="H196" t="s">
        <v>1837</v>
      </c>
      <c r="I196" t="s">
        <v>1837</v>
      </c>
      <c r="J196" t="s">
        <v>1721</v>
      </c>
      <c r="K196" t="s">
        <v>1838</v>
      </c>
      <c r="L196" t="s">
        <v>1839</v>
      </c>
      <c r="M196" t="s">
        <v>1840</v>
      </c>
      <c r="N196" t="s">
        <v>1785</v>
      </c>
      <c r="O196" t="s">
        <v>1841</v>
      </c>
      <c r="P196" t="s">
        <v>317</v>
      </c>
      <c r="Q196" t="s">
        <v>1842</v>
      </c>
      <c r="R196" t="s">
        <v>1704</v>
      </c>
      <c r="S196" t="s">
        <v>1848</v>
      </c>
      <c r="T196" t="s">
        <v>1868</v>
      </c>
      <c r="U196" t="s">
        <v>1845</v>
      </c>
      <c r="V196">
        <v>40</v>
      </c>
    </row>
    <row r="197" spans="2:22" ht="15.75" customHeight="1" x14ac:dyDescent="0.25">
      <c r="B197" t="s">
        <v>1832</v>
      </c>
      <c r="C197" t="s">
        <v>1833</v>
      </c>
      <c r="D197" t="s">
        <v>1834</v>
      </c>
      <c r="E197" t="s">
        <v>1835</v>
      </c>
      <c r="F197" t="s">
        <v>1836</v>
      </c>
      <c r="G197" t="s">
        <v>1784</v>
      </c>
      <c r="H197" t="s">
        <v>1837</v>
      </c>
      <c r="I197" t="s">
        <v>1837</v>
      </c>
      <c r="J197" t="s">
        <v>1721</v>
      </c>
      <c r="K197" t="s">
        <v>1838</v>
      </c>
      <c r="L197" t="s">
        <v>1839</v>
      </c>
      <c r="M197" t="s">
        <v>1840</v>
      </c>
      <c r="N197" t="s">
        <v>1785</v>
      </c>
      <c r="O197" t="s">
        <v>1841</v>
      </c>
      <c r="P197" t="s">
        <v>317</v>
      </c>
      <c r="Q197" t="s">
        <v>1842</v>
      </c>
      <c r="R197" t="s">
        <v>1704</v>
      </c>
      <c r="S197" t="s">
        <v>1850</v>
      </c>
      <c r="T197" t="s">
        <v>1869</v>
      </c>
      <c r="U197" t="s">
        <v>1845</v>
      </c>
      <c r="V197">
        <v>29</v>
      </c>
    </row>
    <row r="198" spans="2:22" ht="15.75" customHeight="1" x14ac:dyDescent="0.25"/>
    <row r="199" spans="2:22" ht="15.75" customHeight="1" x14ac:dyDescent="0.25"/>
    <row r="200" spans="2:22" ht="15.75" customHeight="1" x14ac:dyDescent="0.25"/>
    <row r="201" spans="2:22" ht="15.75" customHeight="1" x14ac:dyDescent="0.25"/>
    <row r="202" spans="2:22" ht="15.75" customHeight="1" x14ac:dyDescent="0.25"/>
    <row r="203" spans="2:22" ht="15.75" customHeight="1" x14ac:dyDescent="0.25"/>
    <row r="204" spans="2:22" ht="15.75" customHeight="1" x14ac:dyDescent="0.25"/>
    <row r="205" spans="2:22" ht="15.75" customHeight="1" x14ac:dyDescent="0.25"/>
    <row r="206" spans="2:22" ht="15.75" customHeight="1" x14ac:dyDescent="0.25"/>
    <row r="207" spans="2:22" ht="15.75" customHeight="1" x14ac:dyDescent="0.25"/>
    <row r="208" spans="2:22"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sheetData>
  <mergeCells count="17">
    <mergeCell ref="D159:G159"/>
    <mergeCell ref="D161:D166"/>
    <mergeCell ref="C110:E110"/>
    <mergeCell ref="C111:E111"/>
    <mergeCell ref="C112:E112"/>
    <mergeCell ref="D138:D143"/>
    <mergeCell ref="D146:D151"/>
    <mergeCell ref="B1:I1"/>
    <mergeCell ref="C104:E104"/>
    <mergeCell ref="C105:E105"/>
    <mergeCell ref="C106:E106"/>
    <mergeCell ref="C107:E107"/>
    <mergeCell ref="C108:E108"/>
    <mergeCell ref="C109:E109"/>
    <mergeCell ref="D114:D119"/>
    <mergeCell ref="D122:D127"/>
    <mergeCell ref="D130:D135"/>
  </mergeCells>
  <pageMargins left="0.7" right="0.7" top="0.75" bottom="0.75" header="0" footer="0"/>
  <pageSetup orientation="landscape"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7030A0"/>
  </sheetPr>
  <dimension ref="B1:V1000"/>
  <sheetViews>
    <sheetView topLeftCell="A24" zoomScale="80" zoomScaleNormal="80" workbookViewId="0">
      <selection activeCell="U48" sqref="U48"/>
    </sheetView>
  </sheetViews>
  <sheetFormatPr baseColWidth="10" defaultColWidth="14.42578125" defaultRowHeight="15" customHeight="1" x14ac:dyDescent="0.25"/>
  <cols>
    <col min="1" max="1" width="10.7109375" customWidth="1"/>
    <col min="2" max="2" width="20.5703125" customWidth="1"/>
    <col min="3" max="5" width="10.7109375" customWidth="1"/>
    <col min="6" max="6" width="15" customWidth="1"/>
    <col min="7" max="7" width="10.7109375" customWidth="1"/>
    <col min="8" max="13" width="13.28515625" customWidth="1"/>
    <col min="14" max="14" width="16" customWidth="1"/>
    <col min="15" max="15" width="18.42578125" customWidth="1"/>
    <col min="16" max="17" width="13.28515625" customWidth="1"/>
    <col min="18" max="18" width="16.7109375" customWidth="1"/>
    <col min="19" max="19" width="29" customWidth="1"/>
    <col min="20" max="20" width="16.7109375" customWidth="1"/>
    <col min="21" max="22" width="14.140625" customWidth="1"/>
    <col min="23" max="26" width="10.7109375" customWidth="1"/>
  </cols>
  <sheetData>
    <row r="1" spans="2:17" ht="18.75" x14ac:dyDescent="0.3">
      <c r="B1" s="1066" t="s">
        <v>491</v>
      </c>
      <c r="C1" s="1058"/>
      <c r="D1" s="1058"/>
      <c r="E1" s="1058"/>
      <c r="F1" s="1058"/>
      <c r="G1" s="1058"/>
      <c r="H1" s="1058"/>
      <c r="I1" s="1058"/>
      <c r="J1" s="1058"/>
      <c r="K1" s="1058"/>
      <c r="L1" s="1058"/>
      <c r="M1" s="1058"/>
      <c r="N1" s="1058"/>
      <c r="O1" s="1058"/>
      <c r="P1" s="1059"/>
    </row>
    <row r="2" spans="2:17" x14ac:dyDescent="0.25">
      <c r="B2" s="30" t="s">
        <v>492</v>
      </c>
    </row>
    <row r="3" spans="2:17" x14ac:dyDescent="0.25">
      <c r="B3" s="37" t="s">
        <v>328</v>
      </c>
      <c r="C3" s="38"/>
      <c r="D3" s="38"/>
      <c r="E3" s="38"/>
      <c r="F3" s="38"/>
      <c r="G3" s="38"/>
      <c r="H3" s="38"/>
      <c r="I3" s="38"/>
      <c r="J3" s="38"/>
      <c r="K3" s="38"/>
      <c r="L3" s="38"/>
      <c r="M3" s="39"/>
    </row>
    <row r="5" spans="2:17" x14ac:dyDescent="0.25">
      <c r="B5" s="37" t="s">
        <v>493</v>
      </c>
      <c r="C5" s="38"/>
      <c r="D5" s="38"/>
      <c r="E5" s="38"/>
      <c r="F5" s="38"/>
      <c r="G5" s="38"/>
      <c r="H5" s="38"/>
      <c r="I5" s="38"/>
      <c r="J5" s="38"/>
      <c r="K5" s="38"/>
      <c r="L5" s="38"/>
      <c r="M5" s="38"/>
    </row>
    <row r="8" spans="2:17" x14ac:dyDescent="0.25">
      <c r="B8" s="147" t="s">
        <v>494</v>
      </c>
      <c r="C8" s="147">
        <v>2019</v>
      </c>
      <c r="D8" s="147">
        <f>C8+1</f>
        <v>2020</v>
      </c>
      <c r="E8" s="147">
        <f>D8+1</f>
        <v>2021</v>
      </c>
      <c r="F8" s="147">
        <f>E8+1</f>
        <v>2022</v>
      </c>
      <c r="G8" s="147">
        <f>F8+1</f>
        <v>2023</v>
      </c>
      <c r="H8" s="147">
        <f>G8+1</f>
        <v>2024</v>
      </c>
      <c r="J8" s="147" t="str">
        <f>B8</f>
        <v>GRADO = 1</v>
      </c>
      <c r="K8" s="147">
        <v>2019</v>
      </c>
      <c r="L8" s="147">
        <f>K8+1</f>
        <v>2020</v>
      </c>
      <c r="M8" s="147">
        <f>L8+1</f>
        <v>2021</v>
      </c>
      <c r="N8" s="147">
        <f>M8+1</f>
        <v>2022</v>
      </c>
      <c r="O8" s="147">
        <f>N8+1</f>
        <v>2023</v>
      </c>
      <c r="P8" s="147">
        <f>O8+1</f>
        <v>2024</v>
      </c>
    </row>
    <row r="9" spans="2:17" x14ac:dyDescent="0.25">
      <c r="B9" s="148" t="s">
        <v>495</v>
      </c>
      <c r="C9" s="67">
        <f>SUMIFS(PRO,AÑO,C$8,GRADO,MID($B$8,9,1))</f>
        <v>104</v>
      </c>
      <c r="D9" s="67">
        <f>SUMIFS(PRO,AÑO,D$8,GRADO,MID($B$8,9,1))</f>
        <v>173</v>
      </c>
      <c r="E9" s="67">
        <f>SUMIFS(PRO,AÑO,E$8,GRADO,MID($B$8,9,1))</f>
        <v>169</v>
      </c>
      <c r="F9" s="67">
        <f>SUMIFS(PRO,AÑO,F$8,GRADO,MID($B$8,9,1))</f>
        <v>167</v>
      </c>
      <c r="G9" s="67">
        <f>SUMIFS(PRO,AÑO,G$8,GRADO,MID($B$8,9,1))</f>
        <v>128</v>
      </c>
      <c r="H9" s="67" cm="1">
        <f t="array" ref="H9:H16">TRANSPOSE('ACTAS Y SIAGIE'!H162:O162)</f>
        <v>130</v>
      </c>
      <c r="J9" s="148" t="s">
        <v>495</v>
      </c>
      <c r="K9" s="77">
        <f t="shared" ref="K9:P16" si="0">C9/C$17</f>
        <v>0.6380368098159509</v>
      </c>
      <c r="L9" s="77">
        <f t="shared" si="0"/>
        <v>1</v>
      </c>
      <c r="M9" s="77">
        <f t="shared" si="0"/>
        <v>0.99411764705882355</v>
      </c>
      <c r="N9" s="77">
        <f t="shared" si="0"/>
        <v>0.98235294117647054</v>
      </c>
      <c r="O9" s="77">
        <f t="shared" si="0"/>
        <v>0.78048780487804881</v>
      </c>
      <c r="P9" s="77">
        <f t="shared" si="0"/>
        <v>0.91549295774647887</v>
      </c>
    </row>
    <row r="10" spans="2:17" x14ac:dyDescent="0.25">
      <c r="B10" s="148" t="s">
        <v>351</v>
      </c>
      <c r="C10" s="67">
        <f>SUMIFS(RR,AÑO,C$8,GRADO,MID($B$8,9,1))</f>
        <v>36</v>
      </c>
      <c r="D10" s="67">
        <f>SUMIFS(RR,AÑO,D$8,GRADO,MID($B$8,9,1))</f>
        <v>0</v>
      </c>
      <c r="E10" s="67">
        <f>SUMIFS(RR,AÑO,E$8,GRADO,MID($B$8,9,1))</f>
        <v>0</v>
      </c>
      <c r="F10" s="67">
        <f>SUMIFS(RR,AÑO,F$8,GRADO,MID($B$8,9,1))</f>
        <v>0</v>
      </c>
      <c r="G10" s="67">
        <f>SUMIFS(RR,AÑO,G$8,GRADO,MID($B$8,9,1))</f>
        <v>28</v>
      </c>
      <c r="H10" s="67">
        <v>12</v>
      </c>
      <c r="J10" s="148" t="s">
        <v>351</v>
      </c>
      <c r="K10" s="77">
        <f t="shared" si="0"/>
        <v>0.22085889570552147</v>
      </c>
      <c r="L10" s="77">
        <f t="shared" si="0"/>
        <v>0</v>
      </c>
      <c r="M10" s="77">
        <f t="shared" si="0"/>
        <v>0</v>
      </c>
      <c r="N10" s="77">
        <f t="shared" si="0"/>
        <v>0</v>
      </c>
      <c r="O10" s="77">
        <f t="shared" si="0"/>
        <v>0.17073170731707318</v>
      </c>
      <c r="P10" s="77">
        <f t="shared" si="0"/>
        <v>8.4507042253521125E-2</v>
      </c>
    </row>
    <row r="11" spans="2:17" x14ac:dyDescent="0.25">
      <c r="B11" s="148" t="s">
        <v>352</v>
      </c>
      <c r="C11" s="112">
        <f>SUMIFS(PER,AÑO,C$8,GRADO,MID($B$8,9,1))</f>
        <v>11</v>
      </c>
      <c r="D11" s="112">
        <f>SUMIFS(PER,AÑO,D$8,GRADO,MID($B$8,9,1))</f>
        <v>0</v>
      </c>
      <c r="E11" s="112">
        <f>SUMIFS(PER,AÑO,E$8,GRADO,MID($B$8,9,1))</f>
        <v>0</v>
      </c>
      <c r="F11" s="112">
        <f>SUMIFS(PER,AÑO,F$8,GRADO,MID($B$8,9,1))</f>
        <v>0</v>
      </c>
      <c r="G11" s="112">
        <f>SUMIFS(PER,AÑO,G$8,GRADO,MID($B$8,9,1))</f>
        <v>4</v>
      </c>
      <c r="H11" s="112">
        <v>0</v>
      </c>
      <c r="J11" s="148" t="s">
        <v>352</v>
      </c>
      <c r="K11" s="149">
        <f t="shared" si="0"/>
        <v>6.7484662576687116E-2</v>
      </c>
      <c r="L11" s="149">
        <f t="shared" si="0"/>
        <v>0</v>
      </c>
      <c r="M11" s="149">
        <f t="shared" si="0"/>
        <v>0</v>
      </c>
      <c r="N11" s="149">
        <f t="shared" si="0"/>
        <v>0</v>
      </c>
      <c r="O11" s="149">
        <f t="shared" si="0"/>
        <v>2.4390243902439025E-2</v>
      </c>
      <c r="P11" s="149">
        <f t="shared" si="0"/>
        <v>0</v>
      </c>
    </row>
    <row r="12" spans="2:17" x14ac:dyDescent="0.25">
      <c r="B12" s="148" t="s">
        <v>281</v>
      </c>
      <c r="C12" s="112">
        <f>SUMIFS(T,AÑO,C$8,GRADO,MID($B$8,9,1))</f>
        <v>7</v>
      </c>
      <c r="D12" s="112">
        <f>SUMIFS(T,AÑO,D$8,GRADO,MID($B$8,9,1))</f>
        <v>0</v>
      </c>
      <c r="E12" s="112">
        <f>SUMIFS(T,AÑO,E$8,GRADO,MID($B$8,9,1))</f>
        <v>1</v>
      </c>
      <c r="F12" s="112">
        <f>SUMIFS(T,AÑO,F$8,GRADO,MID($B$8,9,1))</f>
        <v>3</v>
      </c>
      <c r="G12" s="112">
        <f>SUMIFS(T,AÑO,G$8,GRADO,MID($B$8,9,1))</f>
        <v>1</v>
      </c>
      <c r="H12" s="112">
        <v>0</v>
      </c>
      <c r="J12" s="148" t="s">
        <v>281</v>
      </c>
      <c r="K12" s="149">
        <f t="shared" si="0"/>
        <v>4.2944785276073622E-2</v>
      </c>
      <c r="L12" s="149">
        <f t="shared" si="0"/>
        <v>0</v>
      </c>
      <c r="M12" s="149">
        <f t="shared" si="0"/>
        <v>5.8823529411764705E-3</v>
      </c>
      <c r="N12" s="149">
        <f t="shared" si="0"/>
        <v>1.7647058823529412E-2</v>
      </c>
      <c r="O12" s="149">
        <f t="shared" si="0"/>
        <v>6.0975609756097563E-3</v>
      </c>
      <c r="P12" s="149">
        <f t="shared" si="0"/>
        <v>0</v>
      </c>
    </row>
    <row r="13" spans="2:17" x14ac:dyDescent="0.25">
      <c r="B13" s="148" t="s">
        <v>351</v>
      </c>
      <c r="C13" s="112">
        <f>SUMIFS(Ret,AÑO,C$8,GRADO,MID($B$8,9,1))</f>
        <v>5</v>
      </c>
      <c r="D13" s="112">
        <f>SUMIFS(Ret,AÑO,D$8,GRADO,MID($B$8,9,1))</f>
        <v>0</v>
      </c>
      <c r="E13" s="112">
        <f>SUMIFS(Ret,AÑO,E$8,GRADO,MID($B$8,9,1))</f>
        <v>0</v>
      </c>
      <c r="F13" s="112">
        <f>SUMIFS(Ret,AÑO,F$8,GRADO,MID($B$8,9,1))</f>
        <v>0</v>
      </c>
      <c r="G13" s="112">
        <f>SUMIFS(Ret,AÑO,G$8,GRADO,MID($B$8,9,1))</f>
        <v>3</v>
      </c>
      <c r="H13" s="112">
        <v>0</v>
      </c>
      <c r="J13" s="148" t="s">
        <v>351</v>
      </c>
      <c r="K13" s="149">
        <f t="shared" si="0"/>
        <v>3.0674846625766871E-2</v>
      </c>
      <c r="L13" s="149">
        <f t="shared" si="0"/>
        <v>0</v>
      </c>
      <c r="M13" s="149">
        <f t="shared" si="0"/>
        <v>0</v>
      </c>
      <c r="N13" s="149">
        <f t="shared" si="0"/>
        <v>0</v>
      </c>
      <c r="O13" s="149">
        <f t="shared" si="0"/>
        <v>1.8292682926829267E-2</v>
      </c>
      <c r="P13" s="149">
        <f t="shared" si="0"/>
        <v>0</v>
      </c>
    </row>
    <row r="14" spans="2:17" x14ac:dyDescent="0.25">
      <c r="B14" s="148" t="s">
        <v>352</v>
      </c>
      <c r="C14" s="67">
        <f>SUMIFS(PE,AÑO,C$8,GRADO,MID($B$8,9,1))</f>
        <v>0</v>
      </c>
      <c r="D14" s="67">
        <f>SUMIFS(PE,AÑO,D$8,GRADO,MID($B$8,9,1))</f>
        <v>0</v>
      </c>
      <c r="E14" s="67">
        <f>SUMIFS(PE,AÑO,E$8,GRADO,MID($B$8,9,1))</f>
        <v>0</v>
      </c>
      <c r="F14" s="67">
        <f>SUMIFS(PE,AÑO,F$8,GRADO,MID($B$8,9,1))</f>
        <v>0</v>
      </c>
      <c r="G14" s="67">
        <f>SUMIFS(PE,AÑO,G$8,GRADO,MID($B$8,9,1))</f>
        <v>0</v>
      </c>
      <c r="H14" s="67">
        <v>0</v>
      </c>
      <c r="J14" s="148" t="s">
        <v>352</v>
      </c>
      <c r="K14" s="77">
        <f t="shared" si="0"/>
        <v>0</v>
      </c>
      <c r="L14" s="77">
        <f t="shared" si="0"/>
        <v>0</v>
      </c>
      <c r="M14" s="77">
        <f t="shared" si="0"/>
        <v>0</v>
      </c>
      <c r="N14" s="77">
        <f t="shared" si="0"/>
        <v>0</v>
      </c>
      <c r="O14" s="77">
        <f t="shared" si="0"/>
        <v>0</v>
      </c>
      <c r="P14" s="77">
        <f t="shared" si="0"/>
        <v>0</v>
      </c>
    </row>
    <row r="15" spans="2:17" x14ac:dyDescent="0.25">
      <c r="B15" s="148" t="s">
        <v>355</v>
      </c>
      <c r="C15" s="67">
        <f>SUMIFS(AE,AÑO,C$8,GRADO,MID($B$8,9,1))</f>
        <v>0</v>
      </c>
      <c r="D15" s="67">
        <f>SUMIFS(AE,AÑO,D$8,GRADO,MID($B$8,9,1))</f>
        <v>0</v>
      </c>
      <c r="E15" s="67">
        <f>SUMIFS(AE,AÑO,E$8,GRADO,MID($B$8,9,1))</f>
        <v>0</v>
      </c>
      <c r="F15" s="67">
        <f>SUMIFS(AE,AÑO,F$8,GRADO,MID($B$8,9,1))</f>
        <v>0</v>
      </c>
      <c r="G15" s="67">
        <f>SUMIFS(AE,AÑO,G$8,GRADO,MID($B$8,9,1))</f>
        <v>0</v>
      </c>
      <c r="H15" s="67">
        <v>0</v>
      </c>
      <c r="J15" s="148" t="s">
        <v>355</v>
      </c>
      <c r="K15" s="77">
        <f t="shared" si="0"/>
        <v>0</v>
      </c>
      <c r="L15" s="77">
        <f t="shared" si="0"/>
        <v>0</v>
      </c>
      <c r="M15" s="77">
        <f t="shared" si="0"/>
        <v>0</v>
      </c>
      <c r="N15" s="77">
        <f t="shared" si="0"/>
        <v>0</v>
      </c>
      <c r="O15" s="77">
        <f t="shared" si="0"/>
        <v>0</v>
      </c>
      <c r="P15" s="77">
        <f t="shared" si="0"/>
        <v>0</v>
      </c>
      <c r="Q15" s="1076" t="s">
        <v>496</v>
      </c>
    </row>
    <row r="16" spans="2:17" x14ac:dyDescent="0.25">
      <c r="B16" s="148" t="s">
        <v>356</v>
      </c>
      <c r="C16" s="67">
        <f>SUMIFS(FALL,AÑO,C$207,GRADO,MID($B$207,9,1))</f>
        <v>0</v>
      </c>
      <c r="D16" s="67">
        <f>SUMIFS(FALL,AÑO,D$207,GRADO,MID($B$207,9,1))</f>
        <v>0</v>
      </c>
      <c r="E16" s="67">
        <f>SUMIFS(FALL,AÑO,E$207,GRADO,MID($B$207,9,1))</f>
        <v>0</v>
      </c>
      <c r="F16" s="67">
        <f>SUMIFS(FALL,AÑO,F$207,GRADO,MID($B$207,9,1))</f>
        <v>0</v>
      </c>
      <c r="G16" s="67">
        <f>SUMIFS(FALL,AÑO,G$207,GRADO,MID($B$207,9,1))</f>
        <v>0</v>
      </c>
      <c r="H16" s="67">
        <v>0</v>
      </c>
      <c r="J16" s="148" t="s">
        <v>356</v>
      </c>
      <c r="K16" s="77">
        <f t="shared" si="0"/>
        <v>0</v>
      </c>
      <c r="L16" s="77">
        <f t="shared" si="0"/>
        <v>0</v>
      </c>
      <c r="M16" s="77">
        <f t="shared" si="0"/>
        <v>0</v>
      </c>
      <c r="N16" s="77">
        <f t="shared" si="0"/>
        <v>0</v>
      </c>
      <c r="O16" s="77">
        <f t="shared" si="0"/>
        <v>0</v>
      </c>
      <c r="P16" s="77">
        <f t="shared" si="0"/>
        <v>0</v>
      </c>
      <c r="Q16" s="1077"/>
    </row>
    <row r="17" spans="2:22" x14ac:dyDescent="0.25">
      <c r="B17" s="150" t="s">
        <v>344</v>
      </c>
      <c r="C17" s="150">
        <f t="shared" ref="C17:H17" si="1">SUM(C9:C16)</f>
        <v>163</v>
      </c>
      <c r="D17" s="150">
        <f t="shared" si="1"/>
        <v>173</v>
      </c>
      <c r="E17" s="150">
        <f t="shared" si="1"/>
        <v>170</v>
      </c>
      <c r="F17" s="150">
        <f t="shared" si="1"/>
        <v>170</v>
      </c>
      <c r="G17" s="150">
        <f t="shared" si="1"/>
        <v>164</v>
      </c>
      <c r="H17" s="150">
        <f t="shared" si="1"/>
        <v>142</v>
      </c>
      <c r="J17" s="150" t="s">
        <v>497</v>
      </c>
      <c r="K17" s="151">
        <f t="shared" ref="K17:P17" si="2">K11+K12+K13</f>
        <v>0.1411042944785276</v>
      </c>
      <c r="L17" s="151">
        <f t="shared" si="2"/>
        <v>0</v>
      </c>
      <c r="M17" s="151">
        <f t="shared" si="2"/>
        <v>5.8823529411764705E-3</v>
      </c>
      <c r="N17" s="151">
        <f t="shared" si="2"/>
        <v>1.7647058823529412E-2</v>
      </c>
      <c r="O17" s="151">
        <f t="shared" si="2"/>
        <v>4.878048780487805E-2</v>
      </c>
      <c r="P17" s="151">
        <f t="shared" si="2"/>
        <v>0</v>
      </c>
      <c r="Q17" s="152">
        <f>AVERAGE(K17:P17)</f>
        <v>3.5569032341351919E-2</v>
      </c>
    </row>
    <row r="18" spans="2:22" ht="15" customHeight="1" x14ac:dyDescent="0.25">
      <c r="O18" s="871"/>
    </row>
    <row r="19" spans="2:22" x14ac:dyDescent="0.25">
      <c r="B19" s="37" t="s">
        <v>498</v>
      </c>
      <c r="C19" s="38"/>
      <c r="D19" s="38"/>
      <c r="E19" s="38"/>
      <c r="F19" s="38"/>
      <c r="G19" s="38"/>
      <c r="H19" s="38"/>
      <c r="I19" s="38"/>
      <c r="J19" s="38"/>
      <c r="K19" s="38"/>
      <c r="L19" s="38"/>
      <c r="M19" s="39"/>
    </row>
    <row r="21" spans="2:22" ht="119.25" customHeight="1" x14ac:dyDescent="0.25"/>
    <row r="22" spans="2:22" x14ac:dyDescent="0.25">
      <c r="P22" s="1079" t="s">
        <v>1911</v>
      </c>
      <c r="Q22" s="1079"/>
      <c r="R22" s="1079"/>
      <c r="S22" s="878">
        <f>+'5. Población efec SP'!I46</f>
        <v>0.11052410884950782</v>
      </c>
      <c r="T22" t="s">
        <v>1921</v>
      </c>
    </row>
    <row r="23" spans="2:22" ht="15.75" customHeight="1" x14ac:dyDescent="0.25">
      <c r="P23" s="1079" t="s">
        <v>1912</v>
      </c>
      <c r="Q23" s="1079"/>
      <c r="R23" s="1079"/>
      <c r="S23" s="879">
        <f>+Q17</f>
        <v>3.5569032341351919E-2</v>
      </c>
      <c r="T23" t="s">
        <v>1922</v>
      </c>
    </row>
    <row r="24" spans="2:22" ht="15.75" customHeight="1" x14ac:dyDescent="0.25">
      <c r="P24" s="1080" t="s">
        <v>1913</v>
      </c>
      <c r="Q24" s="1080"/>
      <c r="R24" s="1080"/>
      <c r="S24" s="880">
        <f>+S23+S22</f>
        <v>0.14609314119085975</v>
      </c>
    </row>
    <row r="25" spans="2:22" ht="15.75" customHeight="1" x14ac:dyDescent="0.25">
      <c r="R25" t="s">
        <v>1923</v>
      </c>
      <c r="S25" s="889">
        <f>S22*(1+S23)</f>
        <v>0.11445534445167507</v>
      </c>
    </row>
    <row r="26" spans="2:22" ht="15.75" customHeight="1" x14ac:dyDescent="0.25"/>
    <row r="27" spans="2:22" ht="122.25" customHeight="1" x14ac:dyDescent="0.25"/>
    <row r="28" spans="2:22" ht="15.75" customHeight="1" x14ac:dyDescent="0.25">
      <c r="B28" s="784"/>
      <c r="C28" s="784"/>
      <c r="D28" s="784"/>
      <c r="E28" s="784"/>
      <c r="F28" s="784"/>
      <c r="G28" s="784"/>
      <c r="H28" s="784"/>
      <c r="I28" s="794" t="s">
        <v>1873</v>
      </c>
      <c r="J28" s="795" t="s">
        <v>1709</v>
      </c>
      <c r="K28" s="795" t="s">
        <v>1874</v>
      </c>
      <c r="L28" s="795" t="s">
        <v>1874</v>
      </c>
      <c r="M28" s="1069" t="s">
        <v>1875</v>
      </c>
      <c r="N28" s="1069"/>
      <c r="O28" s="1069"/>
      <c r="P28" s="1069"/>
      <c r="Q28" s="1069"/>
      <c r="R28" s="1069"/>
      <c r="S28" s="1069"/>
      <c r="T28" s="1069"/>
      <c r="U28" s="1069"/>
      <c r="V28" s="1069"/>
    </row>
    <row r="29" spans="2:22" ht="15.75" customHeight="1" x14ac:dyDescent="0.25">
      <c r="B29" s="1069" t="s">
        <v>1872</v>
      </c>
      <c r="C29" s="1069"/>
      <c r="D29" s="1069"/>
      <c r="E29" s="1069"/>
      <c r="F29" s="1069"/>
      <c r="G29" s="1069"/>
      <c r="H29" s="1069"/>
      <c r="I29" s="1069"/>
      <c r="J29" s="794">
        <v>0</v>
      </c>
      <c r="K29" s="794">
        <v>0</v>
      </c>
      <c r="L29" s="794">
        <v>0</v>
      </c>
      <c r="M29" s="794">
        <v>1</v>
      </c>
      <c r="N29" s="794">
        <v>2</v>
      </c>
      <c r="O29" s="794">
        <v>3</v>
      </c>
      <c r="P29" s="794">
        <v>4</v>
      </c>
      <c r="Q29" s="794">
        <v>5</v>
      </c>
      <c r="R29" s="794">
        <v>6</v>
      </c>
      <c r="S29" s="794">
        <v>7</v>
      </c>
      <c r="T29" s="794">
        <v>8</v>
      </c>
      <c r="U29" s="794">
        <v>9</v>
      </c>
      <c r="V29" s="794">
        <v>10</v>
      </c>
    </row>
    <row r="30" spans="2:22" ht="15.75" customHeight="1" x14ac:dyDescent="0.25">
      <c r="B30" s="82" t="s">
        <v>316</v>
      </c>
      <c r="C30" s="79">
        <v>2019</v>
      </c>
      <c r="D30" s="79">
        <f>C30+1</f>
        <v>2020</v>
      </c>
      <c r="E30" s="79">
        <f>D30+1</f>
        <v>2021</v>
      </c>
      <c r="F30" s="79">
        <f>E30+1</f>
        <v>2022</v>
      </c>
      <c r="G30" s="79">
        <f>F30+1</f>
        <v>2023</v>
      </c>
      <c r="H30" s="153">
        <v>2024</v>
      </c>
      <c r="I30" s="153">
        <v>2025</v>
      </c>
      <c r="J30" s="79">
        <v>2026</v>
      </c>
      <c r="K30" s="79">
        <f t="shared" ref="K30:N30" si="3">J30+1</f>
        <v>2027</v>
      </c>
      <c r="L30" s="79">
        <f t="shared" si="3"/>
        <v>2028</v>
      </c>
      <c r="M30" s="79">
        <f t="shared" si="3"/>
        <v>2029</v>
      </c>
      <c r="N30" s="79">
        <f t="shared" si="3"/>
        <v>2030</v>
      </c>
      <c r="O30" s="79">
        <f t="shared" ref="O30" si="4">N30+1</f>
        <v>2031</v>
      </c>
      <c r="P30" s="79">
        <f t="shared" ref="P30" si="5">O30+1</f>
        <v>2032</v>
      </c>
      <c r="Q30" s="79">
        <f t="shared" ref="Q30" si="6">P30+1</f>
        <v>2033</v>
      </c>
      <c r="R30" s="79">
        <f t="shared" ref="R30" si="7">Q30+1</f>
        <v>2034</v>
      </c>
      <c r="S30" s="79">
        <f t="shared" ref="S30" si="8">R30+1</f>
        <v>2035</v>
      </c>
      <c r="T30" s="79">
        <f t="shared" ref="T30" si="9">S30+1</f>
        <v>2036</v>
      </c>
      <c r="U30" s="79">
        <f t="shared" ref="U30" si="10">T30+1</f>
        <v>2037</v>
      </c>
      <c r="V30" s="79">
        <f t="shared" ref="V30" si="11">U30+1</f>
        <v>2038</v>
      </c>
    </row>
    <row r="31" spans="2:22" ht="15.75" customHeight="1" x14ac:dyDescent="0.25">
      <c r="B31" s="82">
        <v>1</v>
      </c>
      <c r="C31" s="123">
        <f>'5. Población efec SP'!C77</f>
        <v>0.11358885017421602</v>
      </c>
      <c r="D31" s="123">
        <f>'5. Población efec SP'!D77</f>
        <v>0.11914600550964187</v>
      </c>
      <c r="E31" s="123">
        <f>'5. Población efec SP'!E77</f>
        <v>0.11572498298162015</v>
      </c>
      <c r="F31" s="123">
        <f>'5. Población efec SP'!F77</f>
        <v>0.11440107671601615</v>
      </c>
      <c r="G31" s="123">
        <f>'5. Población efec SP'!G77</f>
        <v>0.10904255319148937</v>
      </c>
      <c r="H31" s="873">
        <f>'5. Población efec SP'!H77</f>
        <v>9.329829172141918E-2</v>
      </c>
      <c r="I31" s="876">
        <f>S25</f>
        <v>0.11445534445167507</v>
      </c>
      <c r="J31" s="874">
        <f>I31</f>
        <v>0.11445534445167507</v>
      </c>
      <c r="K31" s="77">
        <f t="shared" ref="K31:V32" si="12">J31</f>
        <v>0.11445534445167507</v>
      </c>
      <c r="L31" s="77">
        <f t="shared" si="12"/>
        <v>0.11445534445167507</v>
      </c>
      <c r="M31" s="77">
        <f>+S24</f>
        <v>0.14609314119085975</v>
      </c>
      <c r="N31" s="77">
        <f t="shared" si="12"/>
        <v>0.14609314119085975</v>
      </c>
      <c r="O31" s="77">
        <f t="shared" si="12"/>
        <v>0.14609314119085975</v>
      </c>
      <c r="P31" s="77">
        <f t="shared" si="12"/>
        <v>0.14609314119085975</v>
      </c>
      <c r="Q31" s="77">
        <f t="shared" si="12"/>
        <v>0.14609314119085975</v>
      </c>
      <c r="R31" s="77">
        <f t="shared" si="12"/>
        <v>0.14609314119085975</v>
      </c>
      <c r="S31" s="77">
        <f t="shared" si="12"/>
        <v>0.14609314119085975</v>
      </c>
      <c r="T31" s="77">
        <f t="shared" si="12"/>
        <v>0.14609314119085975</v>
      </c>
      <c r="U31" s="77">
        <f t="shared" si="12"/>
        <v>0.14609314119085975</v>
      </c>
      <c r="V31" s="77">
        <f t="shared" si="12"/>
        <v>0.14609314119085975</v>
      </c>
    </row>
    <row r="32" spans="2:22" ht="15.75" customHeight="1" x14ac:dyDescent="0.25">
      <c r="B32" s="82">
        <v>2</v>
      </c>
      <c r="C32" s="123">
        <f>'5. Población efec SP'!C78</f>
        <v>0</v>
      </c>
      <c r="D32" s="123">
        <f>'5. Población efec SP'!D78</f>
        <v>0.89570552147239269</v>
      </c>
      <c r="E32" s="123">
        <f>'5. Población efec SP'!E78</f>
        <v>0.97109826589595372</v>
      </c>
      <c r="F32" s="123">
        <f>'5. Población efec SP'!F78</f>
        <v>0.94705882352941173</v>
      </c>
      <c r="G32" s="123">
        <f>'5. Población efec SP'!G78</f>
        <v>0.97647058823529409</v>
      </c>
      <c r="H32" s="873">
        <f>'5. Población efec SP'!H78</f>
        <v>1.056338028169014</v>
      </c>
      <c r="I32" s="877">
        <f>+'5. Población efec SP'!I78*(1+S23)</f>
        <v>1.0023803582134783</v>
      </c>
      <c r="J32" s="875">
        <f>I32</f>
        <v>1.0023803582134783</v>
      </c>
      <c r="K32" s="796">
        <f t="shared" ref="K32:L32" si="13">J32</f>
        <v>1.0023803582134783</v>
      </c>
      <c r="L32" s="796">
        <f t="shared" si="13"/>
        <v>1.0023803582134783</v>
      </c>
      <c r="M32" s="797">
        <f>L32</f>
        <v>1.0023803582134783</v>
      </c>
      <c r="N32" s="797">
        <f>M32</f>
        <v>1.0023803582134783</v>
      </c>
      <c r="O32" s="797">
        <f t="shared" si="12"/>
        <v>1.0023803582134783</v>
      </c>
      <c r="P32" s="797">
        <f t="shared" si="12"/>
        <v>1.0023803582134783</v>
      </c>
      <c r="Q32" s="797">
        <f t="shared" si="12"/>
        <v>1.0023803582134783</v>
      </c>
      <c r="R32" s="797">
        <f t="shared" si="12"/>
        <v>1.0023803582134783</v>
      </c>
      <c r="S32" s="797">
        <f t="shared" si="12"/>
        <v>1.0023803582134783</v>
      </c>
      <c r="T32" s="797">
        <f t="shared" si="12"/>
        <v>1.0023803582134783</v>
      </c>
      <c r="U32" s="797">
        <f t="shared" si="12"/>
        <v>1.0023803582134783</v>
      </c>
      <c r="V32" s="797">
        <f t="shared" si="12"/>
        <v>1.0023803582134783</v>
      </c>
    </row>
    <row r="33" spans="2:22" ht="15.75" customHeight="1" x14ac:dyDescent="0.25">
      <c r="B33" s="82">
        <v>3</v>
      </c>
      <c r="C33" s="123">
        <f>'5. Población efec SP'!C79</f>
        <v>0</v>
      </c>
      <c r="D33" s="123">
        <f>'5. Población efec SP'!D79</f>
        <v>0.86554621848739499</v>
      </c>
      <c r="E33" s="123">
        <f>'5. Población efec SP'!E79</f>
        <v>0.9726027397260274</v>
      </c>
      <c r="F33" s="123">
        <f>'5. Población efec SP'!F79</f>
        <v>0.93452380952380953</v>
      </c>
      <c r="G33" s="123">
        <f>'5. Población efec SP'!G79</f>
        <v>0.8571428571428571</v>
      </c>
      <c r="H33" s="873">
        <f>'5. Población efec SP'!H79</f>
        <v>0.98</v>
      </c>
      <c r="I33" s="877">
        <f>+'5. Población efec SP'!I79*(1+S23)</f>
        <v>1.0148576516945249</v>
      </c>
      <c r="J33" s="875">
        <f t="shared" ref="J33:L33" si="14">I33</f>
        <v>1.0148576516945249</v>
      </c>
      <c r="K33" s="796">
        <f t="shared" si="14"/>
        <v>1.0148576516945249</v>
      </c>
      <c r="L33" s="796">
        <f t="shared" si="14"/>
        <v>1.0148576516945249</v>
      </c>
      <c r="M33" s="797">
        <f>L33</f>
        <v>1.0148576516945249</v>
      </c>
      <c r="N33" s="797">
        <f t="shared" ref="N33:V35" si="15">M33</f>
        <v>1.0148576516945249</v>
      </c>
      <c r="O33" s="797">
        <f t="shared" si="15"/>
        <v>1.0148576516945249</v>
      </c>
      <c r="P33" s="797">
        <f t="shared" si="15"/>
        <v>1.0148576516945249</v>
      </c>
      <c r="Q33" s="797">
        <f t="shared" si="15"/>
        <v>1.0148576516945249</v>
      </c>
      <c r="R33" s="797">
        <f t="shared" si="15"/>
        <v>1.0148576516945249</v>
      </c>
      <c r="S33" s="797">
        <f t="shared" si="15"/>
        <v>1.0148576516945249</v>
      </c>
      <c r="T33" s="797">
        <f t="shared" si="15"/>
        <v>1.0148576516945249</v>
      </c>
      <c r="U33" s="797">
        <f t="shared" si="15"/>
        <v>1.0148576516945249</v>
      </c>
      <c r="V33" s="797">
        <f t="shared" si="15"/>
        <v>1.0148576516945249</v>
      </c>
    </row>
    <row r="34" spans="2:22" ht="15.75" customHeight="1" x14ac:dyDescent="0.25">
      <c r="B34" s="82">
        <v>4</v>
      </c>
      <c r="C34" s="123">
        <f>'5. Población efec SP'!C80</f>
        <v>0</v>
      </c>
      <c r="D34" s="123">
        <f>'5. Población efec SP'!D80</f>
        <v>0.93333333333333335</v>
      </c>
      <c r="E34" s="123">
        <f>'5. Población efec SP'!E80</f>
        <v>0.99029126213592233</v>
      </c>
      <c r="F34" s="123">
        <f>'5. Población efec SP'!F80</f>
        <v>0.95070422535211263</v>
      </c>
      <c r="G34" s="123">
        <f>'5. Población efec SP'!G80</f>
        <v>0.87898089171974525</v>
      </c>
      <c r="H34" s="873">
        <f>'5. Población efec SP'!H80</f>
        <v>0.74829931972789121</v>
      </c>
      <c r="I34" s="877">
        <f>+'5. Población efec SP'!I80*(1+S23)</f>
        <v>0.9280236440536882</v>
      </c>
      <c r="J34" s="875">
        <f t="shared" ref="J34:L34" si="16">I34</f>
        <v>0.9280236440536882</v>
      </c>
      <c r="K34" s="796">
        <f t="shared" si="16"/>
        <v>0.9280236440536882</v>
      </c>
      <c r="L34" s="796">
        <f t="shared" si="16"/>
        <v>0.9280236440536882</v>
      </c>
      <c r="M34" s="797">
        <v>1</v>
      </c>
      <c r="N34" s="797">
        <f t="shared" si="15"/>
        <v>1</v>
      </c>
      <c r="O34" s="797">
        <f t="shared" si="15"/>
        <v>1</v>
      </c>
      <c r="P34" s="797">
        <f t="shared" si="15"/>
        <v>1</v>
      </c>
      <c r="Q34" s="797">
        <f t="shared" si="15"/>
        <v>1</v>
      </c>
      <c r="R34" s="797">
        <f t="shared" si="15"/>
        <v>1</v>
      </c>
      <c r="S34" s="797">
        <f t="shared" si="15"/>
        <v>1</v>
      </c>
      <c r="T34" s="797">
        <f t="shared" si="15"/>
        <v>1</v>
      </c>
      <c r="U34" s="797">
        <f t="shared" si="15"/>
        <v>1</v>
      </c>
      <c r="V34" s="797">
        <f t="shared" si="15"/>
        <v>1</v>
      </c>
    </row>
    <row r="35" spans="2:22" ht="15.75" customHeight="1" x14ac:dyDescent="0.25">
      <c r="B35" s="82">
        <v>5</v>
      </c>
      <c r="C35" s="123">
        <f>'5. Población efec SP'!C81</f>
        <v>0</v>
      </c>
      <c r="D35" s="123">
        <f>'5. Población efec SP'!D81</f>
        <v>0.91752577319587625</v>
      </c>
      <c r="E35" s="123">
        <f>'5. Población efec SP'!E81</f>
        <v>1.0089285714285714</v>
      </c>
      <c r="F35" s="123">
        <f>'5. Población efec SP'!F81</f>
        <v>0.94117647058823528</v>
      </c>
      <c r="G35" s="123">
        <f>'5. Población efec SP'!G81</f>
        <v>0.94074074074074077</v>
      </c>
      <c r="H35" s="873">
        <f>'5. Población efec SP'!H81</f>
        <v>1.1090909090909091</v>
      </c>
      <c r="I35" s="877">
        <f>+'5. Población efec SP'!I81*(1+S23)</f>
        <v>1.0160063570729188</v>
      </c>
      <c r="J35" s="875">
        <f t="shared" ref="J35:L35" si="17">I35</f>
        <v>1.0160063570729188</v>
      </c>
      <c r="K35" s="796">
        <f t="shared" si="17"/>
        <v>1.0160063570729188</v>
      </c>
      <c r="L35" s="796">
        <f t="shared" si="17"/>
        <v>1.0160063570729188</v>
      </c>
      <c r="M35" s="797">
        <f>L35</f>
        <v>1.0160063570729188</v>
      </c>
      <c r="N35" s="797">
        <f t="shared" si="15"/>
        <v>1.0160063570729188</v>
      </c>
      <c r="O35" s="797">
        <f t="shared" si="15"/>
        <v>1.0160063570729188</v>
      </c>
      <c r="P35" s="797">
        <f t="shared" si="15"/>
        <v>1.0160063570729188</v>
      </c>
      <c r="Q35" s="797">
        <f t="shared" si="15"/>
        <v>1.0160063570729188</v>
      </c>
      <c r="R35" s="797">
        <f t="shared" si="15"/>
        <v>1.0160063570729188</v>
      </c>
      <c r="S35" s="797">
        <f t="shared" si="15"/>
        <v>1.0160063570729188</v>
      </c>
      <c r="T35" s="797">
        <f t="shared" si="15"/>
        <v>1.0160063570729188</v>
      </c>
      <c r="U35" s="797">
        <f t="shared" si="15"/>
        <v>1.0160063570729188</v>
      </c>
      <c r="V35" s="797">
        <f t="shared" si="15"/>
        <v>1.0160063570729188</v>
      </c>
    </row>
    <row r="36" spans="2:22" ht="15.75" customHeight="1" x14ac:dyDescent="0.25"/>
    <row r="37" spans="2:22" ht="15.75" customHeight="1" x14ac:dyDescent="0.25"/>
    <row r="38" spans="2:22" ht="15.75" customHeight="1" x14ac:dyDescent="0.25">
      <c r="B38" s="37" t="s">
        <v>501</v>
      </c>
      <c r="C38" s="38"/>
      <c r="D38" s="38"/>
      <c r="E38" s="38"/>
      <c r="F38" s="38"/>
      <c r="G38" s="38"/>
      <c r="H38" s="38"/>
      <c r="I38" s="38"/>
      <c r="J38" s="38"/>
      <c r="K38" s="38"/>
      <c r="L38" s="38"/>
      <c r="M38" s="39"/>
    </row>
    <row r="39" spans="2:22" ht="15.75" customHeight="1" x14ac:dyDescent="0.25"/>
    <row r="40" spans="2:22" ht="15.75" customHeight="1" x14ac:dyDescent="0.25">
      <c r="B40" s="784"/>
      <c r="C40" s="784"/>
      <c r="D40" s="784"/>
      <c r="E40" s="784"/>
      <c r="F40" s="784"/>
      <c r="G40" s="784"/>
      <c r="H40" s="784"/>
      <c r="I40" s="794" t="s">
        <v>1873</v>
      </c>
      <c r="J40" s="795" t="s">
        <v>1709</v>
      </c>
      <c r="K40" s="795" t="s">
        <v>1874</v>
      </c>
      <c r="L40" s="795" t="s">
        <v>1874</v>
      </c>
      <c r="M40" s="1078" t="s">
        <v>1875</v>
      </c>
      <c r="N40" s="1078"/>
      <c r="O40" s="1078"/>
      <c r="P40" s="1078"/>
      <c r="Q40" s="1078"/>
      <c r="R40" s="1078"/>
      <c r="S40" s="1078"/>
      <c r="T40" s="1078"/>
      <c r="U40" s="1078"/>
      <c r="V40" s="1078"/>
    </row>
    <row r="41" spans="2:22" ht="15.75" customHeight="1" x14ac:dyDescent="0.25">
      <c r="B41" s="1069" t="s">
        <v>1872</v>
      </c>
      <c r="C41" s="1069"/>
      <c r="D41" s="1069"/>
      <c r="E41" s="1069"/>
      <c r="F41" s="1069"/>
      <c r="G41" s="1069"/>
      <c r="H41" s="1069"/>
      <c r="I41" s="1069"/>
      <c r="J41" s="794">
        <v>0</v>
      </c>
      <c r="K41" s="794">
        <v>0</v>
      </c>
      <c r="L41" s="794">
        <v>0</v>
      </c>
      <c r="M41" s="798">
        <v>1</v>
      </c>
      <c r="N41" s="798">
        <v>2</v>
      </c>
      <c r="O41" s="798">
        <v>3</v>
      </c>
      <c r="P41" s="798">
        <v>4</v>
      </c>
      <c r="Q41" s="798">
        <v>5</v>
      </c>
      <c r="R41" s="798">
        <v>6</v>
      </c>
      <c r="S41" s="798">
        <v>7</v>
      </c>
      <c r="T41" s="798">
        <v>8</v>
      </c>
      <c r="U41" s="798">
        <v>9</v>
      </c>
      <c r="V41" s="798">
        <v>10</v>
      </c>
    </row>
    <row r="42" spans="2:22" ht="15.75" customHeight="1" x14ac:dyDescent="0.25">
      <c r="B42" s="82" t="s">
        <v>316</v>
      </c>
      <c r="C42" s="79">
        <v>2019</v>
      </c>
      <c r="D42" s="79">
        <f>C42+1</f>
        <v>2020</v>
      </c>
      <c r="E42" s="79">
        <f>D42+1</f>
        <v>2021</v>
      </c>
      <c r="F42" s="79">
        <f>E42+1</f>
        <v>2022</v>
      </c>
      <c r="G42" s="79">
        <f>F42+1</f>
        <v>2023</v>
      </c>
      <c r="H42" s="79">
        <v>2024</v>
      </c>
      <c r="I42" s="79">
        <v>2025</v>
      </c>
      <c r="J42" s="79">
        <v>2026</v>
      </c>
      <c r="K42" s="79">
        <f t="shared" ref="K42:S42" si="18">J42+1</f>
        <v>2027</v>
      </c>
      <c r="L42" s="79">
        <f t="shared" si="18"/>
        <v>2028</v>
      </c>
      <c r="M42" s="79">
        <f t="shared" si="18"/>
        <v>2029</v>
      </c>
      <c r="N42" s="79">
        <f t="shared" si="18"/>
        <v>2030</v>
      </c>
      <c r="O42" s="79">
        <f t="shared" si="18"/>
        <v>2031</v>
      </c>
      <c r="P42" s="79">
        <f t="shared" si="18"/>
        <v>2032</v>
      </c>
      <c r="Q42" s="79">
        <f t="shared" si="18"/>
        <v>2033</v>
      </c>
      <c r="R42" s="79">
        <f t="shared" si="18"/>
        <v>2034</v>
      </c>
      <c r="S42" s="79">
        <f t="shared" si="18"/>
        <v>2035</v>
      </c>
      <c r="T42" s="79">
        <f t="shared" ref="T42" si="19">S42+1</f>
        <v>2036</v>
      </c>
      <c r="U42" s="79">
        <f t="shared" ref="U42" si="20">T42+1</f>
        <v>2037</v>
      </c>
      <c r="V42" s="79">
        <f t="shared" ref="V42" si="21">U42+1</f>
        <v>2038</v>
      </c>
    </row>
    <row r="43" spans="2:22" ht="15.75" customHeight="1" x14ac:dyDescent="0.25">
      <c r="B43" s="82">
        <v>1</v>
      </c>
      <c r="C43" s="127">
        <f>'5. Población efec SP'!G7</f>
        <v>163</v>
      </c>
      <c r="D43" s="127">
        <f>'5. Población efec SP'!H7</f>
        <v>173</v>
      </c>
      <c r="E43" s="127">
        <f>'5. Población efec SP'!I7</f>
        <v>170</v>
      </c>
      <c r="F43" s="127">
        <f>'5. Población efec SP'!J7</f>
        <v>170</v>
      </c>
      <c r="G43" s="127">
        <f>'5. Población efec SP'!K7</f>
        <v>164</v>
      </c>
      <c r="H43" s="127">
        <f>'5. Población efec SP'!L7</f>
        <v>142</v>
      </c>
      <c r="I43" s="128">
        <f>ROUND(I31*'3. Población dem. potencial'!I62,0)</f>
        <v>176</v>
      </c>
      <c r="J43" s="128">
        <f>ROUND(J31*'3. Población dem. potencial'!J62,0)</f>
        <v>178</v>
      </c>
      <c r="K43" s="128">
        <f>ROUND(K31*'3. Población dem. potencial'!K62,0)</f>
        <v>180</v>
      </c>
      <c r="L43" s="128">
        <f>ROUND(L31*'3. Población dem. potencial'!L62,0)</f>
        <v>183</v>
      </c>
      <c r="M43" s="128">
        <f>ROUND(M31*'3. Población dem. potencial'!M62,0)</f>
        <v>236</v>
      </c>
      <c r="N43" s="128">
        <f>ROUND(N31*'3. Población dem. potencial'!N62,0)</f>
        <v>239</v>
      </c>
      <c r="O43" s="128">
        <f>ROUND(O31*'3. Población dem. potencial'!O62,0)</f>
        <v>241</v>
      </c>
      <c r="P43" s="128">
        <f>ROUND(P31*'3. Población dem. potencial'!P62,0)</f>
        <v>244</v>
      </c>
      <c r="Q43" s="128">
        <f>ROUND(Q31*'3. Población dem. potencial'!Q62,0)</f>
        <v>247</v>
      </c>
      <c r="R43" s="128">
        <f>ROUND(R31*'3. Población dem. potencial'!R62,0)</f>
        <v>250</v>
      </c>
      <c r="S43" s="128">
        <f>ROUND(S31*'3. Población dem. potencial'!S62,0)</f>
        <v>253</v>
      </c>
      <c r="T43" s="128">
        <f>ROUND(T31*'3. Población dem. potencial'!T62,0)</f>
        <v>256</v>
      </c>
      <c r="U43" s="128">
        <f>ROUND(U31*'3. Población dem. potencial'!U62,0)</f>
        <v>259</v>
      </c>
      <c r="V43" s="128">
        <f>ROUND(V31*'3. Población dem. potencial'!V62,0)</f>
        <v>262</v>
      </c>
    </row>
    <row r="44" spans="2:22" ht="15.75" customHeight="1" x14ac:dyDescent="0.25">
      <c r="B44" s="82">
        <v>2</v>
      </c>
      <c r="C44" s="127">
        <f>'5. Población efec SP'!G8</f>
        <v>119</v>
      </c>
      <c r="D44" s="127">
        <f>'5. Población efec SP'!H8</f>
        <v>146</v>
      </c>
      <c r="E44" s="127">
        <f>'5. Población efec SP'!I8</f>
        <v>168</v>
      </c>
      <c r="F44" s="127">
        <f>'5. Población efec SP'!J8</f>
        <v>161</v>
      </c>
      <c r="G44" s="127">
        <f>'5. Población efec SP'!K8</f>
        <v>166</v>
      </c>
      <c r="H44" s="127">
        <f>'5. Población efec SP'!L8</f>
        <v>150</v>
      </c>
      <c r="I44" s="128">
        <f>ROUND(I32*H43,0)</f>
        <v>142</v>
      </c>
      <c r="J44" s="128">
        <f t="shared" ref="J44:L44" si="22">ROUND(J32*I43,0)</f>
        <v>176</v>
      </c>
      <c r="K44" s="128">
        <f t="shared" si="22"/>
        <v>178</v>
      </c>
      <c r="L44" s="128">
        <f t="shared" si="22"/>
        <v>180</v>
      </c>
      <c r="M44" s="128">
        <f t="shared" ref="M44:V44" si="23">ROUND(M32*L43,0)</f>
        <v>183</v>
      </c>
      <c r="N44" s="128">
        <f t="shared" si="23"/>
        <v>237</v>
      </c>
      <c r="O44" s="128">
        <f t="shared" si="23"/>
        <v>240</v>
      </c>
      <c r="P44" s="128">
        <f t="shared" si="23"/>
        <v>242</v>
      </c>
      <c r="Q44" s="128">
        <f t="shared" si="23"/>
        <v>245</v>
      </c>
      <c r="R44" s="128">
        <f t="shared" si="23"/>
        <v>248</v>
      </c>
      <c r="S44" s="128">
        <f t="shared" si="23"/>
        <v>251</v>
      </c>
      <c r="T44" s="128">
        <f t="shared" si="23"/>
        <v>254</v>
      </c>
      <c r="U44" s="128">
        <f t="shared" si="23"/>
        <v>257</v>
      </c>
      <c r="V44" s="128">
        <f t="shared" si="23"/>
        <v>260</v>
      </c>
    </row>
    <row r="45" spans="2:22" ht="15.75" customHeight="1" x14ac:dyDescent="0.25">
      <c r="B45" s="82">
        <v>3</v>
      </c>
      <c r="C45" s="127">
        <f>'5. Población efec SP'!G9</f>
        <v>120</v>
      </c>
      <c r="D45" s="127">
        <f>'5. Población efec SP'!H9</f>
        <v>103</v>
      </c>
      <c r="E45" s="127">
        <f>'5. Población efec SP'!I9</f>
        <v>142</v>
      </c>
      <c r="F45" s="127">
        <f>'5. Población efec SP'!J9</f>
        <v>157</v>
      </c>
      <c r="G45" s="127">
        <f>'5. Población efec SP'!K9</f>
        <v>138</v>
      </c>
      <c r="H45" s="127">
        <f>'5. Población efec SP'!L9</f>
        <v>147</v>
      </c>
      <c r="I45" s="128">
        <f t="shared" ref="I45:L47" si="24">ROUND(I33*H44,0)</f>
        <v>152</v>
      </c>
      <c r="J45" s="128">
        <f t="shared" si="24"/>
        <v>144</v>
      </c>
      <c r="K45" s="128">
        <f t="shared" si="24"/>
        <v>179</v>
      </c>
      <c r="L45" s="128">
        <f t="shared" si="24"/>
        <v>181</v>
      </c>
      <c r="M45" s="128">
        <f t="shared" ref="M45:V45" si="25">ROUND(M33*L44,0)</f>
        <v>183</v>
      </c>
      <c r="N45" s="128">
        <f t="shared" si="25"/>
        <v>186</v>
      </c>
      <c r="O45" s="128">
        <f t="shared" si="25"/>
        <v>241</v>
      </c>
      <c r="P45" s="128">
        <f t="shared" si="25"/>
        <v>244</v>
      </c>
      <c r="Q45" s="128">
        <f t="shared" si="25"/>
        <v>246</v>
      </c>
      <c r="R45" s="128">
        <f t="shared" si="25"/>
        <v>249</v>
      </c>
      <c r="S45" s="128">
        <f t="shared" si="25"/>
        <v>252</v>
      </c>
      <c r="T45" s="128">
        <f t="shared" si="25"/>
        <v>255</v>
      </c>
      <c r="U45" s="128">
        <f t="shared" si="25"/>
        <v>258</v>
      </c>
      <c r="V45" s="128">
        <f t="shared" si="25"/>
        <v>261</v>
      </c>
    </row>
    <row r="46" spans="2:22" ht="15.75" customHeight="1" x14ac:dyDescent="0.25">
      <c r="B46" s="82">
        <v>4</v>
      </c>
      <c r="C46" s="127">
        <f>'5. Población efec SP'!G10</f>
        <v>97</v>
      </c>
      <c r="D46" s="127">
        <f>'5. Población efec SP'!H10</f>
        <v>112</v>
      </c>
      <c r="E46" s="127">
        <f>'5. Población efec SP'!I10</f>
        <v>102</v>
      </c>
      <c r="F46" s="127">
        <f>'5. Población efec SP'!J10</f>
        <v>135</v>
      </c>
      <c r="G46" s="127">
        <f>'5. Población efec SP'!K10</f>
        <v>138</v>
      </c>
      <c r="H46" s="127">
        <f>'5. Población efec SP'!L10</f>
        <v>110</v>
      </c>
      <c r="I46" s="128">
        <f t="shared" si="24"/>
        <v>136</v>
      </c>
      <c r="J46" s="128">
        <f t="shared" si="24"/>
        <v>141</v>
      </c>
      <c r="K46" s="128">
        <f t="shared" si="24"/>
        <v>134</v>
      </c>
      <c r="L46" s="128">
        <f t="shared" si="24"/>
        <v>166</v>
      </c>
      <c r="M46" s="128">
        <f t="shared" ref="M46:V46" si="26">ROUND(M34*L45,0)</f>
        <v>181</v>
      </c>
      <c r="N46" s="128">
        <f t="shared" si="26"/>
        <v>183</v>
      </c>
      <c r="O46" s="128">
        <f t="shared" si="26"/>
        <v>186</v>
      </c>
      <c r="P46" s="128">
        <f t="shared" si="26"/>
        <v>241</v>
      </c>
      <c r="Q46" s="128">
        <f t="shared" si="26"/>
        <v>244</v>
      </c>
      <c r="R46" s="128">
        <f t="shared" si="26"/>
        <v>246</v>
      </c>
      <c r="S46" s="128">
        <f t="shared" si="26"/>
        <v>249</v>
      </c>
      <c r="T46" s="128">
        <f t="shared" si="26"/>
        <v>252</v>
      </c>
      <c r="U46" s="128">
        <f t="shared" si="26"/>
        <v>255</v>
      </c>
      <c r="V46" s="128">
        <f t="shared" si="26"/>
        <v>258</v>
      </c>
    </row>
    <row r="47" spans="2:22" ht="15.75" customHeight="1" x14ac:dyDescent="0.25">
      <c r="B47" s="82">
        <v>5</v>
      </c>
      <c r="C47" s="127">
        <f>'5. Población efec SP'!G11</f>
        <v>99</v>
      </c>
      <c r="D47" s="127">
        <f>'5. Población efec SP'!H11</f>
        <v>89</v>
      </c>
      <c r="E47" s="127">
        <f>'5. Población efec SP'!I11</f>
        <v>113</v>
      </c>
      <c r="F47" s="127">
        <f>'5. Población efec SP'!J11</f>
        <v>96</v>
      </c>
      <c r="G47" s="127">
        <f>'5. Población efec SP'!K11</f>
        <v>127</v>
      </c>
      <c r="H47" s="127">
        <f>'5. Población efec SP'!L11</f>
        <v>122</v>
      </c>
      <c r="I47" s="128">
        <f t="shared" si="24"/>
        <v>112</v>
      </c>
      <c r="J47" s="128">
        <f t="shared" si="24"/>
        <v>138</v>
      </c>
      <c r="K47" s="128">
        <f t="shared" si="24"/>
        <v>143</v>
      </c>
      <c r="L47" s="128">
        <f t="shared" si="24"/>
        <v>136</v>
      </c>
      <c r="M47" s="128">
        <f t="shared" ref="M47:V47" si="27">ROUND(M35*L46,0)</f>
        <v>169</v>
      </c>
      <c r="N47" s="128">
        <f t="shared" si="27"/>
        <v>184</v>
      </c>
      <c r="O47" s="128">
        <f t="shared" si="27"/>
        <v>186</v>
      </c>
      <c r="P47" s="128">
        <f t="shared" si="27"/>
        <v>189</v>
      </c>
      <c r="Q47" s="128">
        <f t="shared" si="27"/>
        <v>245</v>
      </c>
      <c r="R47" s="128">
        <f t="shared" si="27"/>
        <v>248</v>
      </c>
      <c r="S47" s="128">
        <f t="shared" si="27"/>
        <v>250</v>
      </c>
      <c r="T47" s="128">
        <f t="shared" si="27"/>
        <v>253</v>
      </c>
      <c r="U47" s="128">
        <f t="shared" si="27"/>
        <v>256</v>
      </c>
      <c r="V47" s="128">
        <f t="shared" si="27"/>
        <v>259</v>
      </c>
    </row>
    <row r="48" spans="2:22" ht="15.75" customHeight="1" x14ac:dyDescent="0.25">
      <c r="B48" s="79" t="s">
        <v>245</v>
      </c>
      <c r="C48" s="129">
        <f t="shared" ref="C48:V48" si="28">SUM(C43:C47)</f>
        <v>598</v>
      </c>
      <c r="D48" s="129">
        <f t="shared" si="28"/>
        <v>623</v>
      </c>
      <c r="E48" s="129">
        <f t="shared" si="28"/>
        <v>695</v>
      </c>
      <c r="F48" s="129">
        <f t="shared" si="28"/>
        <v>719</v>
      </c>
      <c r="G48" s="129">
        <f t="shared" si="28"/>
        <v>733</v>
      </c>
      <c r="H48" s="130">
        <f t="shared" si="28"/>
        <v>671</v>
      </c>
      <c r="I48" s="130">
        <f t="shared" si="28"/>
        <v>718</v>
      </c>
      <c r="J48" s="130">
        <f t="shared" si="28"/>
        <v>777</v>
      </c>
      <c r="K48" s="130">
        <f t="shared" si="28"/>
        <v>814</v>
      </c>
      <c r="L48" s="130">
        <f t="shared" si="28"/>
        <v>846</v>
      </c>
      <c r="M48" s="130">
        <f t="shared" si="28"/>
        <v>952</v>
      </c>
      <c r="N48" s="130">
        <f t="shared" si="28"/>
        <v>1029</v>
      </c>
      <c r="O48" s="130">
        <f t="shared" si="28"/>
        <v>1094</v>
      </c>
      <c r="P48" s="130">
        <f t="shared" si="28"/>
        <v>1160</v>
      </c>
      <c r="Q48" s="130">
        <f t="shared" si="28"/>
        <v>1227</v>
      </c>
      <c r="R48" s="130">
        <f t="shared" si="28"/>
        <v>1241</v>
      </c>
      <c r="S48" s="130">
        <f t="shared" si="28"/>
        <v>1255</v>
      </c>
      <c r="T48" s="130">
        <f t="shared" si="28"/>
        <v>1270</v>
      </c>
      <c r="U48" s="130">
        <f t="shared" si="28"/>
        <v>1285</v>
      </c>
      <c r="V48" s="130">
        <f t="shared" si="28"/>
        <v>1300</v>
      </c>
    </row>
    <row r="49" spans="13:13" ht="15.75" customHeight="1" x14ac:dyDescent="0.25"/>
    <row r="50" spans="13:13" ht="15.75" customHeight="1" x14ac:dyDescent="0.25">
      <c r="M50" s="861"/>
    </row>
    <row r="51" spans="13:13" ht="15.75" customHeight="1" x14ac:dyDescent="0.25"/>
    <row r="52" spans="13:13" ht="15.75" customHeight="1" x14ac:dyDescent="0.25"/>
    <row r="53" spans="13:13" ht="15.75" customHeight="1" x14ac:dyDescent="0.25"/>
    <row r="54" spans="13:13" ht="15.75" customHeight="1" x14ac:dyDescent="0.25"/>
    <row r="55" spans="13:13" ht="15.75" customHeight="1" x14ac:dyDescent="0.25"/>
    <row r="56" spans="13:13" ht="15.75" customHeight="1" x14ac:dyDescent="0.25"/>
    <row r="57" spans="13:13" ht="15.75" customHeight="1" x14ac:dyDescent="0.25"/>
    <row r="58" spans="13:13" ht="15.75" customHeight="1" x14ac:dyDescent="0.25"/>
    <row r="59" spans="13:13" ht="15.75" customHeight="1" x14ac:dyDescent="0.25"/>
    <row r="60" spans="13:13" ht="15.75" customHeight="1" x14ac:dyDescent="0.25"/>
    <row r="61" spans="13:13" ht="15.75" customHeight="1" x14ac:dyDescent="0.25"/>
    <row r="62" spans="13:13" ht="15.75" customHeight="1" x14ac:dyDescent="0.25"/>
    <row r="63" spans="13:13" ht="15.75" customHeight="1" x14ac:dyDescent="0.25"/>
    <row r="64" spans="13:13"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9">
    <mergeCell ref="B41:I41"/>
    <mergeCell ref="B1:P1"/>
    <mergeCell ref="Q15:Q16"/>
    <mergeCell ref="M28:V28"/>
    <mergeCell ref="B29:I29"/>
    <mergeCell ref="M40:V40"/>
    <mergeCell ref="P22:R22"/>
    <mergeCell ref="P23:R23"/>
    <mergeCell ref="P24:R24"/>
  </mergeCells>
  <pageMargins left="0.7" right="0.7" top="0.75" bottom="0.75" header="0" footer="0"/>
  <pageSetup orientation="landscape"/>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P1000"/>
  <sheetViews>
    <sheetView workbookViewId="0"/>
  </sheetViews>
  <sheetFormatPr baseColWidth="10" defaultColWidth="14.42578125" defaultRowHeight="15" customHeight="1" x14ac:dyDescent="0.25"/>
  <cols>
    <col min="1" max="26" width="10.7109375" customWidth="1"/>
  </cols>
  <sheetData>
    <row r="1" spans="2:16" ht="18.75" x14ac:dyDescent="0.3">
      <c r="B1" s="1066" t="s">
        <v>294</v>
      </c>
      <c r="C1" s="1058"/>
      <c r="D1" s="1058"/>
      <c r="E1" s="1058"/>
      <c r="F1" s="1058"/>
      <c r="G1" s="1058"/>
      <c r="H1" s="1058"/>
      <c r="I1" s="1058"/>
      <c r="J1" s="1058"/>
      <c r="K1" s="1058"/>
      <c r="L1" s="1058"/>
      <c r="M1" s="1058"/>
      <c r="N1" s="1058"/>
      <c r="O1" s="1058"/>
      <c r="P1" s="1059"/>
    </row>
    <row r="2" spans="2:16" x14ac:dyDescent="0.25">
      <c r="B2" s="30" t="s">
        <v>503</v>
      </c>
    </row>
    <row r="4" spans="2:16" x14ac:dyDescent="0.25">
      <c r="B4" s="37" t="s">
        <v>504</v>
      </c>
      <c r="C4" s="38"/>
      <c r="D4" s="38"/>
      <c r="E4" s="38"/>
      <c r="F4" s="38"/>
      <c r="G4" s="38"/>
      <c r="H4" s="38"/>
      <c r="I4" s="38"/>
      <c r="J4" s="38"/>
      <c r="K4" s="38"/>
      <c r="L4" s="38"/>
      <c r="M4" s="39"/>
    </row>
    <row r="6" spans="2:16" x14ac:dyDescent="0.25">
      <c r="B6" s="155" t="s">
        <v>283</v>
      </c>
      <c r="C6" s="1081">
        <v>2007</v>
      </c>
      <c r="D6" s="1041"/>
      <c r="E6" s="1081">
        <v>2017</v>
      </c>
      <c r="F6" s="1041"/>
      <c r="G6" s="1082" t="s">
        <v>284</v>
      </c>
    </row>
    <row r="7" spans="2:16" ht="30" x14ac:dyDescent="0.25">
      <c r="B7" s="155" t="s">
        <v>300</v>
      </c>
      <c r="C7" s="155" t="s">
        <v>302</v>
      </c>
      <c r="D7" s="155" t="s">
        <v>303</v>
      </c>
      <c r="E7" s="155" t="s">
        <v>302</v>
      </c>
      <c r="F7" s="155" t="s">
        <v>303</v>
      </c>
      <c r="G7" s="1032"/>
    </row>
    <row r="8" spans="2:16" x14ac:dyDescent="0.25">
      <c r="B8" s="156" t="s">
        <v>505</v>
      </c>
      <c r="C8" s="157">
        <f>'DATOS GENERALES'!C16</f>
        <v>8957</v>
      </c>
      <c r="D8" s="158">
        <f>C8/'3. Población dem. potencial'!$C$6</f>
        <v>1.4439071405081532</v>
      </c>
      <c r="E8" s="157">
        <f>'DATOS GENERALES'!I16</f>
        <v>10200.609675942</v>
      </c>
      <c r="F8" s="159">
        <f>E8/'3. Población dem. potencial'!$D$6</f>
        <v>1.5306984171537783</v>
      </c>
      <c r="G8" s="160">
        <f>(E8/C8)^(1/('3. Población dem. potencial'!$D$5-'3. Población dem. potencial'!$C$5))-1</f>
        <v>1.3086097363311344E-2</v>
      </c>
    </row>
    <row r="9" spans="2:16" x14ac:dyDescent="0.25">
      <c r="B9" s="161" t="s">
        <v>304</v>
      </c>
      <c r="C9" s="162">
        <f>'DATOS GENERALES'!C17</f>
        <v>9153</v>
      </c>
      <c r="D9" s="163">
        <f>C9/'3. Población dem. potencial'!$C$6</f>
        <v>1.475503188240608</v>
      </c>
      <c r="E9" s="162">
        <f>'DATOS GENERALES'!I17</f>
        <v>10291.7246896591</v>
      </c>
      <c r="F9" s="164">
        <f>E9/'3. Población dem. potencial'!$D$6</f>
        <v>1.5443710908180446</v>
      </c>
      <c r="G9" s="165">
        <f>(E9/C9)^(1/('3. Población dem. potencial'!$D$5-'3. Población dem. potencial'!$C$5))-1</f>
        <v>1.1794862190396938E-2</v>
      </c>
    </row>
    <row r="10" spans="2:16" x14ac:dyDescent="0.25">
      <c r="B10" s="166" t="s">
        <v>305</v>
      </c>
      <c r="C10" s="162">
        <f>'DATOS GENERALES'!C18</f>
        <v>8881</v>
      </c>
      <c r="D10" s="167">
        <f>C10/'3. Población dem. potencial'!$C$6</f>
        <v>1.4316556117955688</v>
      </c>
      <c r="E10" s="162">
        <f>'DATOS GENERALES'!I18</f>
        <v>10061.825242437</v>
      </c>
      <c r="F10" s="168">
        <f>E10/'3. Población dem. potencial'!$D$6</f>
        <v>1.5098724940530528</v>
      </c>
      <c r="G10" s="123">
        <f>(E10/C10)^(1/('3. Población dem. potencial'!$D$5-'3. Población dem. potencial'!$C$5))-1</f>
        <v>1.2561685462923355E-2</v>
      </c>
    </row>
    <row r="11" spans="2:16" x14ac:dyDescent="0.25">
      <c r="B11" s="166" t="s">
        <v>306</v>
      </c>
      <c r="C11" s="162">
        <f>'DATOS GENERALES'!C19</f>
        <v>9217</v>
      </c>
      <c r="D11" s="167">
        <f>C11/'3. Población dem. potencial'!$C$6</f>
        <v>1.4858202650512056</v>
      </c>
      <c r="E11" s="162">
        <f>'DATOS GENERALES'!I19</f>
        <v>9614.5875355290409</v>
      </c>
      <c r="F11" s="168">
        <f>E11/'3. Población dem. potencial'!$D$6</f>
        <v>1.4427602260804739</v>
      </c>
      <c r="G11" s="123">
        <f>(E11/C11)^(1/('3. Población dem. potencial'!$D$5-'3. Población dem. potencial'!$C$5))-1</f>
        <v>4.2321177320945313E-3</v>
      </c>
    </row>
    <row r="12" spans="2:16" x14ac:dyDescent="0.25">
      <c r="B12" s="166" t="s">
        <v>307</v>
      </c>
      <c r="C12" s="162">
        <f>'DATOS GENERALES'!C20</f>
        <v>9539</v>
      </c>
      <c r="D12" s="167">
        <f>C12/'3. Población dem. potencial'!$C$6</f>
        <v>1.5377280577545243</v>
      </c>
      <c r="E12" s="162">
        <f>'DATOS GENERALES'!I20</f>
        <v>9384.5039038240793</v>
      </c>
      <c r="F12" s="168">
        <f>E12/'3. Población dem. potencial'!$D$6</f>
        <v>1.4082339906835437</v>
      </c>
      <c r="G12" s="123">
        <f>(E12/C12)^(1/('3. Población dem. potencial'!$D$5-'3. Población dem. potencial'!$C$5))-1</f>
        <v>-1.631552574874684E-3</v>
      </c>
    </row>
    <row r="13" spans="2:16" x14ac:dyDescent="0.25">
      <c r="B13" s="166" t="s">
        <v>308</v>
      </c>
      <c r="C13" s="162">
        <f>'DATOS GENERALES'!C21</f>
        <v>8739</v>
      </c>
      <c r="D13" s="167">
        <f>C13/'3. Población dem. potencial'!$C$6</f>
        <v>1.4087645976220555</v>
      </c>
      <c r="E13" s="162">
        <f>'DATOS GENERALES'!I21</f>
        <v>9557.7680266850093</v>
      </c>
      <c r="F13" s="168">
        <f>E13/'3. Población dem. potencial'!$D$6</f>
        <v>1.4342339188288455</v>
      </c>
      <c r="G13" s="123">
        <f>(E13/C13)^(1/('3. Población dem. potencial'!$D$5-'3. Población dem. potencial'!$C$5))-1</f>
        <v>8.9960698954223428E-3</v>
      </c>
    </row>
    <row r="14" spans="2:16" ht="30" x14ac:dyDescent="0.25">
      <c r="B14" s="169" t="s">
        <v>309</v>
      </c>
      <c r="C14" s="170">
        <f>SUM(C9:C13)</f>
        <v>45529</v>
      </c>
      <c r="D14" s="171">
        <f>C14/'3. Población dem. potencial'!$C$6</f>
        <v>7.3394717204639619</v>
      </c>
      <c r="E14" s="170">
        <f>SUM(E9:E13)</f>
        <v>48910.40939813423</v>
      </c>
      <c r="F14" s="172">
        <f>E14/'3. Población dem. potencial'!$D$6</f>
        <v>7.339471720463961</v>
      </c>
      <c r="G14" s="173">
        <f>AVERAGE(G9:G13)</f>
        <v>7.1906365411924964E-3</v>
      </c>
    </row>
    <row r="16" spans="2:16" x14ac:dyDescent="0.25">
      <c r="B16" s="37" t="s">
        <v>506</v>
      </c>
      <c r="C16" s="38"/>
      <c r="D16" s="38"/>
      <c r="E16" s="38"/>
      <c r="F16" s="38"/>
      <c r="G16" s="38"/>
      <c r="H16" s="38"/>
      <c r="I16" s="38"/>
      <c r="J16" s="38"/>
      <c r="K16" s="38"/>
      <c r="L16" s="38"/>
      <c r="M16" s="39"/>
    </row>
    <row r="18" spans="2:9" x14ac:dyDescent="0.25">
      <c r="B18" s="1061" t="s">
        <v>311</v>
      </c>
      <c r="C18" s="1034"/>
      <c r="D18" s="1034"/>
      <c r="E18" s="1034"/>
      <c r="F18" s="1034"/>
      <c r="G18" s="1034"/>
      <c r="H18" s="1034"/>
      <c r="I18" s="1035"/>
    </row>
    <row r="19" spans="2:9" x14ac:dyDescent="0.25">
      <c r="B19" s="82" t="s">
        <v>285</v>
      </c>
      <c r="C19" s="82" t="s">
        <v>304</v>
      </c>
      <c r="D19" s="82" t="s">
        <v>305</v>
      </c>
      <c r="E19" s="82" t="s">
        <v>306</v>
      </c>
      <c r="F19" s="82" t="s">
        <v>307</v>
      </c>
      <c r="G19" s="82" t="s">
        <v>308</v>
      </c>
      <c r="H19" s="82" t="s">
        <v>245</v>
      </c>
      <c r="I19" s="82" t="s">
        <v>337</v>
      </c>
    </row>
    <row r="20" spans="2:9" x14ac:dyDescent="0.25">
      <c r="B20" s="79">
        <v>2023</v>
      </c>
      <c r="C20" s="70">
        <f t="shared" ref="C20:G33" si="0">INT(VLOOKUP(C$19,$B$9:$E$13,4,FALSE)*(1+VLOOKUP(C$19,$B$9:$G$13,6,FALSE))^($B20-2017))</f>
        <v>11041</v>
      </c>
      <c r="D20" s="70">
        <f t="shared" si="0"/>
        <v>10844</v>
      </c>
      <c r="E20" s="70">
        <f t="shared" si="0"/>
        <v>9861</v>
      </c>
      <c r="F20" s="70">
        <f t="shared" si="0"/>
        <v>9293</v>
      </c>
      <c r="G20" s="70">
        <f t="shared" si="0"/>
        <v>10085</v>
      </c>
      <c r="H20" s="70">
        <f t="shared" ref="H20:H33" si="1">SUM(C20:G20)</f>
        <v>51124</v>
      </c>
      <c r="I20" s="77">
        <f>H20/'3. Población dem. potencial'!E9</f>
        <v>7.2443225761971943</v>
      </c>
    </row>
    <row r="21" spans="2:9" ht="15.75" customHeight="1" x14ac:dyDescent="0.25">
      <c r="B21" s="174">
        <v>2024</v>
      </c>
      <c r="C21" s="175">
        <f t="shared" si="0"/>
        <v>11172</v>
      </c>
      <c r="D21" s="175">
        <f t="shared" si="0"/>
        <v>10980</v>
      </c>
      <c r="E21" s="175">
        <f t="shared" si="0"/>
        <v>9903</v>
      </c>
      <c r="F21" s="175">
        <f t="shared" si="0"/>
        <v>9277</v>
      </c>
      <c r="G21" s="175">
        <f t="shared" si="0"/>
        <v>10176</v>
      </c>
      <c r="H21" s="175">
        <f t="shared" si="1"/>
        <v>51508</v>
      </c>
      <c r="I21" s="176">
        <f>H21/'3. Población dem. potencial'!E10</f>
        <v>7.2466339214380522</v>
      </c>
    </row>
    <row r="22" spans="2:9" ht="15.75" customHeight="1" x14ac:dyDescent="0.25">
      <c r="B22" s="79">
        <f t="shared" ref="B22:B33" si="2">B21+1</f>
        <v>2025</v>
      </c>
      <c r="C22" s="70">
        <f t="shared" si="0"/>
        <v>11303</v>
      </c>
      <c r="D22" s="70">
        <f t="shared" si="0"/>
        <v>11118</v>
      </c>
      <c r="E22" s="70">
        <f t="shared" si="0"/>
        <v>9944</v>
      </c>
      <c r="F22" s="70">
        <f t="shared" si="0"/>
        <v>9262</v>
      </c>
      <c r="G22" s="70">
        <f t="shared" si="0"/>
        <v>10267</v>
      </c>
      <c r="H22" s="70">
        <f t="shared" si="1"/>
        <v>51894</v>
      </c>
      <c r="I22" s="77">
        <f>H22/'3. Población dem. potencial'!E11</f>
        <v>7.2488224831316428</v>
      </c>
    </row>
    <row r="23" spans="2:9" ht="15.75" customHeight="1" x14ac:dyDescent="0.25">
      <c r="B23" s="79">
        <f t="shared" si="2"/>
        <v>2026</v>
      </c>
      <c r="C23" s="70">
        <f t="shared" si="0"/>
        <v>11437</v>
      </c>
      <c r="D23" s="70">
        <f t="shared" si="0"/>
        <v>11258</v>
      </c>
      <c r="E23" s="70">
        <f t="shared" si="0"/>
        <v>9987</v>
      </c>
      <c r="F23" s="70">
        <f t="shared" si="0"/>
        <v>9247</v>
      </c>
      <c r="G23" s="70">
        <f t="shared" si="0"/>
        <v>10360</v>
      </c>
      <c r="H23" s="70">
        <f t="shared" si="1"/>
        <v>52289</v>
      </c>
      <c r="I23" s="77">
        <f>H23/'3. Población dem. potencial'!E12</f>
        <v>7.2518587184456811</v>
      </c>
    </row>
    <row r="24" spans="2:9" ht="15.75" customHeight="1" x14ac:dyDescent="0.25">
      <c r="B24" s="79">
        <f t="shared" si="2"/>
        <v>2027</v>
      </c>
      <c r="C24" s="70">
        <f t="shared" si="0"/>
        <v>11572</v>
      </c>
      <c r="D24" s="70">
        <f t="shared" si="0"/>
        <v>11399</v>
      </c>
      <c r="E24" s="70">
        <f t="shared" si="0"/>
        <v>10029</v>
      </c>
      <c r="F24" s="70">
        <f t="shared" si="0"/>
        <v>9232</v>
      </c>
      <c r="G24" s="70">
        <f t="shared" si="0"/>
        <v>10453</v>
      </c>
      <c r="H24" s="70">
        <f t="shared" si="1"/>
        <v>52685</v>
      </c>
      <c r="I24" s="77">
        <f>H24/'3. Población dem. potencial'!E13</f>
        <v>7.2546199193520051</v>
      </c>
    </row>
    <row r="25" spans="2:9" ht="15.75" customHeight="1" x14ac:dyDescent="0.25">
      <c r="B25" s="79">
        <f t="shared" si="2"/>
        <v>2028</v>
      </c>
      <c r="C25" s="70">
        <f t="shared" si="0"/>
        <v>11708</v>
      </c>
      <c r="D25" s="70">
        <f t="shared" si="0"/>
        <v>11542</v>
      </c>
      <c r="E25" s="70">
        <f t="shared" si="0"/>
        <v>10071</v>
      </c>
      <c r="F25" s="70">
        <f t="shared" si="0"/>
        <v>9217</v>
      </c>
      <c r="G25" s="70">
        <f t="shared" si="0"/>
        <v>10547</v>
      </c>
      <c r="H25" s="70">
        <f t="shared" si="1"/>
        <v>53085</v>
      </c>
      <c r="I25" s="77">
        <f>H25/'3. Población dem. potencial'!E14</f>
        <v>7.2575190200127464</v>
      </c>
    </row>
    <row r="26" spans="2:9" ht="15.75" customHeight="1" x14ac:dyDescent="0.25">
      <c r="B26" s="79">
        <f t="shared" si="2"/>
        <v>2029</v>
      </c>
      <c r="C26" s="70">
        <f t="shared" si="0"/>
        <v>11846</v>
      </c>
      <c r="D26" s="70">
        <f t="shared" si="0"/>
        <v>11687</v>
      </c>
      <c r="E26" s="70">
        <f t="shared" si="0"/>
        <v>10114</v>
      </c>
      <c r="F26" s="70">
        <f t="shared" si="0"/>
        <v>9202</v>
      </c>
      <c r="G26" s="70">
        <f t="shared" si="0"/>
        <v>10642</v>
      </c>
      <c r="H26" s="70">
        <f t="shared" si="1"/>
        <v>53491</v>
      </c>
      <c r="I26" s="77">
        <f>H26/'3. Población dem. potencial'!E15</f>
        <v>7.2608214854350601</v>
      </c>
    </row>
    <row r="27" spans="2:9" ht="15.75" customHeight="1" x14ac:dyDescent="0.25">
      <c r="B27" s="79">
        <f t="shared" si="2"/>
        <v>2030</v>
      </c>
      <c r="C27" s="70">
        <f t="shared" si="0"/>
        <v>11986</v>
      </c>
      <c r="D27" s="70">
        <f t="shared" si="0"/>
        <v>11834</v>
      </c>
      <c r="E27" s="70">
        <f t="shared" si="0"/>
        <v>10157</v>
      </c>
      <c r="F27" s="70">
        <f t="shared" si="0"/>
        <v>9187</v>
      </c>
      <c r="G27" s="70">
        <f t="shared" si="0"/>
        <v>10737</v>
      </c>
      <c r="H27" s="70">
        <f t="shared" si="1"/>
        <v>53901</v>
      </c>
      <c r="I27" s="77">
        <f>H27/'3. Población dem. potencial'!E16</f>
        <v>7.2642460549388739</v>
      </c>
    </row>
    <row r="28" spans="2:9" ht="15.75" customHeight="1" x14ac:dyDescent="0.25">
      <c r="B28" s="79">
        <f t="shared" si="2"/>
        <v>2031</v>
      </c>
      <c r="C28" s="70">
        <f t="shared" si="0"/>
        <v>12127</v>
      </c>
      <c r="D28" s="70">
        <f t="shared" si="0"/>
        <v>11983</v>
      </c>
      <c r="E28" s="70">
        <f t="shared" si="0"/>
        <v>10200</v>
      </c>
      <c r="F28" s="70">
        <f t="shared" si="0"/>
        <v>9172</v>
      </c>
      <c r="G28" s="70">
        <f t="shared" si="0"/>
        <v>10834</v>
      </c>
      <c r="H28" s="70">
        <f t="shared" si="1"/>
        <v>54316</v>
      </c>
      <c r="I28" s="77">
        <f>H28/'3. Población dem. potencial'!E17</f>
        <v>7.267920776850592</v>
      </c>
    </row>
    <row r="29" spans="2:9" ht="15.75" customHeight="1" x14ac:dyDescent="0.25">
      <c r="B29" s="79">
        <f t="shared" si="2"/>
        <v>2032</v>
      </c>
      <c r="C29" s="70">
        <f t="shared" si="0"/>
        <v>12270</v>
      </c>
      <c r="D29" s="70">
        <f t="shared" si="0"/>
        <v>12133</v>
      </c>
      <c r="E29" s="70">
        <f t="shared" si="0"/>
        <v>10243</v>
      </c>
      <c r="F29" s="70">
        <f t="shared" si="0"/>
        <v>9157</v>
      </c>
      <c r="G29" s="70">
        <f t="shared" si="0"/>
        <v>10931</v>
      </c>
      <c r="H29" s="70">
        <f t="shared" si="1"/>
        <v>54734</v>
      </c>
      <c r="I29" s="77">
        <f>H29/'3. Población dem. potencial'!E18</f>
        <v>7.2715714234900979</v>
      </c>
    </row>
    <row r="30" spans="2:9" ht="15.75" customHeight="1" x14ac:dyDescent="0.25">
      <c r="B30" s="79">
        <f t="shared" si="2"/>
        <v>2033</v>
      </c>
      <c r="C30" s="70">
        <f t="shared" si="0"/>
        <v>12415</v>
      </c>
      <c r="D30" s="70">
        <f t="shared" si="0"/>
        <v>12286</v>
      </c>
      <c r="E30" s="70">
        <f t="shared" si="0"/>
        <v>10286</v>
      </c>
      <c r="F30" s="70">
        <f t="shared" si="0"/>
        <v>9142</v>
      </c>
      <c r="G30" s="70">
        <f t="shared" si="0"/>
        <v>11030</v>
      </c>
      <c r="H30" s="70">
        <f t="shared" si="1"/>
        <v>55159</v>
      </c>
      <c r="I30" s="77">
        <f>H30/'3. Población dem. potencial'!E19</f>
        <v>7.2757229244105268</v>
      </c>
    </row>
    <row r="31" spans="2:9" ht="15.75" customHeight="1" x14ac:dyDescent="0.25">
      <c r="B31" s="79">
        <f t="shared" si="2"/>
        <v>2034</v>
      </c>
      <c r="C31" s="70">
        <f t="shared" si="0"/>
        <v>12562</v>
      </c>
      <c r="D31" s="70">
        <f t="shared" si="0"/>
        <v>12440</v>
      </c>
      <c r="E31" s="70">
        <f t="shared" si="0"/>
        <v>10330</v>
      </c>
      <c r="F31" s="70">
        <f t="shared" si="0"/>
        <v>9127</v>
      </c>
      <c r="G31" s="70">
        <f t="shared" si="0"/>
        <v>11129</v>
      </c>
      <c r="H31" s="70">
        <f t="shared" si="1"/>
        <v>55588</v>
      </c>
      <c r="I31" s="77">
        <f>H31/'3. Población dem. potencial'!E20</f>
        <v>7.2799684628800048</v>
      </c>
    </row>
    <row r="32" spans="2:9" ht="15.75" customHeight="1" x14ac:dyDescent="0.25">
      <c r="B32" s="79">
        <f t="shared" si="2"/>
        <v>2035</v>
      </c>
      <c r="C32" s="70">
        <f t="shared" si="0"/>
        <v>12710</v>
      </c>
      <c r="D32" s="70">
        <f t="shared" si="0"/>
        <v>12596</v>
      </c>
      <c r="E32" s="70">
        <f t="shared" si="0"/>
        <v>10373</v>
      </c>
      <c r="F32" s="70">
        <f t="shared" si="0"/>
        <v>9112</v>
      </c>
      <c r="G32" s="70">
        <f t="shared" si="0"/>
        <v>11229</v>
      </c>
      <c r="H32" s="70">
        <f t="shared" si="1"/>
        <v>56020</v>
      </c>
      <c r="I32" s="77">
        <f>H32/'3. Población dem. potencial'!E21</f>
        <v>7.2841727172004074</v>
      </c>
    </row>
    <row r="33" spans="2:9" ht="15.75" customHeight="1" x14ac:dyDescent="0.25">
      <c r="B33" s="79">
        <f t="shared" si="2"/>
        <v>2036</v>
      </c>
      <c r="C33" s="70">
        <f t="shared" si="0"/>
        <v>12860</v>
      </c>
      <c r="D33" s="70">
        <f t="shared" si="0"/>
        <v>12755</v>
      </c>
      <c r="E33" s="70">
        <f t="shared" si="0"/>
        <v>10417</v>
      </c>
      <c r="F33" s="70">
        <f t="shared" si="0"/>
        <v>9097</v>
      </c>
      <c r="G33" s="70">
        <f t="shared" si="0"/>
        <v>11330</v>
      </c>
      <c r="H33" s="70">
        <f t="shared" si="1"/>
        <v>56459</v>
      </c>
      <c r="I33" s="77" t="e">
        <f>H33/'3. Población dem. potencial'!#REF!</f>
        <v>#REF!</v>
      </c>
    </row>
    <row r="34" spans="2:9" ht="15.75" customHeight="1" x14ac:dyDescent="0.25"/>
    <row r="35" spans="2:9" ht="15.75" customHeight="1" x14ac:dyDescent="0.25"/>
    <row r="36" spans="2:9" ht="15.75" customHeight="1" x14ac:dyDescent="0.25"/>
    <row r="37" spans="2:9" ht="15.75" customHeight="1" x14ac:dyDescent="0.25"/>
    <row r="38" spans="2:9" ht="15.75" customHeight="1" x14ac:dyDescent="0.25"/>
    <row r="39" spans="2:9" ht="15.75" customHeight="1" x14ac:dyDescent="0.25"/>
    <row r="40" spans="2:9" ht="15.75" customHeight="1" x14ac:dyDescent="0.25"/>
    <row r="41" spans="2:9" ht="15.75" customHeight="1" x14ac:dyDescent="0.25"/>
    <row r="42" spans="2:9" ht="15.75" customHeight="1" x14ac:dyDescent="0.25"/>
    <row r="43" spans="2:9" ht="15.75" customHeight="1" x14ac:dyDescent="0.25"/>
    <row r="44" spans="2:9" ht="15.75" customHeight="1" x14ac:dyDescent="0.25"/>
    <row r="45" spans="2:9" ht="15.75" customHeight="1" x14ac:dyDescent="0.25"/>
    <row r="46" spans="2:9" ht="15.75" customHeight="1" x14ac:dyDescent="0.25"/>
    <row r="47" spans="2:9" ht="15.75" customHeight="1" x14ac:dyDescent="0.25"/>
    <row r="48" spans="2:9"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5">
    <mergeCell ref="B1:P1"/>
    <mergeCell ref="C6:D6"/>
    <mergeCell ref="E6:F6"/>
    <mergeCell ref="G6:G7"/>
    <mergeCell ref="B18:I18"/>
  </mergeCells>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7030A0"/>
  </sheetPr>
  <dimension ref="A1:AA1000"/>
  <sheetViews>
    <sheetView zoomScale="85" zoomScaleNormal="85" workbookViewId="0">
      <selection activeCell="L24" sqref="L24"/>
    </sheetView>
  </sheetViews>
  <sheetFormatPr baseColWidth="10" defaultColWidth="14.42578125" defaultRowHeight="15" customHeight="1" x14ac:dyDescent="0.25"/>
  <cols>
    <col min="1" max="1" width="9.85546875" customWidth="1"/>
    <col min="2" max="2" width="18.42578125" customWidth="1"/>
    <col min="3" max="3" width="20.28515625" customWidth="1"/>
    <col min="4" max="13" width="14" customWidth="1"/>
    <col min="14" max="14" width="6.42578125" customWidth="1"/>
    <col min="15" max="15" width="17.42578125" customWidth="1"/>
    <col min="16" max="16" width="7.28515625" customWidth="1"/>
    <col min="17" max="18" width="6.28515625" customWidth="1"/>
    <col min="19" max="27" width="11.42578125" customWidth="1"/>
  </cols>
  <sheetData>
    <row r="1" spans="1:27" ht="18.75" x14ac:dyDescent="0.3">
      <c r="A1" s="105"/>
      <c r="B1" s="1066" t="s">
        <v>1914</v>
      </c>
      <c r="C1" s="1058"/>
      <c r="D1" s="1058"/>
      <c r="E1" s="1058"/>
      <c r="F1" s="1058"/>
      <c r="G1" s="1058"/>
      <c r="H1" s="1058"/>
      <c r="I1" s="1058"/>
      <c r="J1" s="1058"/>
      <c r="K1" s="1058"/>
      <c r="L1" s="1058"/>
      <c r="M1" s="1058"/>
      <c r="N1" s="1058"/>
      <c r="O1" s="1058"/>
      <c r="P1" s="1059"/>
      <c r="Q1" s="105"/>
      <c r="R1" s="105"/>
      <c r="S1" s="105"/>
      <c r="T1" s="105"/>
      <c r="U1" s="105"/>
      <c r="V1" s="105"/>
      <c r="W1" s="105"/>
      <c r="X1" s="105"/>
      <c r="Y1" s="105"/>
      <c r="Z1" s="105"/>
      <c r="AA1" s="105"/>
    </row>
    <row r="2" spans="1:27" ht="16.5" customHeight="1" x14ac:dyDescent="0.25">
      <c r="A2" s="105"/>
      <c r="B2" s="105" t="s">
        <v>507</v>
      </c>
      <c r="C2" s="105" t="s">
        <v>508</v>
      </c>
      <c r="D2" s="177"/>
      <c r="E2" s="177"/>
      <c r="F2" s="177"/>
      <c r="G2" s="105"/>
      <c r="H2" s="105"/>
      <c r="I2" s="105"/>
      <c r="J2" s="178"/>
      <c r="K2" s="178"/>
      <c r="L2" s="105"/>
      <c r="M2" s="105"/>
      <c r="N2" s="105"/>
      <c r="O2" s="105"/>
      <c r="P2" s="105"/>
      <c r="Q2" s="105"/>
      <c r="R2" s="105"/>
      <c r="S2" s="105"/>
      <c r="T2" s="105"/>
      <c r="U2" s="105"/>
      <c r="V2" s="105"/>
      <c r="W2" s="105"/>
      <c r="X2" s="105"/>
      <c r="Y2" s="105"/>
      <c r="Z2" s="105"/>
      <c r="AA2" s="105"/>
    </row>
    <row r="3" spans="1:27" ht="16.5" customHeight="1" x14ac:dyDescent="0.25">
      <c r="A3" s="105"/>
      <c r="B3" s="105" t="s">
        <v>509</v>
      </c>
      <c r="C3" s="105" t="s">
        <v>510</v>
      </c>
      <c r="D3" s="177"/>
      <c r="E3" s="177"/>
      <c r="F3" s="177"/>
      <c r="G3" s="105"/>
      <c r="H3" s="105"/>
      <c r="I3" s="105"/>
      <c r="J3" s="178"/>
      <c r="K3" s="178"/>
      <c r="L3" s="105"/>
      <c r="M3" s="105"/>
      <c r="N3" s="105"/>
      <c r="O3" s="105"/>
      <c r="P3" s="105"/>
      <c r="Q3" s="105"/>
      <c r="R3" s="105"/>
      <c r="S3" s="105"/>
      <c r="T3" s="105"/>
      <c r="U3" s="105"/>
      <c r="V3" s="105"/>
      <c r="W3" s="105"/>
      <c r="X3" s="105"/>
      <c r="Y3" s="105"/>
      <c r="Z3" s="105"/>
      <c r="AA3" s="105"/>
    </row>
    <row r="4" spans="1:27" ht="16.5" customHeight="1" x14ac:dyDescent="0.25">
      <c r="A4" s="105"/>
      <c r="B4" s="1086" t="s">
        <v>511</v>
      </c>
      <c r="C4" s="1086" t="s">
        <v>316</v>
      </c>
      <c r="D4" s="179">
        <v>1</v>
      </c>
      <c r="E4" s="179">
        <v>2</v>
      </c>
      <c r="F4" s="180">
        <f t="shared" ref="F4:M5" si="0">E4+1</f>
        <v>3</v>
      </c>
      <c r="G4" s="180">
        <f t="shared" si="0"/>
        <v>4</v>
      </c>
      <c r="H4" s="180">
        <f t="shared" si="0"/>
        <v>5</v>
      </c>
      <c r="I4" s="180">
        <f t="shared" si="0"/>
        <v>6</v>
      </c>
      <c r="J4" s="180">
        <f t="shared" si="0"/>
        <v>7</v>
      </c>
      <c r="K4" s="180">
        <f t="shared" si="0"/>
        <v>8</v>
      </c>
      <c r="L4" s="180">
        <f t="shared" si="0"/>
        <v>9</v>
      </c>
      <c r="M4" s="180">
        <f t="shared" si="0"/>
        <v>10</v>
      </c>
      <c r="N4" s="105"/>
      <c r="O4" s="105"/>
      <c r="P4" s="105"/>
      <c r="Q4" s="105"/>
      <c r="R4" s="105"/>
      <c r="S4" s="105"/>
      <c r="T4" s="105"/>
      <c r="U4" s="105"/>
      <c r="V4" s="105"/>
      <c r="W4" s="105"/>
      <c r="X4" s="105"/>
      <c r="Y4" s="105"/>
      <c r="Z4" s="105"/>
      <c r="AA4" s="105"/>
    </row>
    <row r="5" spans="1:27" ht="16.5" customHeight="1" x14ac:dyDescent="0.25">
      <c r="A5" s="105"/>
      <c r="B5" s="1032"/>
      <c r="C5" s="1032"/>
      <c r="D5" s="179">
        <v>2029</v>
      </c>
      <c r="E5" s="179">
        <f>D5+1</f>
        <v>2030</v>
      </c>
      <c r="F5" s="179">
        <f t="shared" si="0"/>
        <v>2031</v>
      </c>
      <c r="G5" s="179">
        <f t="shared" si="0"/>
        <v>2032</v>
      </c>
      <c r="H5" s="179">
        <f t="shared" si="0"/>
        <v>2033</v>
      </c>
      <c r="I5" s="179">
        <f t="shared" si="0"/>
        <v>2034</v>
      </c>
      <c r="J5" s="179">
        <f t="shared" si="0"/>
        <v>2035</v>
      </c>
      <c r="K5" s="179">
        <f t="shared" si="0"/>
        <v>2036</v>
      </c>
      <c r="L5" s="179">
        <f t="shared" si="0"/>
        <v>2037</v>
      </c>
      <c r="M5" s="179">
        <f t="shared" si="0"/>
        <v>2038</v>
      </c>
      <c r="N5" s="105"/>
      <c r="O5" s="105"/>
      <c r="P5" s="105"/>
      <c r="Q5" s="105"/>
      <c r="R5" s="105"/>
      <c r="S5" s="105"/>
      <c r="T5" s="105"/>
      <c r="U5" s="105"/>
      <c r="V5" s="105"/>
      <c r="W5" s="105"/>
      <c r="X5" s="105"/>
      <c r="Y5" s="105"/>
      <c r="Z5" s="105"/>
      <c r="AA5" s="105"/>
    </row>
    <row r="6" spans="1:27" ht="16.5" customHeight="1" x14ac:dyDescent="0.25">
      <c r="A6" s="105"/>
      <c r="B6" s="1087" t="s">
        <v>512</v>
      </c>
      <c r="C6" s="181" t="s">
        <v>513</v>
      </c>
      <c r="D6" s="182">
        <f>INT('5. Población efec CP-OBJETIVO'!M43)</f>
        <v>236</v>
      </c>
      <c r="E6" s="182">
        <f>INT('5. Población efec CP-OBJETIVO'!N43)</f>
        <v>239</v>
      </c>
      <c r="F6" s="183">
        <f>INT('5. Población efec CP-OBJETIVO'!O43)</f>
        <v>241</v>
      </c>
      <c r="G6" s="183">
        <f>INT('5. Población efec CP-OBJETIVO'!P43)</f>
        <v>244</v>
      </c>
      <c r="H6" s="183">
        <f>INT('5. Población efec CP-OBJETIVO'!Q43)</f>
        <v>247</v>
      </c>
      <c r="I6" s="183">
        <f>INT('5. Población efec CP-OBJETIVO'!R43)</f>
        <v>250</v>
      </c>
      <c r="J6" s="183">
        <f>INT('5. Población efec CP-OBJETIVO'!S43)</f>
        <v>253</v>
      </c>
      <c r="K6" s="183">
        <f>INT('5. Población efec CP-OBJETIVO'!T43)</f>
        <v>256</v>
      </c>
      <c r="L6" s="183">
        <f>INT('5. Población efec CP-OBJETIVO'!U43)</f>
        <v>259</v>
      </c>
      <c r="M6" s="183">
        <f>INT('5. Población efec CP-OBJETIVO'!V43)</f>
        <v>262</v>
      </c>
      <c r="N6" s="105"/>
      <c r="O6" s="105"/>
      <c r="P6" s="105"/>
      <c r="Q6" s="105"/>
      <c r="R6" s="105"/>
      <c r="S6" s="105"/>
      <c r="T6" s="105">
        <v>2562</v>
      </c>
      <c r="U6" s="105"/>
      <c r="V6" s="105"/>
      <c r="W6" s="105"/>
      <c r="X6" s="105"/>
      <c r="Y6" s="105"/>
      <c r="Z6" s="105"/>
      <c r="AA6" s="105"/>
    </row>
    <row r="7" spans="1:27" ht="16.5" customHeight="1" x14ac:dyDescent="0.25">
      <c r="A7" s="105"/>
      <c r="B7" s="1037"/>
      <c r="C7" s="181" t="s">
        <v>514</v>
      </c>
      <c r="D7" s="182">
        <f>INT('5. Población efec CP-OBJETIVO'!M44)</f>
        <v>183</v>
      </c>
      <c r="E7" s="182">
        <f>INT('5. Población efec CP-OBJETIVO'!N44)</f>
        <v>237</v>
      </c>
      <c r="F7" s="183">
        <f>INT('5. Población efec CP-OBJETIVO'!O44)</f>
        <v>240</v>
      </c>
      <c r="G7" s="183">
        <f>INT('5. Población efec CP-OBJETIVO'!P44)</f>
        <v>242</v>
      </c>
      <c r="H7" s="183">
        <f>INT('5. Población efec CP-OBJETIVO'!Q44)</f>
        <v>245</v>
      </c>
      <c r="I7" s="183">
        <f>INT('5. Población efec CP-OBJETIVO'!R44)</f>
        <v>248</v>
      </c>
      <c r="J7" s="183">
        <f>INT('5. Población efec CP-OBJETIVO'!S44)</f>
        <v>251</v>
      </c>
      <c r="K7" s="183">
        <f>INT('5. Población efec CP-OBJETIVO'!T44)</f>
        <v>254</v>
      </c>
      <c r="L7" s="183">
        <f>INT('5. Población efec CP-OBJETIVO'!U44)</f>
        <v>257</v>
      </c>
      <c r="M7" s="183">
        <f>INT('5. Población efec CP-OBJETIVO'!V44)</f>
        <v>260</v>
      </c>
      <c r="N7" s="105"/>
      <c r="O7" s="105"/>
      <c r="P7" s="105"/>
      <c r="Q7" s="105"/>
      <c r="R7" s="105"/>
      <c r="S7" s="105"/>
      <c r="T7" s="105"/>
      <c r="U7" s="105"/>
      <c r="V7" s="105"/>
      <c r="W7" s="105"/>
      <c r="X7" s="105"/>
      <c r="Y7" s="105"/>
      <c r="Z7" s="105"/>
      <c r="AA7" s="105"/>
    </row>
    <row r="8" spans="1:27" ht="16.5" customHeight="1" x14ac:dyDescent="0.25">
      <c r="A8" s="105"/>
      <c r="B8" s="1037"/>
      <c r="C8" s="181" t="s">
        <v>515</v>
      </c>
      <c r="D8" s="182">
        <f>INT('5. Población efec CP-OBJETIVO'!M45)</f>
        <v>183</v>
      </c>
      <c r="E8" s="182">
        <f>INT('5. Población efec CP-OBJETIVO'!N45)</f>
        <v>186</v>
      </c>
      <c r="F8" s="183">
        <f>INT('5. Población efec CP-OBJETIVO'!O45)</f>
        <v>241</v>
      </c>
      <c r="G8" s="183">
        <f>INT('5. Población efec CP-OBJETIVO'!P45)</f>
        <v>244</v>
      </c>
      <c r="H8" s="183">
        <f>INT('5. Población efec CP-OBJETIVO'!Q45)</f>
        <v>246</v>
      </c>
      <c r="I8" s="183">
        <f>INT('5. Población efec CP-OBJETIVO'!R45)</f>
        <v>249</v>
      </c>
      <c r="J8" s="183">
        <f>INT('5. Población efec CP-OBJETIVO'!S45)</f>
        <v>252</v>
      </c>
      <c r="K8" s="183">
        <f>INT('5. Población efec CP-OBJETIVO'!T45)</f>
        <v>255</v>
      </c>
      <c r="L8" s="183">
        <f>INT('5. Población efec CP-OBJETIVO'!U45)</f>
        <v>258</v>
      </c>
      <c r="M8" s="183">
        <f>INT('5. Población efec CP-OBJETIVO'!V45)</f>
        <v>261</v>
      </c>
      <c r="N8" s="105"/>
      <c r="O8" s="105"/>
      <c r="P8" s="105"/>
      <c r="Q8" s="105"/>
      <c r="R8" s="105"/>
      <c r="S8" s="105"/>
      <c r="T8" s="105"/>
      <c r="U8" s="105"/>
      <c r="V8" s="105"/>
      <c r="W8" s="105"/>
      <c r="X8" s="105"/>
      <c r="Y8" s="105"/>
      <c r="Z8" s="105"/>
      <c r="AA8" s="105"/>
    </row>
    <row r="9" spans="1:27" ht="16.5" customHeight="1" x14ac:dyDescent="0.25">
      <c r="A9" s="105"/>
      <c r="B9" s="1037"/>
      <c r="C9" s="181" t="s">
        <v>516</v>
      </c>
      <c r="D9" s="182">
        <f>INT('5. Población efec CP-OBJETIVO'!M46)</f>
        <v>181</v>
      </c>
      <c r="E9" s="182">
        <f>INT('5. Población efec CP-OBJETIVO'!N46)</f>
        <v>183</v>
      </c>
      <c r="F9" s="183">
        <f>INT('5. Población efec CP-OBJETIVO'!O46)</f>
        <v>186</v>
      </c>
      <c r="G9" s="183">
        <f>INT('5. Población efec CP-OBJETIVO'!P46)</f>
        <v>241</v>
      </c>
      <c r="H9" s="183">
        <f>INT('5. Población efec CP-OBJETIVO'!Q46)</f>
        <v>244</v>
      </c>
      <c r="I9" s="183">
        <f>INT('5. Población efec CP-OBJETIVO'!R46)</f>
        <v>246</v>
      </c>
      <c r="J9" s="183">
        <f>INT('5. Población efec CP-OBJETIVO'!S46)</f>
        <v>249</v>
      </c>
      <c r="K9" s="183">
        <f>INT('5. Población efec CP-OBJETIVO'!T46)</f>
        <v>252</v>
      </c>
      <c r="L9" s="183">
        <f>INT('5. Población efec CP-OBJETIVO'!U46)</f>
        <v>255</v>
      </c>
      <c r="M9" s="183">
        <f>INT('5. Población efec CP-OBJETIVO'!V46)</f>
        <v>258</v>
      </c>
      <c r="N9" s="105"/>
      <c r="O9" s="105"/>
      <c r="P9" s="105"/>
      <c r="Q9" s="105"/>
      <c r="R9" s="105"/>
      <c r="S9" s="105"/>
      <c r="T9" s="105"/>
      <c r="U9" s="105"/>
      <c r="V9" s="105"/>
      <c r="W9" s="105"/>
      <c r="X9" s="105"/>
      <c r="Y9" s="105"/>
      <c r="Z9" s="105"/>
      <c r="AA9" s="105"/>
    </row>
    <row r="10" spans="1:27" ht="16.5" customHeight="1" x14ac:dyDescent="0.25">
      <c r="A10" s="105"/>
      <c r="B10" s="1037"/>
      <c r="C10" s="181" t="s">
        <v>517</v>
      </c>
      <c r="D10" s="182">
        <f>INT('5. Población efec CP-OBJETIVO'!M47)</f>
        <v>169</v>
      </c>
      <c r="E10" s="182">
        <f>INT('5. Población efec CP-OBJETIVO'!N47)</f>
        <v>184</v>
      </c>
      <c r="F10" s="183">
        <f>INT('5. Población efec CP-OBJETIVO'!O47)</f>
        <v>186</v>
      </c>
      <c r="G10" s="183">
        <f>INT('5. Población efec CP-OBJETIVO'!P47)</f>
        <v>189</v>
      </c>
      <c r="H10" s="183">
        <f>INT('5. Población efec CP-OBJETIVO'!Q47)</f>
        <v>245</v>
      </c>
      <c r="I10" s="183">
        <f>INT('5. Población efec CP-OBJETIVO'!R47)</f>
        <v>248</v>
      </c>
      <c r="J10" s="183">
        <f>INT('5. Población efec CP-OBJETIVO'!S47)</f>
        <v>250</v>
      </c>
      <c r="K10" s="183">
        <f>INT('5. Población efec CP-OBJETIVO'!T47)</f>
        <v>253</v>
      </c>
      <c r="L10" s="183">
        <f>INT('5. Población efec CP-OBJETIVO'!U47)</f>
        <v>256</v>
      </c>
      <c r="M10" s="183">
        <f>INT('5. Población efec CP-OBJETIVO'!V47)</f>
        <v>259</v>
      </c>
      <c r="N10" s="105"/>
      <c r="O10" s="105"/>
      <c r="P10" s="105"/>
      <c r="Q10" s="105"/>
      <c r="R10" s="105"/>
      <c r="S10" s="105"/>
      <c r="T10" s="105"/>
      <c r="U10" s="105"/>
      <c r="V10" s="105"/>
      <c r="W10" s="105"/>
      <c r="X10" s="105"/>
      <c r="Y10" s="105"/>
      <c r="Z10" s="105"/>
      <c r="AA10" s="105"/>
    </row>
    <row r="11" spans="1:27" ht="16.5" customHeight="1" x14ac:dyDescent="0.25">
      <c r="A11" s="105"/>
      <c r="B11" s="1032"/>
      <c r="C11" s="174" t="s">
        <v>344</v>
      </c>
      <c r="D11" s="180">
        <f t="shared" ref="D11:M11" si="1">SUM(D6:D10)</f>
        <v>952</v>
      </c>
      <c r="E11" s="180">
        <f t="shared" si="1"/>
        <v>1029</v>
      </c>
      <c r="F11" s="180">
        <f t="shared" si="1"/>
        <v>1094</v>
      </c>
      <c r="G11" s="180">
        <f t="shared" si="1"/>
        <v>1160</v>
      </c>
      <c r="H11" s="180">
        <f t="shared" si="1"/>
        <v>1227</v>
      </c>
      <c r="I11" s="180">
        <f t="shared" si="1"/>
        <v>1241</v>
      </c>
      <c r="J11" s="180">
        <f t="shared" si="1"/>
        <v>1255</v>
      </c>
      <c r="K11" s="180">
        <f t="shared" si="1"/>
        <v>1270</v>
      </c>
      <c r="L11" s="180">
        <f t="shared" si="1"/>
        <v>1285</v>
      </c>
      <c r="M11" s="180">
        <f t="shared" si="1"/>
        <v>1300</v>
      </c>
      <c r="N11" s="105"/>
      <c r="O11" s="105"/>
      <c r="P11" s="105"/>
      <c r="Q11" s="105"/>
      <c r="R11" s="105"/>
      <c r="S11" s="105"/>
      <c r="T11" s="105"/>
      <c r="U11" s="105"/>
      <c r="V11" s="105"/>
      <c r="W11" s="105"/>
      <c r="X11" s="105"/>
      <c r="Y11" s="105"/>
      <c r="Z11" s="105"/>
      <c r="AA11" s="105"/>
    </row>
    <row r="12" spans="1:27" ht="16.5" customHeight="1" x14ac:dyDescent="0.25">
      <c r="A12" s="105"/>
      <c r="B12" s="105"/>
      <c r="C12" s="105"/>
      <c r="D12" s="105"/>
      <c r="E12" s="105"/>
      <c r="F12" s="105"/>
      <c r="G12" s="105"/>
      <c r="H12" s="105"/>
      <c r="I12" s="105"/>
      <c r="J12" s="105"/>
      <c r="K12" s="105"/>
      <c r="L12" s="105"/>
      <c r="M12" s="105"/>
      <c r="N12" s="105"/>
      <c r="O12" s="105"/>
      <c r="P12" s="105"/>
      <c r="Q12" s="105"/>
      <c r="R12" s="105"/>
      <c r="S12" s="105"/>
      <c r="T12" s="105"/>
      <c r="U12" s="105"/>
      <c r="V12" s="105"/>
      <c r="W12" s="105"/>
      <c r="X12" s="105"/>
      <c r="Y12" s="105"/>
      <c r="Z12" s="105"/>
      <c r="AA12" s="105"/>
    </row>
    <row r="13" spans="1:27" ht="16.5" customHeight="1" x14ac:dyDescent="0.25">
      <c r="A13" s="105"/>
      <c r="B13" s="37" t="s">
        <v>518</v>
      </c>
      <c r="C13" s="38"/>
      <c r="D13" s="38"/>
      <c r="E13" s="38"/>
      <c r="F13" s="38"/>
      <c r="G13" s="38"/>
      <c r="H13" s="38"/>
      <c r="I13" s="38"/>
      <c r="J13" s="38"/>
      <c r="K13" s="38"/>
      <c r="L13" s="38"/>
      <c r="M13" s="39"/>
      <c r="N13" s="105"/>
      <c r="O13" s="105"/>
      <c r="P13" s="105"/>
      <c r="Q13" s="105"/>
      <c r="R13" s="105"/>
      <c r="S13" s="105"/>
      <c r="T13" s="105"/>
      <c r="U13" s="105"/>
      <c r="V13" s="105"/>
      <c r="W13" s="105"/>
      <c r="X13" s="105"/>
      <c r="Y13" s="105"/>
      <c r="Z13" s="105"/>
      <c r="AA13" s="105"/>
    </row>
    <row r="14" spans="1:27" x14ac:dyDescent="0.25">
      <c r="A14" s="105"/>
      <c r="B14" s="105" t="s">
        <v>507</v>
      </c>
      <c r="C14" s="105" t="s">
        <v>508</v>
      </c>
      <c r="D14" s="177"/>
      <c r="E14" s="177"/>
      <c r="F14" s="177"/>
      <c r="G14" s="105"/>
      <c r="H14" s="105"/>
      <c r="I14" s="105"/>
      <c r="J14" s="178"/>
      <c r="K14" s="178"/>
      <c r="L14" s="105"/>
      <c r="M14" s="105"/>
      <c r="N14" s="105"/>
      <c r="O14" s="105"/>
      <c r="P14" s="105"/>
      <c r="Q14" s="105"/>
      <c r="R14" s="105"/>
      <c r="S14" s="105"/>
      <c r="T14" s="105"/>
      <c r="U14" s="105"/>
      <c r="V14" s="105"/>
      <c r="W14" s="105"/>
      <c r="X14" s="105"/>
      <c r="Y14" s="105"/>
      <c r="Z14" s="105"/>
      <c r="AA14" s="105"/>
    </row>
    <row r="15" spans="1:27" x14ac:dyDescent="0.25">
      <c r="A15" s="105"/>
      <c r="B15" s="184" t="s">
        <v>509</v>
      </c>
      <c r="C15" s="184" t="s">
        <v>510</v>
      </c>
      <c r="D15" s="185"/>
      <c r="E15" s="185"/>
      <c r="F15" s="185"/>
      <c r="G15" s="184"/>
      <c r="H15" s="184"/>
      <c r="I15" s="184"/>
      <c r="J15" s="186"/>
      <c r="K15" s="186"/>
      <c r="L15" s="184"/>
      <c r="M15" s="184"/>
      <c r="N15" s="105"/>
      <c r="O15" s="105"/>
      <c r="P15" s="105"/>
      <c r="Q15" s="184"/>
      <c r="R15" s="184"/>
      <c r="S15" s="184"/>
      <c r="T15" s="105"/>
      <c r="U15" s="105"/>
      <c r="V15" s="105"/>
      <c r="W15" s="105"/>
      <c r="X15" s="105"/>
      <c r="Y15" s="105"/>
      <c r="Z15" s="105"/>
      <c r="AA15" s="184"/>
    </row>
    <row r="16" spans="1:27" ht="15" customHeight="1" x14ac:dyDescent="0.25">
      <c r="A16" s="105"/>
      <c r="B16" s="184" t="s">
        <v>519</v>
      </c>
      <c r="C16" s="184">
        <v>30</v>
      </c>
      <c r="D16" s="185"/>
      <c r="E16" s="185"/>
      <c r="F16" s="185"/>
      <c r="G16" s="184"/>
      <c r="H16" s="184"/>
      <c r="I16" s="185"/>
      <c r="J16" s="184"/>
      <c r="K16" s="184"/>
      <c r="L16" s="185"/>
      <c r="M16" s="184"/>
      <c r="N16" s="184"/>
      <c r="O16" s="1085" t="s">
        <v>520</v>
      </c>
      <c r="P16" s="1041"/>
      <c r="T16" s="105"/>
      <c r="U16" s="105"/>
      <c r="V16" s="105"/>
      <c r="W16" s="184"/>
      <c r="X16" s="184"/>
      <c r="Y16" s="184"/>
      <c r="Z16" s="105"/>
      <c r="AA16" s="184"/>
    </row>
    <row r="17" spans="1:27" x14ac:dyDescent="0.25">
      <c r="A17" s="105"/>
      <c r="B17" s="1086" t="s">
        <v>511</v>
      </c>
      <c r="C17" s="187" t="s">
        <v>349</v>
      </c>
      <c r="D17" s="179">
        <v>1</v>
      </c>
      <c r="E17" s="179">
        <v>2</v>
      </c>
      <c r="F17" s="180">
        <f t="shared" ref="F17:M18" si="2">E17+1</f>
        <v>3</v>
      </c>
      <c r="G17" s="180">
        <f t="shared" si="2"/>
        <v>4</v>
      </c>
      <c r="H17" s="180">
        <f t="shared" si="2"/>
        <v>5</v>
      </c>
      <c r="I17" s="180">
        <f t="shared" si="2"/>
        <v>6</v>
      </c>
      <c r="J17" s="180">
        <f t="shared" si="2"/>
        <v>7</v>
      </c>
      <c r="K17" s="180">
        <f t="shared" si="2"/>
        <v>8</v>
      </c>
      <c r="L17" s="180">
        <f t="shared" si="2"/>
        <v>9</v>
      </c>
      <c r="M17" s="180">
        <f t="shared" si="2"/>
        <v>10</v>
      </c>
      <c r="N17" s="1083" t="s">
        <v>521</v>
      </c>
      <c r="O17" s="1085" t="s">
        <v>522</v>
      </c>
      <c r="P17" s="1041"/>
      <c r="T17" s="184"/>
      <c r="U17" s="184"/>
      <c r="V17" s="184"/>
      <c r="W17" s="184"/>
      <c r="X17" s="184"/>
      <c r="Y17" s="184"/>
      <c r="Z17" s="105"/>
      <c r="AA17" s="184"/>
    </row>
    <row r="18" spans="1:27" x14ac:dyDescent="0.25">
      <c r="A18" s="105"/>
      <c r="B18" s="1032"/>
      <c r="C18" s="187" t="s">
        <v>316</v>
      </c>
      <c r="D18" s="179">
        <v>2029</v>
      </c>
      <c r="E18" s="179">
        <f>D18+1</f>
        <v>2030</v>
      </c>
      <c r="F18" s="179">
        <f t="shared" si="2"/>
        <v>2031</v>
      </c>
      <c r="G18" s="179">
        <f t="shared" si="2"/>
        <v>2032</v>
      </c>
      <c r="H18" s="179">
        <f t="shared" si="2"/>
        <v>2033</v>
      </c>
      <c r="I18" s="179">
        <f t="shared" si="2"/>
        <v>2034</v>
      </c>
      <c r="J18" s="179">
        <f t="shared" si="2"/>
        <v>2035</v>
      </c>
      <c r="K18" s="179">
        <f t="shared" si="2"/>
        <v>2036</v>
      </c>
      <c r="L18" s="179">
        <f t="shared" si="2"/>
        <v>2037</v>
      </c>
      <c r="M18" s="179">
        <f t="shared" si="2"/>
        <v>2038</v>
      </c>
      <c r="N18" s="1084"/>
      <c r="O18" s="188" t="s">
        <v>280</v>
      </c>
      <c r="P18" s="188" t="s">
        <v>281</v>
      </c>
      <c r="T18" s="184"/>
      <c r="U18" s="184"/>
      <c r="V18" s="184"/>
      <c r="W18" s="184"/>
      <c r="X18" s="184"/>
      <c r="Y18" s="184"/>
      <c r="Z18" s="105"/>
      <c r="AA18" s="184"/>
    </row>
    <row r="19" spans="1:27" ht="15" customHeight="1" x14ac:dyDescent="0.25">
      <c r="A19" s="105"/>
      <c r="B19" s="1087" t="s">
        <v>512</v>
      </c>
      <c r="C19" s="181" t="s">
        <v>523</v>
      </c>
      <c r="D19" s="189">
        <f>ROUNDUP(D6/$C$16,0)</f>
        <v>8</v>
      </c>
      <c r="E19" s="189">
        <f t="shared" ref="E19:M19" si="3">ROUNDUP(E6/$C$16,0)</f>
        <v>8</v>
      </c>
      <c r="F19" s="190">
        <f t="shared" si="3"/>
        <v>9</v>
      </c>
      <c r="G19" s="190">
        <f t="shared" si="3"/>
        <v>9</v>
      </c>
      <c r="H19" s="190">
        <f t="shared" si="3"/>
        <v>9</v>
      </c>
      <c r="I19" s="190">
        <f t="shared" si="3"/>
        <v>9</v>
      </c>
      <c r="J19" s="190">
        <f t="shared" si="3"/>
        <v>9</v>
      </c>
      <c r="K19" s="190">
        <f t="shared" si="3"/>
        <v>9</v>
      </c>
      <c r="L19" s="190">
        <f t="shared" si="3"/>
        <v>9</v>
      </c>
      <c r="M19" s="190">
        <f t="shared" si="3"/>
        <v>9</v>
      </c>
      <c r="N19" s="191">
        <f>MAX(D19:L19)</f>
        <v>9</v>
      </c>
      <c r="O19" s="192">
        <f>ROUNDUP(N19/2,0)</f>
        <v>5</v>
      </c>
      <c r="P19" s="192">
        <f>N19-O19</f>
        <v>4</v>
      </c>
      <c r="T19" s="184"/>
      <c r="U19" s="184"/>
      <c r="V19" s="184"/>
      <c r="W19" s="184"/>
      <c r="X19" s="184"/>
      <c r="Y19" s="184"/>
      <c r="Z19" s="105"/>
      <c r="AA19" s="184"/>
    </row>
    <row r="20" spans="1:27" x14ac:dyDescent="0.25">
      <c r="A20" s="105"/>
      <c r="B20" s="1037"/>
      <c r="C20" s="181" t="s">
        <v>524</v>
      </c>
      <c r="D20" s="189">
        <f t="shared" ref="D20:M20" si="4">ROUNDUP(D7/$C$16,0)</f>
        <v>7</v>
      </c>
      <c r="E20" s="189">
        <f t="shared" si="4"/>
        <v>8</v>
      </c>
      <c r="F20" s="190">
        <f t="shared" si="4"/>
        <v>8</v>
      </c>
      <c r="G20" s="190">
        <f t="shared" si="4"/>
        <v>9</v>
      </c>
      <c r="H20" s="190">
        <f t="shared" si="4"/>
        <v>9</v>
      </c>
      <c r="I20" s="190">
        <f t="shared" si="4"/>
        <v>9</v>
      </c>
      <c r="J20" s="190">
        <f t="shared" si="4"/>
        <v>9</v>
      </c>
      <c r="K20" s="190">
        <f t="shared" si="4"/>
        <v>9</v>
      </c>
      <c r="L20" s="190">
        <f t="shared" si="4"/>
        <v>9</v>
      </c>
      <c r="M20" s="190">
        <f t="shared" si="4"/>
        <v>9</v>
      </c>
      <c r="N20" s="191">
        <f t="shared" ref="N20:N23" si="5">MAX(D20:L20)</f>
        <v>9</v>
      </c>
      <c r="O20" s="192">
        <f>ROUNDUP(N20/2,0)</f>
        <v>5</v>
      </c>
      <c r="P20" s="192">
        <f>N20-O20</f>
        <v>4</v>
      </c>
      <c r="T20" s="184"/>
      <c r="U20" s="184"/>
      <c r="V20" s="184"/>
      <c r="W20" s="184"/>
      <c r="X20" s="184"/>
      <c r="Y20" s="184"/>
      <c r="Z20" s="105"/>
      <c r="AA20" s="184"/>
    </row>
    <row r="21" spans="1:27" ht="15.75" customHeight="1" x14ac:dyDescent="0.25">
      <c r="A21" s="105"/>
      <c r="B21" s="1037"/>
      <c r="C21" s="181" t="s">
        <v>525</v>
      </c>
      <c r="D21" s="189">
        <f t="shared" ref="D21:M21" si="6">ROUNDUP(D8/$C$16,0)</f>
        <v>7</v>
      </c>
      <c r="E21" s="189">
        <f t="shared" si="6"/>
        <v>7</v>
      </c>
      <c r="F21" s="190">
        <f t="shared" si="6"/>
        <v>9</v>
      </c>
      <c r="G21" s="190">
        <f t="shared" si="6"/>
        <v>9</v>
      </c>
      <c r="H21" s="190">
        <f t="shared" si="6"/>
        <v>9</v>
      </c>
      <c r="I21" s="190">
        <f t="shared" si="6"/>
        <v>9</v>
      </c>
      <c r="J21" s="190">
        <f t="shared" si="6"/>
        <v>9</v>
      </c>
      <c r="K21" s="190">
        <f t="shared" si="6"/>
        <v>9</v>
      </c>
      <c r="L21" s="190">
        <f t="shared" si="6"/>
        <v>9</v>
      </c>
      <c r="M21" s="190">
        <f t="shared" si="6"/>
        <v>9</v>
      </c>
      <c r="N21" s="191">
        <f t="shared" si="5"/>
        <v>9</v>
      </c>
      <c r="O21" s="192">
        <f>ROUNDUP(N21/2,0)</f>
        <v>5</v>
      </c>
      <c r="P21" s="192">
        <f>N21-O21</f>
        <v>4</v>
      </c>
      <c r="T21" s="184"/>
      <c r="U21" s="184"/>
      <c r="V21" s="184"/>
      <c r="W21" s="184"/>
      <c r="X21" s="184"/>
      <c r="Y21" s="184"/>
      <c r="Z21" s="105"/>
      <c r="AA21" s="184"/>
    </row>
    <row r="22" spans="1:27" ht="15.75" customHeight="1" x14ac:dyDescent="0.25">
      <c r="A22" s="105"/>
      <c r="B22" s="1037"/>
      <c r="C22" s="181" t="s">
        <v>526</v>
      </c>
      <c r="D22" s="189">
        <f t="shared" ref="D22:M22" si="7">ROUNDUP(D9/$C$16,0)</f>
        <v>7</v>
      </c>
      <c r="E22" s="189">
        <f t="shared" si="7"/>
        <v>7</v>
      </c>
      <c r="F22" s="190">
        <f t="shared" si="7"/>
        <v>7</v>
      </c>
      <c r="G22" s="190">
        <f t="shared" si="7"/>
        <v>9</v>
      </c>
      <c r="H22" s="190">
        <f t="shared" si="7"/>
        <v>9</v>
      </c>
      <c r="I22" s="190">
        <f t="shared" si="7"/>
        <v>9</v>
      </c>
      <c r="J22" s="190">
        <f t="shared" si="7"/>
        <v>9</v>
      </c>
      <c r="K22" s="190">
        <f t="shared" si="7"/>
        <v>9</v>
      </c>
      <c r="L22" s="190">
        <f t="shared" si="7"/>
        <v>9</v>
      </c>
      <c r="M22" s="190">
        <f t="shared" si="7"/>
        <v>9</v>
      </c>
      <c r="N22" s="191">
        <f t="shared" si="5"/>
        <v>9</v>
      </c>
      <c r="O22" s="192">
        <f>ROUNDUP(N22/2,0)</f>
        <v>5</v>
      </c>
      <c r="P22" s="192">
        <f>N22-O22</f>
        <v>4</v>
      </c>
      <c r="T22" s="184"/>
      <c r="U22" s="184"/>
      <c r="V22" s="184"/>
      <c r="W22" s="184"/>
      <c r="X22" s="184"/>
      <c r="Y22" s="184"/>
      <c r="Z22" s="105"/>
      <c r="AA22" s="184"/>
    </row>
    <row r="23" spans="1:27" ht="15.75" customHeight="1" x14ac:dyDescent="0.25">
      <c r="A23" s="105"/>
      <c r="B23" s="1037"/>
      <c r="C23" s="181" t="s">
        <v>527</v>
      </c>
      <c r="D23" s="189">
        <f t="shared" ref="D23:M23" si="8">ROUNDUP(D10/$C$16,0)</f>
        <v>6</v>
      </c>
      <c r="E23" s="189">
        <f t="shared" si="8"/>
        <v>7</v>
      </c>
      <c r="F23" s="190">
        <f t="shared" si="8"/>
        <v>7</v>
      </c>
      <c r="G23" s="190">
        <f t="shared" si="8"/>
        <v>7</v>
      </c>
      <c r="H23" s="190">
        <f t="shared" si="8"/>
        <v>9</v>
      </c>
      <c r="I23" s="190">
        <f t="shared" si="8"/>
        <v>9</v>
      </c>
      <c r="J23" s="190">
        <f t="shared" si="8"/>
        <v>9</v>
      </c>
      <c r="K23" s="190">
        <f t="shared" si="8"/>
        <v>9</v>
      </c>
      <c r="L23" s="190">
        <f t="shared" si="8"/>
        <v>9</v>
      </c>
      <c r="M23" s="190">
        <f t="shared" si="8"/>
        <v>9</v>
      </c>
      <c r="N23" s="191">
        <f t="shared" si="5"/>
        <v>9</v>
      </c>
      <c r="O23" s="192">
        <f>ROUNDUP(N23/2,0)</f>
        <v>5</v>
      </c>
      <c r="P23" s="192">
        <f>N23-O23</f>
        <v>4</v>
      </c>
      <c r="T23" s="184"/>
      <c r="U23" s="184"/>
      <c r="V23" s="184"/>
      <c r="W23" s="184"/>
      <c r="X23" s="184"/>
      <c r="Y23" s="184"/>
      <c r="Z23" s="105"/>
      <c r="AA23" s="184"/>
    </row>
    <row r="24" spans="1:27" ht="15.75" customHeight="1" x14ac:dyDescent="0.25">
      <c r="A24" s="105"/>
      <c r="B24" s="1032"/>
      <c r="C24" s="174" t="s">
        <v>344</v>
      </c>
      <c r="D24" s="179">
        <f t="shared" ref="D24:P24" si="9">SUM(D19:D23)</f>
        <v>35</v>
      </c>
      <c r="E24" s="179">
        <f t="shared" si="9"/>
        <v>37</v>
      </c>
      <c r="F24" s="180">
        <f t="shared" si="9"/>
        <v>40</v>
      </c>
      <c r="G24" s="180">
        <f t="shared" si="9"/>
        <v>43</v>
      </c>
      <c r="H24" s="180">
        <f t="shared" si="9"/>
        <v>45</v>
      </c>
      <c r="I24" s="180">
        <f t="shared" si="9"/>
        <v>45</v>
      </c>
      <c r="J24" s="180">
        <f t="shared" si="9"/>
        <v>45</v>
      </c>
      <c r="K24" s="180">
        <f t="shared" si="9"/>
        <v>45</v>
      </c>
      <c r="L24" s="180">
        <f t="shared" si="9"/>
        <v>45</v>
      </c>
      <c r="M24" s="180">
        <f t="shared" si="9"/>
        <v>45</v>
      </c>
      <c r="N24" s="191">
        <f t="shared" si="9"/>
        <v>45</v>
      </c>
      <c r="O24" s="193">
        <f t="shared" si="9"/>
        <v>25</v>
      </c>
      <c r="P24" s="193">
        <f t="shared" si="9"/>
        <v>20</v>
      </c>
      <c r="T24" s="184"/>
      <c r="U24" s="184"/>
      <c r="V24" s="184"/>
      <c r="W24" s="184"/>
      <c r="X24" s="184"/>
      <c r="Y24" s="184"/>
      <c r="Z24" s="105"/>
      <c r="AA24" s="184"/>
    </row>
    <row r="25" spans="1:27" ht="15.75" customHeight="1" x14ac:dyDescent="0.25">
      <c r="A25" s="105"/>
      <c r="B25" s="105"/>
      <c r="C25" s="866" t="s">
        <v>1909</v>
      </c>
      <c r="D25" s="864">
        <f>ROUNDUP(D24/2,0)</f>
        <v>18</v>
      </c>
      <c r="E25" s="864">
        <f t="shared" ref="E25:M25" si="10">ROUNDUP(E24/2,0)</f>
        <v>19</v>
      </c>
      <c r="F25" s="864">
        <f t="shared" si="10"/>
        <v>20</v>
      </c>
      <c r="G25" s="864">
        <f t="shared" si="10"/>
        <v>22</v>
      </c>
      <c r="H25" s="864">
        <f t="shared" si="10"/>
        <v>23</v>
      </c>
      <c r="I25" s="864">
        <f t="shared" si="10"/>
        <v>23</v>
      </c>
      <c r="J25" s="864">
        <f t="shared" si="10"/>
        <v>23</v>
      </c>
      <c r="K25" s="864">
        <f t="shared" si="10"/>
        <v>23</v>
      </c>
      <c r="L25" s="864">
        <f t="shared" si="10"/>
        <v>23</v>
      </c>
      <c r="M25" s="864">
        <f t="shared" si="10"/>
        <v>23</v>
      </c>
      <c r="N25" s="105"/>
      <c r="O25" s="105"/>
      <c r="P25" s="105"/>
      <c r="T25" s="105"/>
      <c r="U25" s="105"/>
      <c r="V25" s="105"/>
      <c r="W25" s="105"/>
      <c r="X25" s="105"/>
      <c r="Y25" s="105"/>
      <c r="Z25" s="105"/>
      <c r="AA25" s="105"/>
    </row>
    <row r="26" spans="1:27" ht="15" customHeight="1" x14ac:dyDescent="0.25">
      <c r="C26" s="866" t="s">
        <v>1910</v>
      </c>
      <c r="D26" s="865">
        <f>D24-D25</f>
        <v>17</v>
      </c>
      <c r="E26" s="865">
        <f t="shared" ref="E26:M26" si="11">E24-E25</f>
        <v>18</v>
      </c>
      <c r="F26" s="865">
        <f t="shared" si="11"/>
        <v>20</v>
      </c>
      <c r="G26" s="865">
        <f t="shared" si="11"/>
        <v>21</v>
      </c>
      <c r="H26" s="865">
        <f t="shared" si="11"/>
        <v>22</v>
      </c>
      <c r="I26" s="865">
        <f t="shared" si="11"/>
        <v>22</v>
      </c>
      <c r="J26" s="865">
        <f t="shared" si="11"/>
        <v>22</v>
      </c>
      <c r="K26" s="865">
        <f t="shared" si="11"/>
        <v>22</v>
      </c>
      <c r="L26" s="865">
        <f t="shared" si="11"/>
        <v>22</v>
      </c>
      <c r="M26" s="865">
        <f t="shared" si="11"/>
        <v>22</v>
      </c>
    </row>
    <row r="27" spans="1:27" ht="15" customHeight="1" x14ac:dyDescent="0.25">
      <c r="C27" s="866" t="s">
        <v>521</v>
      </c>
      <c r="D27" s="865">
        <f>MAX(D25:D26)</f>
        <v>18</v>
      </c>
      <c r="E27" s="865">
        <f t="shared" ref="E27:M27" si="12">MAX(E25:E26)</f>
        <v>19</v>
      </c>
      <c r="F27" s="865">
        <f t="shared" si="12"/>
        <v>20</v>
      </c>
      <c r="G27" s="865">
        <f t="shared" si="12"/>
        <v>22</v>
      </c>
      <c r="H27" s="865">
        <f t="shared" si="12"/>
        <v>23</v>
      </c>
      <c r="I27" s="865">
        <f t="shared" si="12"/>
        <v>23</v>
      </c>
      <c r="J27" s="865">
        <f t="shared" si="12"/>
        <v>23</v>
      </c>
      <c r="K27" s="865">
        <f t="shared" si="12"/>
        <v>23</v>
      </c>
      <c r="L27" s="865">
        <f t="shared" si="12"/>
        <v>23</v>
      </c>
      <c r="M27" s="865">
        <f t="shared" si="12"/>
        <v>23</v>
      </c>
    </row>
    <row r="684" spans="1:27" ht="15.75" customHeight="1" x14ac:dyDescent="0.25">
      <c r="A684" s="140"/>
      <c r="B684" s="105"/>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c r="AA684" s="105"/>
    </row>
    <row r="685" spans="1:27" ht="15.75" customHeight="1" x14ac:dyDescent="0.25">
      <c r="A685" s="140"/>
      <c r="B685" s="105"/>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c r="AA685" s="105"/>
    </row>
    <row r="686" spans="1:27" ht="15.75" customHeight="1" x14ac:dyDescent="0.25">
      <c r="A686" s="140"/>
      <c r="B686" s="105"/>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c r="AA686" s="105"/>
    </row>
    <row r="687" spans="1:27" ht="15.75" customHeight="1" x14ac:dyDescent="0.25">
      <c r="A687" s="140"/>
      <c r="B687" s="105"/>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c r="AA687" s="105"/>
    </row>
    <row r="688" spans="1:27" ht="15.75" customHeight="1" x14ac:dyDescent="0.25">
      <c r="A688" s="140"/>
      <c r="B688" s="105"/>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c r="AA688" s="105"/>
    </row>
    <row r="689" spans="1:27" ht="15.75" customHeight="1" x14ac:dyDescent="0.25">
      <c r="A689" s="140"/>
      <c r="B689" s="105"/>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c r="AA689" s="105"/>
    </row>
    <row r="690" spans="1:27" ht="15.75" customHeight="1" x14ac:dyDescent="0.25">
      <c r="A690" s="140"/>
      <c r="B690" s="105"/>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c r="AA690" s="105"/>
    </row>
    <row r="691" spans="1:27" ht="15.75" customHeight="1" x14ac:dyDescent="0.25">
      <c r="A691" s="140"/>
      <c r="B691" s="105"/>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c r="AA691" s="105"/>
    </row>
    <row r="692" spans="1:27" ht="15.75" customHeight="1" x14ac:dyDescent="0.25">
      <c r="A692" s="140"/>
      <c r="B692" s="105"/>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c r="AA692" s="105"/>
    </row>
    <row r="693" spans="1:27" ht="15.75" customHeight="1" x14ac:dyDescent="0.25">
      <c r="A693" s="140"/>
      <c r="B693" s="105"/>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c r="AA693" s="105"/>
    </row>
    <row r="694" spans="1:27" ht="15.75" customHeight="1" x14ac:dyDescent="0.25">
      <c r="A694" s="140"/>
      <c r="B694" s="105"/>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c r="AA694" s="105"/>
    </row>
    <row r="695" spans="1:27" ht="15.75" customHeight="1" x14ac:dyDescent="0.25">
      <c r="A695" s="140"/>
      <c r="B695" s="105"/>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c r="AA695" s="105"/>
    </row>
    <row r="696" spans="1:27" ht="15.75" customHeight="1" x14ac:dyDescent="0.25">
      <c r="A696" s="140"/>
      <c r="B696" s="105"/>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c r="AA696" s="105"/>
    </row>
    <row r="697" spans="1:27" ht="15.75" customHeight="1" x14ac:dyDescent="0.25">
      <c r="A697" s="140"/>
      <c r="B697" s="105"/>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c r="AA697" s="105"/>
    </row>
    <row r="698" spans="1:27" ht="15.75" customHeight="1" x14ac:dyDescent="0.25">
      <c r="A698" s="140"/>
      <c r="B698" s="105"/>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c r="AA698" s="105"/>
    </row>
    <row r="699" spans="1:27" ht="15.75" customHeight="1" x14ac:dyDescent="0.25">
      <c r="A699" s="140"/>
      <c r="B699" s="105"/>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c r="AA699" s="105"/>
    </row>
    <row r="700" spans="1:27" ht="15.75" customHeight="1" x14ac:dyDescent="0.25">
      <c r="A700" s="140"/>
      <c r="B700" s="105"/>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c r="AA700" s="105"/>
    </row>
    <row r="701" spans="1:27" ht="15.75" customHeight="1" x14ac:dyDescent="0.25">
      <c r="A701" s="140"/>
      <c r="B701" s="105"/>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c r="AA701" s="105"/>
    </row>
    <row r="702" spans="1:27" ht="15.75" customHeight="1" x14ac:dyDescent="0.25">
      <c r="A702" s="140"/>
      <c r="B702" s="105"/>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c r="AA702" s="105"/>
    </row>
    <row r="703" spans="1:27" ht="15.75" customHeight="1" x14ac:dyDescent="0.25">
      <c r="A703" s="140"/>
      <c r="B703" s="105"/>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c r="AA703" s="105"/>
    </row>
    <row r="704" spans="1:27" ht="15.75" customHeight="1" x14ac:dyDescent="0.25">
      <c r="A704" s="140"/>
      <c r="B704" s="105"/>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c r="AA704" s="105"/>
    </row>
    <row r="705" spans="1:27" ht="15.75" customHeight="1" x14ac:dyDescent="0.25">
      <c r="A705" s="140"/>
      <c r="B705" s="105"/>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c r="AA705" s="105"/>
    </row>
    <row r="706" spans="1:27" ht="15.75" customHeight="1" x14ac:dyDescent="0.25">
      <c r="A706" s="140"/>
      <c r="B706" s="105"/>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c r="AA706" s="105"/>
    </row>
    <row r="707" spans="1:27" ht="15.75" customHeight="1" x14ac:dyDescent="0.25">
      <c r="A707" s="140"/>
      <c r="B707" s="105"/>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c r="AA707" s="105"/>
    </row>
    <row r="708" spans="1:27" ht="15.75" customHeight="1" x14ac:dyDescent="0.25">
      <c r="A708" s="140"/>
      <c r="B708" s="105"/>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c r="AA708" s="105"/>
    </row>
    <row r="709" spans="1:27" ht="15.75" customHeight="1" x14ac:dyDescent="0.25">
      <c r="A709" s="140"/>
      <c r="B709" s="105"/>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c r="AA709" s="105"/>
    </row>
    <row r="710" spans="1:27" ht="15.75" customHeight="1" x14ac:dyDescent="0.25">
      <c r="A710" s="140"/>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c r="AA710" s="105"/>
    </row>
    <row r="711" spans="1:27" ht="15.75" customHeight="1" x14ac:dyDescent="0.25">
      <c r="A711" s="140"/>
      <c r="B711" s="105"/>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c r="AA711" s="105"/>
    </row>
    <row r="712" spans="1:27" ht="15.75" customHeight="1" x14ac:dyDescent="0.25">
      <c r="A712" s="140"/>
      <c r="B712" s="105"/>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c r="AA712" s="105"/>
    </row>
    <row r="713" spans="1:27" ht="15.75" customHeight="1" x14ac:dyDescent="0.25">
      <c r="A713" s="140"/>
      <c r="B713" s="105"/>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c r="AA713" s="105"/>
    </row>
    <row r="714" spans="1:27" ht="15.75" customHeight="1" x14ac:dyDescent="0.25">
      <c r="A714" s="140"/>
      <c r="B714" s="105"/>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c r="AA714" s="105"/>
    </row>
    <row r="715" spans="1:27" ht="15.75" customHeight="1" x14ac:dyDescent="0.25">
      <c r="A715" s="140"/>
      <c r="B715" s="105"/>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c r="AA715" s="105"/>
    </row>
    <row r="716" spans="1:27" ht="15.75" customHeight="1" x14ac:dyDescent="0.25">
      <c r="A716" s="140"/>
      <c r="B716" s="105"/>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c r="AA716" s="105"/>
    </row>
    <row r="717" spans="1:27" ht="15.75" customHeight="1" x14ac:dyDescent="0.25">
      <c r="A717" s="140"/>
      <c r="B717" s="105"/>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c r="AA717" s="105"/>
    </row>
    <row r="718" spans="1:27" ht="15.75" customHeight="1" x14ac:dyDescent="0.25">
      <c r="A718" s="140"/>
      <c r="B718" s="105"/>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c r="AA718" s="105"/>
    </row>
    <row r="719" spans="1:27" ht="15.75" customHeight="1" x14ac:dyDescent="0.25">
      <c r="A719" s="140"/>
      <c r="B719" s="105"/>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c r="AA719" s="105"/>
    </row>
    <row r="720" spans="1:27" ht="15.75" customHeight="1" x14ac:dyDescent="0.25">
      <c r="A720" s="140"/>
      <c r="B720" s="105"/>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c r="AA720" s="105"/>
    </row>
    <row r="721" spans="1:27" ht="15.75" customHeight="1" x14ac:dyDescent="0.25">
      <c r="A721" s="140"/>
      <c r="B721" s="105"/>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c r="AA721" s="105"/>
    </row>
    <row r="722" spans="1:27" ht="15.75" customHeight="1" x14ac:dyDescent="0.25">
      <c r="A722" s="140"/>
      <c r="B722" s="105"/>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c r="AA722" s="105"/>
    </row>
    <row r="723" spans="1:27" ht="15.75" customHeight="1" x14ac:dyDescent="0.25">
      <c r="A723" s="140"/>
      <c r="B723" s="105"/>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c r="AA723" s="105"/>
    </row>
    <row r="724" spans="1:27" ht="15.75" customHeight="1" x14ac:dyDescent="0.25">
      <c r="A724" s="140"/>
      <c r="B724" s="105"/>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c r="AA724" s="105"/>
    </row>
    <row r="725" spans="1:27" ht="15.75" customHeight="1" x14ac:dyDescent="0.25">
      <c r="A725" s="140"/>
      <c r="B725" s="105"/>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c r="AA725" s="105"/>
    </row>
    <row r="726" spans="1:27" ht="15.75" customHeight="1" x14ac:dyDescent="0.25">
      <c r="A726" s="140"/>
      <c r="B726" s="105"/>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c r="AA726" s="105"/>
    </row>
    <row r="727" spans="1:27" ht="15.75" customHeight="1" x14ac:dyDescent="0.25">
      <c r="A727" s="140"/>
      <c r="B727" s="105"/>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c r="AA727" s="105"/>
    </row>
    <row r="728" spans="1:27" ht="15.75" customHeight="1" x14ac:dyDescent="0.25">
      <c r="A728" s="140"/>
      <c r="B728" s="105"/>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c r="AA728" s="105"/>
    </row>
    <row r="729" spans="1:27" ht="15.75" customHeight="1" x14ac:dyDescent="0.25">
      <c r="A729" s="140"/>
      <c r="B729" s="105"/>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c r="AA729" s="105"/>
    </row>
    <row r="730" spans="1:27" ht="15.75" customHeight="1" x14ac:dyDescent="0.25">
      <c r="A730" s="140"/>
      <c r="B730" s="105"/>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c r="AA730" s="105"/>
    </row>
    <row r="731" spans="1:27" ht="15.75" customHeight="1" x14ac:dyDescent="0.25">
      <c r="A731" s="140"/>
      <c r="B731" s="105"/>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c r="AA731" s="105"/>
    </row>
    <row r="732" spans="1:27" ht="15.75" customHeight="1" x14ac:dyDescent="0.25">
      <c r="A732" s="140"/>
      <c r="B732" s="105"/>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c r="AA732" s="105"/>
    </row>
    <row r="733" spans="1:27" ht="15.75" customHeight="1" x14ac:dyDescent="0.25">
      <c r="A733" s="140"/>
      <c r="B733" s="105"/>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c r="AA733" s="105"/>
    </row>
    <row r="734" spans="1:27" ht="15.75" customHeight="1" x14ac:dyDescent="0.25">
      <c r="A734" s="140"/>
      <c r="B734" s="105"/>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c r="AA734" s="105"/>
    </row>
    <row r="735" spans="1:27" ht="15.75" customHeight="1" x14ac:dyDescent="0.25">
      <c r="A735" s="140"/>
      <c r="B735" s="105"/>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c r="AA735" s="105"/>
    </row>
    <row r="736" spans="1:27" ht="15.75" customHeight="1" x14ac:dyDescent="0.25">
      <c r="A736" s="140"/>
      <c r="B736" s="105"/>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c r="AA736" s="105"/>
    </row>
    <row r="737" spans="1:27" ht="15.75" customHeight="1" x14ac:dyDescent="0.25">
      <c r="A737" s="140"/>
      <c r="B737" s="105"/>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c r="AA737" s="105"/>
    </row>
    <row r="738" spans="1:27" ht="15.75" customHeight="1" x14ac:dyDescent="0.25">
      <c r="A738" s="140"/>
      <c r="B738" s="105"/>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c r="AA738" s="105"/>
    </row>
    <row r="739" spans="1:27" ht="15.75" customHeight="1" x14ac:dyDescent="0.25">
      <c r="A739" s="140"/>
      <c r="B739" s="105"/>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c r="AA739" s="105"/>
    </row>
    <row r="740" spans="1:27" ht="15.75" customHeight="1" x14ac:dyDescent="0.25">
      <c r="A740" s="140"/>
      <c r="B740" s="105"/>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c r="AA740" s="105"/>
    </row>
    <row r="741" spans="1:27" ht="15.75" customHeight="1" x14ac:dyDescent="0.25">
      <c r="A741" s="140"/>
      <c r="B741" s="105"/>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c r="AA741" s="105"/>
    </row>
    <row r="742" spans="1:27" ht="15.75" customHeight="1" x14ac:dyDescent="0.25">
      <c r="A742" s="140"/>
      <c r="B742" s="105"/>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c r="AA742" s="105"/>
    </row>
    <row r="743" spans="1:27" ht="15.75" customHeight="1" x14ac:dyDescent="0.25">
      <c r="A743" s="140"/>
      <c r="B743" s="105"/>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c r="AA743" s="105"/>
    </row>
    <row r="744" spans="1:27" ht="15.75" customHeight="1" x14ac:dyDescent="0.25">
      <c r="A744" s="140"/>
      <c r="B744" s="105"/>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c r="AA744" s="105"/>
    </row>
    <row r="745" spans="1:27" ht="15.75" customHeight="1" x14ac:dyDescent="0.25">
      <c r="A745" s="140"/>
      <c r="B745" s="105"/>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c r="AA745" s="105"/>
    </row>
    <row r="746" spans="1:27" ht="15.75" customHeight="1" x14ac:dyDescent="0.25">
      <c r="A746" s="140"/>
      <c r="B746" s="105"/>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c r="AA746" s="105"/>
    </row>
    <row r="747" spans="1:27" ht="15.75" customHeight="1" x14ac:dyDescent="0.25">
      <c r="A747" s="140"/>
      <c r="B747" s="105"/>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c r="AA747" s="105"/>
    </row>
    <row r="748" spans="1:27" ht="15.75" customHeight="1" x14ac:dyDescent="0.25">
      <c r="A748" s="140"/>
      <c r="B748" s="105"/>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c r="AA748" s="105"/>
    </row>
    <row r="749" spans="1:27" ht="15.75" customHeight="1" x14ac:dyDescent="0.25">
      <c r="A749" s="140"/>
      <c r="B749" s="105"/>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c r="AA749" s="105"/>
    </row>
    <row r="750" spans="1:27" ht="15.75" customHeight="1" x14ac:dyDescent="0.25">
      <c r="A750" s="140"/>
      <c r="B750" s="105"/>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c r="AA750" s="105"/>
    </row>
    <row r="751" spans="1:27" ht="15.75" customHeight="1" x14ac:dyDescent="0.25">
      <c r="A751" s="140"/>
      <c r="B751" s="105"/>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c r="AA751" s="105"/>
    </row>
    <row r="752" spans="1:27" ht="15.75" customHeight="1" x14ac:dyDescent="0.25">
      <c r="A752" s="140"/>
      <c r="B752" s="105"/>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c r="AA752" s="105"/>
    </row>
    <row r="753" spans="1:27" ht="15.75" customHeight="1" x14ac:dyDescent="0.25">
      <c r="A753" s="140"/>
      <c r="B753" s="105"/>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c r="AA753" s="105"/>
    </row>
    <row r="754" spans="1:27" ht="15.75" customHeight="1" x14ac:dyDescent="0.25">
      <c r="A754" s="140"/>
      <c r="B754" s="105"/>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c r="AA754" s="105"/>
    </row>
    <row r="755" spans="1:27" ht="15.75" customHeight="1" x14ac:dyDescent="0.25">
      <c r="A755" s="140"/>
      <c r="B755" s="105"/>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c r="AA755" s="105"/>
    </row>
    <row r="756" spans="1:27" ht="15.75" customHeight="1" x14ac:dyDescent="0.25">
      <c r="A756" s="140"/>
      <c r="B756" s="105"/>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c r="AA756" s="105"/>
    </row>
    <row r="757" spans="1:27" ht="15.75" customHeight="1" x14ac:dyDescent="0.25">
      <c r="A757" s="140"/>
      <c r="B757" s="105"/>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c r="AA757" s="105"/>
    </row>
    <row r="758" spans="1:27" ht="15.75" customHeight="1" x14ac:dyDescent="0.25">
      <c r="A758" s="140"/>
      <c r="B758" s="105"/>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c r="AA758" s="105"/>
    </row>
    <row r="759" spans="1:27" ht="15.75" customHeight="1" x14ac:dyDescent="0.25">
      <c r="A759" s="140"/>
      <c r="B759" s="105"/>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c r="AA759" s="105"/>
    </row>
    <row r="760" spans="1:27" ht="15.75" customHeight="1" x14ac:dyDescent="0.25">
      <c r="A760" s="140"/>
      <c r="B760" s="105"/>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c r="AA760" s="105"/>
    </row>
    <row r="761" spans="1:27" ht="15.75" customHeight="1" x14ac:dyDescent="0.25">
      <c r="A761" s="140"/>
      <c r="B761" s="105"/>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c r="AA761" s="105"/>
    </row>
    <row r="762" spans="1:27" ht="15.75" customHeight="1" x14ac:dyDescent="0.25">
      <c r="A762" s="140"/>
      <c r="B762" s="105"/>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c r="AA762" s="105"/>
    </row>
    <row r="763" spans="1:27" ht="15.75" customHeight="1" x14ac:dyDescent="0.25">
      <c r="A763" s="140"/>
      <c r="B763" s="105"/>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c r="AA763" s="105"/>
    </row>
    <row r="764" spans="1:27" ht="15.75" customHeight="1" x14ac:dyDescent="0.25">
      <c r="A764" s="140"/>
      <c r="B764" s="105"/>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c r="AA764" s="105"/>
    </row>
    <row r="765" spans="1:27" ht="15.75" customHeight="1" x14ac:dyDescent="0.25">
      <c r="A765" s="140"/>
      <c r="B765" s="105"/>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c r="AA765" s="105"/>
    </row>
    <row r="766" spans="1:27" ht="15.75" customHeight="1" x14ac:dyDescent="0.25">
      <c r="A766" s="140"/>
      <c r="B766" s="105"/>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c r="AA766" s="105"/>
    </row>
    <row r="767" spans="1:27" ht="15.75" customHeight="1" x14ac:dyDescent="0.25">
      <c r="A767" s="140"/>
      <c r="B767" s="105"/>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c r="AA767" s="105"/>
    </row>
    <row r="768" spans="1:27" ht="15.75" customHeight="1" x14ac:dyDescent="0.25">
      <c r="A768" s="140"/>
      <c r="B768" s="105"/>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c r="AA768" s="105"/>
    </row>
    <row r="769" spans="1:27" ht="15.75" customHeight="1" x14ac:dyDescent="0.25">
      <c r="A769" s="140"/>
      <c r="B769" s="105"/>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c r="AA769" s="105"/>
    </row>
    <row r="770" spans="1:27" ht="15.75" customHeight="1" x14ac:dyDescent="0.25">
      <c r="A770" s="140"/>
      <c r="B770" s="105"/>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c r="AA770" s="105"/>
    </row>
    <row r="771" spans="1:27" ht="15.75" customHeight="1" x14ac:dyDescent="0.25">
      <c r="A771" s="140"/>
      <c r="B771" s="105"/>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c r="AA771" s="105"/>
    </row>
    <row r="772" spans="1:27" ht="15.75" customHeight="1" x14ac:dyDescent="0.25">
      <c r="A772" s="140"/>
      <c r="B772" s="105"/>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c r="AA772" s="105"/>
    </row>
    <row r="773" spans="1:27" ht="15.75" customHeight="1" x14ac:dyDescent="0.25">
      <c r="A773" s="140"/>
      <c r="B773" s="105"/>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c r="AA773" s="105"/>
    </row>
    <row r="774" spans="1:27" ht="15.75" customHeight="1" x14ac:dyDescent="0.25">
      <c r="A774" s="140"/>
      <c r="B774" s="105"/>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c r="AA774" s="105"/>
    </row>
    <row r="775" spans="1:27" ht="15.75" customHeight="1" x14ac:dyDescent="0.25">
      <c r="A775" s="140"/>
      <c r="B775" s="105"/>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c r="AA775" s="105"/>
    </row>
    <row r="776" spans="1:27" ht="15.75" customHeight="1" x14ac:dyDescent="0.25">
      <c r="A776" s="140"/>
      <c r="B776" s="105"/>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c r="AA776" s="105"/>
    </row>
    <row r="777" spans="1:27" ht="15.75" customHeight="1" x14ac:dyDescent="0.25">
      <c r="A777" s="140"/>
      <c r="B777" s="105"/>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c r="AA777" s="105"/>
    </row>
    <row r="778" spans="1:27" ht="15.75" customHeight="1" x14ac:dyDescent="0.25">
      <c r="A778" s="140"/>
      <c r="B778" s="105"/>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c r="AA778" s="105"/>
    </row>
    <row r="779" spans="1:27" ht="15.75" customHeight="1" x14ac:dyDescent="0.25">
      <c r="A779" s="140"/>
      <c r="B779" s="105"/>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c r="AA779" s="105"/>
    </row>
    <row r="780" spans="1:27" ht="15.75" customHeight="1" x14ac:dyDescent="0.25">
      <c r="A780" s="140"/>
      <c r="B780" s="105"/>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c r="AA780" s="105"/>
    </row>
    <row r="781" spans="1:27" ht="15.75" customHeight="1" x14ac:dyDescent="0.25">
      <c r="A781" s="140"/>
      <c r="B781" s="105"/>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c r="AA781" s="105"/>
    </row>
    <row r="782" spans="1:27" ht="15.75" customHeight="1" x14ac:dyDescent="0.25">
      <c r="A782" s="140"/>
      <c r="B782" s="105"/>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c r="AA782" s="105"/>
    </row>
    <row r="783" spans="1:27" ht="15.75" customHeight="1" x14ac:dyDescent="0.25">
      <c r="A783" s="140"/>
      <c r="B783" s="105"/>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c r="AA783" s="105"/>
    </row>
    <row r="784" spans="1:27" ht="15.75" customHeight="1" x14ac:dyDescent="0.25">
      <c r="A784" s="140"/>
      <c r="B784" s="105"/>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c r="AA784" s="105"/>
    </row>
    <row r="785" spans="1:27" ht="15.75" customHeight="1" x14ac:dyDescent="0.25">
      <c r="A785" s="140"/>
      <c r="B785" s="105"/>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c r="AA785" s="105"/>
    </row>
    <row r="786" spans="1:27" ht="15.75" customHeight="1" x14ac:dyDescent="0.25">
      <c r="A786" s="140"/>
      <c r="B786" s="105"/>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c r="AA786" s="105"/>
    </row>
    <row r="787" spans="1:27" ht="15.75" customHeight="1" x14ac:dyDescent="0.25">
      <c r="A787" s="140"/>
      <c r="B787" s="105"/>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c r="AA787" s="105"/>
    </row>
    <row r="788" spans="1:27" ht="15.75" customHeight="1" x14ac:dyDescent="0.25">
      <c r="A788" s="140"/>
      <c r="B788" s="105"/>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c r="AA788" s="105"/>
    </row>
    <row r="789" spans="1:27" ht="15.75" customHeight="1" x14ac:dyDescent="0.25">
      <c r="A789" s="140"/>
      <c r="B789" s="105"/>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c r="AA789" s="105"/>
    </row>
    <row r="790" spans="1:27" ht="15.75" customHeight="1" x14ac:dyDescent="0.25">
      <c r="A790" s="140"/>
      <c r="B790" s="105"/>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c r="AA790" s="105"/>
    </row>
    <row r="791" spans="1:27" ht="15.75" customHeight="1" x14ac:dyDescent="0.25">
      <c r="A791" s="140"/>
      <c r="B791" s="105"/>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c r="AA791" s="105"/>
    </row>
    <row r="792" spans="1:27" ht="15.75" customHeight="1" x14ac:dyDescent="0.25">
      <c r="A792" s="140"/>
      <c r="B792" s="105"/>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c r="AA792" s="105"/>
    </row>
    <row r="793" spans="1:27" ht="15.75" customHeight="1" x14ac:dyDescent="0.25">
      <c r="A793" s="140"/>
      <c r="B793" s="105"/>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c r="AA793" s="105"/>
    </row>
    <row r="794" spans="1:27" ht="15.75" customHeight="1" x14ac:dyDescent="0.25">
      <c r="A794" s="140"/>
      <c r="B794" s="105"/>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c r="AA794" s="105"/>
    </row>
    <row r="795" spans="1:27" ht="15.75" customHeight="1" x14ac:dyDescent="0.25">
      <c r="A795" s="140"/>
      <c r="B795" s="105"/>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c r="AA795" s="105"/>
    </row>
    <row r="796" spans="1:27" ht="15.75" customHeight="1" x14ac:dyDescent="0.25">
      <c r="A796" s="140"/>
      <c r="B796" s="105"/>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c r="AA796" s="105"/>
    </row>
    <row r="797" spans="1:27" ht="15.75" customHeight="1" x14ac:dyDescent="0.25">
      <c r="A797" s="140"/>
      <c r="B797" s="105"/>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c r="AA797" s="105"/>
    </row>
    <row r="798" spans="1:27" ht="15.75" customHeight="1" x14ac:dyDescent="0.25">
      <c r="A798" s="140"/>
      <c r="B798" s="105"/>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c r="AA798" s="105"/>
    </row>
    <row r="799" spans="1:27" ht="15.75" customHeight="1" x14ac:dyDescent="0.25">
      <c r="A799" s="140"/>
      <c r="B799" s="105"/>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c r="AA799" s="105"/>
    </row>
    <row r="800" spans="1:27" ht="15.75" customHeight="1" x14ac:dyDescent="0.25">
      <c r="A800" s="140"/>
      <c r="B800" s="105"/>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c r="AA800" s="105"/>
    </row>
    <row r="801" spans="1:27" ht="15.75" customHeight="1" x14ac:dyDescent="0.25">
      <c r="A801" s="140"/>
      <c r="B801" s="105"/>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c r="AA801" s="105"/>
    </row>
    <row r="802" spans="1:27" ht="15.75" customHeight="1" x14ac:dyDescent="0.25">
      <c r="A802" s="140"/>
      <c r="B802" s="105"/>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c r="AA802" s="105"/>
    </row>
    <row r="803" spans="1:27" ht="15.75" customHeight="1" x14ac:dyDescent="0.25">
      <c r="A803" s="140"/>
      <c r="B803" s="105"/>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c r="AA803" s="105"/>
    </row>
    <row r="804" spans="1:27" ht="15.75" customHeight="1" x14ac:dyDescent="0.25">
      <c r="A804" s="140"/>
      <c r="B804" s="105"/>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c r="AA804" s="105"/>
    </row>
    <row r="805" spans="1:27" ht="15.75" customHeight="1" x14ac:dyDescent="0.25">
      <c r="A805" s="140"/>
      <c r="B805" s="105"/>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c r="AA805" s="105"/>
    </row>
    <row r="806" spans="1:27" ht="15.75" customHeight="1" x14ac:dyDescent="0.25">
      <c r="A806" s="140"/>
      <c r="B806" s="105"/>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c r="AA806" s="105"/>
    </row>
    <row r="807" spans="1:27" ht="15.75" customHeight="1" x14ac:dyDescent="0.25">
      <c r="A807" s="140"/>
      <c r="B807" s="105"/>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c r="AA807" s="105"/>
    </row>
    <row r="808" spans="1:27" ht="15.75" customHeight="1" x14ac:dyDescent="0.25">
      <c r="A808" s="140"/>
      <c r="B808" s="105"/>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c r="AA808" s="105"/>
    </row>
    <row r="809" spans="1:27" ht="15.75" customHeight="1" x14ac:dyDescent="0.25">
      <c r="A809" s="140"/>
      <c r="B809" s="105"/>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c r="AA809" s="105"/>
    </row>
    <row r="810" spans="1:27" ht="15.75" customHeight="1" x14ac:dyDescent="0.25">
      <c r="A810" s="140"/>
      <c r="B810" s="105"/>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c r="AA810" s="105"/>
    </row>
    <row r="811" spans="1:27" ht="15.75" customHeight="1" x14ac:dyDescent="0.25">
      <c r="A811" s="140"/>
      <c r="B811" s="105"/>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c r="AA811" s="105"/>
    </row>
    <row r="812" spans="1:27" ht="15.75" customHeight="1" x14ac:dyDescent="0.25">
      <c r="A812" s="140"/>
      <c r="B812" s="105"/>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c r="AA812" s="105"/>
    </row>
    <row r="813" spans="1:27" ht="15.75" customHeight="1" x14ac:dyDescent="0.25">
      <c r="A813" s="140"/>
      <c r="B813" s="105"/>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c r="AA813" s="105"/>
    </row>
    <row r="814" spans="1:27" ht="15.75" customHeight="1" x14ac:dyDescent="0.25">
      <c r="A814" s="140"/>
      <c r="B814" s="105"/>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c r="AA814" s="105"/>
    </row>
    <row r="815" spans="1:27" ht="15.75" customHeight="1" x14ac:dyDescent="0.25">
      <c r="A815" s="140"/>
      <c r="B815" s="105"/>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c r="AA815" s="105"/>
    </row>
    <row r="816" spans="1:27" ht="15.75" customHeight="1" x14ac:dyDescent="0.25">
      <c r="A816" s="140"/>
      <c r="B816" s="105"/>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c r="AA816" s="105"/>
    </row>
    <row r="817" spans="1:27" ht="15.75" customHeight="1" x14ac:dyDescent="0.25">
      <c r="A817" s="140"/>
      <c r="B817" s="105"/>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c r="AA817" s="105"/>
    </row>
    <row r="818" spans="1:27" ht="15.75" customHeight="1" x14ac:dyDescent="0.25">
      <c r="A818" s="140"/>
      <c r="B818" s="105"/>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c r="AA818" s="105"/>
    </row>
    <row r="819" spans="1:27" ht="15.75" customHeight="1" x14ac:dyDescent="0.25">
      <c r="A819" s="140"/>
      <c r="B819" s="105"/>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c r="AA819" s="105"/>
    </row>
    <row r="820" spans="1:27" ht="15.75" customHeight="1" x14ac:dyDescent="0.25">
      <c r="A820" s="140"/>
      <c r="B820" s="105"/>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c r="AA820" s="105"/>
    </row>
    <row r="821" spans="1:27" ht="15.75" customHeight="1" x14ac:dyDescent="0.25">
      <c r="A821" s="140"/>
      <c r="B821" s="105"/>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c r="AA821" s="105"/>
    </row>
    <row r="822" spans="1:27" ht="15.75" customHeight="1" x14ac:dyDescent="0.25">
      <c r="A822" s="140"/>
      <c r="B822" s="105"/>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c r="AA822" s="105"/>
    </row>
    <row r="823" spans="1:27" ht="15.75" customHeight="1" x14ac:dyDescent="0.25">
      <c r="A823" s="140"/>
      <c r="B823" s="105"/>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c r="AA823" s="105"/>
    </row>
    <row r="824" spans="1:27" ht="15.75" customHeight="1" x14ac:dyDescent="0.25">
      <c r="A824" s="140"/>
      <c r="B824" s="105"/>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c r="AA824" s="105"/>
    </row>
    <row r="825" spans="1:27" ht="15.75" customHeight="1" x14ac:dyDescent="0.25">
      <c r="A825" s="140"/>
      <c r="B825" s="105"/>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c r="AA825" s="105"/>
    </row>
    <row r="826" spans="1:27" ht="15.75" customHeight="1" x14ac:dyDescent="0.25">
      <c r="A826" s="140"/>
      <c r="B826" s="105"/>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c r="AA826" s="105"/>
    </row>
    <row r="827" spans="1:27" ht="15.75" customHeight="1" x14ac:dyDescent="0.25">
      <c r="A827" s="140"/>
      <c r="B827" s="105"/>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c r="AA827" s="105"/>
    </row>
    <row r="828" spans="1:27" ht="15.75" customHeight="1" x14ac:dyDescent="0.25">
      <c r="A828" s="140"/>
      <c r="B828" s="105"/>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c r="AA828" s="105"/>
    </row>
    <row r="829" spans="1:27" ht="15.75" customHeight="1" x14ac:dyDescent="0.25">
      <c r="A829" s="140"/>
      <c r="B829" s="105"/>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c r="AA829" s="105"/>
    </row>
    <row r="830" spans="1:27" ht="15.75" customHeight="1" x14ac:dyDescent="0.25">
      <c r="A830" s="140"/>
      <c r="B830" s="105"/>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c r="AA830" s="105"/>
    </row>
    <row r="831" spans="1:27" ht="15.75" customHeight="1" x14ac:dyDescent="0.25">
      <c r="A831" s="140"/>
      <c r="B831" s="105"/>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c r="AA831" s="105"/>
    </row>
    <row r="832" spans="1:27" ht="15.75" customHeight="1" x14ac:dyDescent="0.25">
      <c r="A832" s="140"/>
      <c r="B832" s="105"/>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c r="AA832" s="105"/>
    </row>
    <row r="833" spans="1:27" ht="15.75" customHeight="1" x14ac:dyDescent="0.25">
      <c r="A833" s="140"/>
      <c r="B833" s="105"/>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c r="AA833" s="105"/>
    </row>
    <row r="834" spans="1:27" ht="15.75" customHeight="1" x14ac:dyDescent="0.25">
      <c r="A834" s="140"/>
      <c r="B834" s="105"/>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c r="AA834" s="105"/>
    </row>
    <row r="835" spans="1:27" ht="15.75" customHeight="1" x14ac:dyDescent="0.25">
      <c r="A835" s="140"/>
      <c r="B835" s="105"/>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c r="AA835" s="105"/>
    </row>
    <row r="836" spans="1:27" ht="15.75" customHeight="1" x14ac:dyDescent="0.25">
      <c r="A836" s="140"/>
      <c r="B836" s="105"/>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c r="AA836" s="105"/>
    </row>
    <row r="837" spans="1:27" ht="15.75" customHeight="1" x14ac:dyDescent="0.25">
      <c r="A837" s="140"/>
      <c r="B837" s="105"/>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c r="AA837" s="105"/>
    </row>
    <row r="838" spans="1:27" ht="15.75" customHeight="1" x14ac:dyDescent="0.25">
      <c r="A838" s="140"/>
      <c r="B838" s="105"/>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c r="AA838" s="105"/>
    </row>
    <row r="839" spans="1:27" ht="15.75" customHeight="1" x14ac:dyDescent="0.25">
      <c r="A839" s="140"/>
      <c r="B839" s="105"/>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c r="AA839" s="105"/>
    </row>
    <row r="840" spans="1:27" ht="15.75" customHeight="1" x14ac:dyDescent="0.25">
      <c r="A840" s="140"/>
      <c r="B840" s="105"/>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c r="AA840" s="105"/>
    </row>
    <row r="841" spans="1:27" ht="15.75" customHeight="1" x14ac:dyDescent="0.25">
      <c r="A841" s="140"/>
      <c r="B841" s="105"/>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c r="AA841" s="105"/>
    </row>
    <row r="842" spans="1:27" ht="15.75" customHeight="1" x14ac:dyDescent="0.25">
      <c r="A842" s="140"/>
      <c r="B842" s="105"/>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c r="AA842" s="105"/>
    </row>
    <row r="843" spans="1:27" ht="15.75" customHeight="1" x14ac:dyDescent="0.25">
      <c r="A843" s="140"/>
      <c r="B843" s="105"/>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c r="AA843" s="105"/>
    </row>
    <row r="844" spans="1:27" ht="15.75" customHeight="1" x14ac:dyDescent="0.25">
      <c r="A844" s="140"/>
      <c r="B844" s="105"/>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c r="AA844" s="105"/>
    </row>
    <row r="845" spans="1:27" ht="15.75" customHeight="1" x14ac:dyDescent="0.25">
      <c r="A845" s="140"/>
      <c r="B845" s="105"/>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c r="AA845" s="105"/>
    </row>
    <row r="846" spans="1:27" ht="15.75" customHeight="1" x14ac:dyDescent="0.25">
      <c r="A846" s="140"/>
      <c r="B846" s="105"/>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c r="AA846" s="105"/>
    </row>
    <row r="847" spans="1:27" ht="15.75" customHeight="1" x14ac:dyDescent="0.25">
      <c r="A847" s="140"/>
      <c r="B847" s="105"/>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c r="AA847" s="105"/>
    </row>
    <row r="848" spans="1:27" ht="15.75" customHeight="1" x14ac:dyDescent="0.25">
      <c r="A848" s="140"/>
      <c r="B848" s="105"/>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c r="AA848" s="105"/>
    </row>
    <row r="849" spans="1:27" ht="15.75" customHeight="1" x14ac:dyDescent="0.25">
      <c r="A849" s="140"/>
      <c r="B849" s="105"/>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c r="AA849" s="105"/>
    </row>
    <row r="850" spans="1:27" ht="15.75" customHeight="1" x14ac:dyDescent="0.25">
      <c r="A850" s="140"/>
      <c r="B850" s="105"/>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c r="AA850" s="105"/>
    </row>
    <row r="851" spans="1:27" ht="15.75" customHeight="1" x14ac:dyDescent="0.25">
      <c r="A851" s="140"/>
      <c r="B851" s="105"/>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c r="AA851" s="105"/>
    </row>
    <row r="852" spans="1:27" ht="15.75" customHeight="1" x14ac:dyDescent="0.25">
      <c r="A852" s="140"/>
      <c r="B852" s="105"/>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c r="AA852" s="105"/>
    </row>
    <row r="853" spans="1:27" ht="15.75" customHeight="1" x14ac:dyDescent="0.25">
      <c r="A853" s="140"/>
      <c r="B853" s="105"/>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c r="AA853" s="105"/>
    </row>
    <row r="854" spans="1:27" ht="15.75" customHeight="1" x14ac:dyDescent="0.25">
      <c r="A854" s="140"/>
      <c r="B854" s="105"/>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c r="AA854" s="105"/>
    </row>
    <row r="855" spans="1:27" ht="15.75" customHeight="1" x14ac:dyDescent="0.25">
      <c r="A855" s="140"/>
      <c r="B855" s="105"/>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c r="AA855" s="105"/>
    </row>
    <row r="856" spans="1:27" ht="15.75" customHeight="1" x14ac:dyDescent="0.25">
      <c r="A856" s="140"/>
      <c r="B856" s="105"/>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c r="AA856" s="105"/>
    </row>
    <row r="857" spans="1:27" ht="15.75" customHeight="1" x14ac:dyDescent="0.25">
      <c r="A857" s="140"/>
      <c r="B857" s="105"/>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c r="AA857" s="105"/>
    </row>
    <row r="858" spans="1:27" ht="15.75" customHeight="1" x14ac:dyDescent="0.25">
      <c r="A858" s="140"/>
      <c r="B858" s="105"/>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c r="AA858" s="105"/>
    </row>
    <row r="859" spans="1:27" ht="15.75" customHeight="1" x14ac:dyDescent="0.25">
      <c r="A859" s="140"/>
      <c r="B859" s="105"/>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c r="AA859" s="105"/>
    </row>
    <row r="860" spans="1:27" ht="15.75" customHeight="1" x14ac:dyDescent="0.25">
      <c r="A860" s="140"/>
      <c r="B860" s="105"/>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c r="AA860" s="105"/>
    </row>
    <row r="861" spans="1:27" ht="15.75" customHeight="1" x14ac:dyDescent="0.25">
      <c r="A861" s="140"/>
      <c r="B861" s="105"/>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c r="AA861" s="105"/>
    </row>
    <row r="862" spans="1:27" ht="15.75" customHeight="1" x14ac:dyDescent="0.25">
      <c r="A862" s="140"/>
      <c r="B862" s="105"/>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c r="AA862" s="105"/>
    </row>
    <row r="863" spans="1:27" ht="15.75" customHeight="1" x14ac:dyDescent="0.25">
      <c r="A863" s="140"/>
      <c r="B863" s="105"/>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c r="AA863" s="105"/>
    </row>
    <row r="864" spans="1:27" ht="15.75" customHeight="1" x14ac:dyDescent="0.25">
      <c r="A864" s="140"/>
      <c r="B864" s="105"/>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c r="AA864" s="105"/>
    </row>
    <row r="865" spans="1:27" ht="15.75" customHeight="1" x14ac:dyDescent="0.25">
      <c r="A865" s="140"/>
      <c r="B865" s="105"/>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c r="AA865" s="105"/>
    </row>
    <row r="866" spans="1:27" ht="15.75" customHeight="1" x14ac:dyDescent="0.25">
      <c r="A866" s="140"/>
      <c r="B866" s="105"/>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c r="AA866" s="105"/>
    </row>
    <row r="867" spans="1:27" ht="15.75" customHeight="1" x14ac:dyDescent="0.25">
      <c r="A867" s="140"/>
      <c r="B867" s="105"/>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c r="AA867" s="105"/>
    </row>
    <row r="868" spans="1:27" ht="15.75" customHeight="1" x14ac:dyDescent="0.25">
      <c r="A868" s="140"/>
      <c r="B868" s="105"/>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c r="AA868" s="105"/>
    </row>
    <row r="869" spans="1:27" ht="15.75" customHeight="1" x14ac:dyDescent="0.25">
      <c r="A869" s="140"/>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row>
    <row r="870" spans="1:27" ht="15.75" customHeight="1" x14ac:dyDescent="0.25">
      <c r="A870" s="140"/>
      <c r="B870" s="105"/>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c r="AA870" s="105"/>
    </row>
    <row r="871" spans="1:27" ht="15.75" customHeight="1" x14ac:dyDescent="0.25">
      <c r="A871" s="140"/>
      <c r="B871" s="105"/>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c r="AA871" s="105"/>
    </row>
    <row r="872" spans="1:27" ht="15.75" customHeight="1" x14ac:dyDescent="0.25">
      <c r="A872" s="140"/>
      <c r="B872" s="105"/>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c r="AA872" s="105"/>
    </row>
    <row r="873" spans="1:27" ht="15.75" customHeight="1" x14ac:dyDescent="0.25">
      <c r="A873" s="140"/>
      <c r="B873" s="105"/>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c r="AA873" s="105"/>
    </row>
    <row r="874" spans="1:27" ht="15.75" customHeight="1" x14ac:dyDescent="0.25">
      <c r="A874" s="140"/>
      <c r="B874" s="105"/>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c r="AA874" s="105"/>
    </row>
    <row r="875" spans="1:27" ht="15.75" customHeight="1" x14ac:dyDescent="0.25">
      <c r="A875" s="140"/>
      <c r="B875" s="105"/>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c r="AA875" s="105"/>
    </row>
    <row r="876" spans="1:27" ht="15.75" customHeight="1" x14ac:dyDescent="0.25">
      <c r="A876" s="140"/>
      <c r="B876" s="105"/>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c r="AA876" s="105"/>
    </row>
    <row r="877" spans="1:27" ht="15.75" customHeight="1" x14ac:dyDescent="0.25">
      <c r="A877" s="140"/>
      <c r="B877" s="105"/>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c r="AA877" s="105"/>
    </row>
    <row r="878" spans="1:27" ht="15.75" customHeight="1" x14ac:dyDescent="0.25">
      <c r="A878" s="140"/>
      <c r="B878" s="105"/>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c r="AA878" s="105"/>
    </row>
    <row r="879" spans="1:27" ht="15.75" customHeight="1" x14ac:dyDescent="0.25">
      <c r="A879" s="140"/>
      <c r="B879" s="105"/>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c r="AA879" s="105"/>
    </row>
    <row r="880" spans="1:27" ht="15.75" customHeight="1" x14ac:dyDescent="0.25">
      <c r="A880" s="140"/>
      <c r="B880" s="105"/>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c r="AA880" s="105"/>
    </row>
    <row r="881" spans="1:27" ht="15.75" customHeight="1" x14ac:dyDescent="0.25">
      <c r="A881" s="140"/>
      <c r="B881" s="105"/>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c r="AA881" s="105"/>
    </row>
    <row r="882" spans="1:27" ht="15.75" customHeight="1" x14ac:dyDescent="0.25">
      <c r="A882" s="140"/>
      <c r="B882" s="105"/>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c r="AA882" s="105"/>
    </row>
    <row r="883" spans="1:27" ht="15.75" customHeight="1" x14ac:dyDescent="0.25">
      <c r="A883" s="140"/>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row>
    <row r="884" spans="1:27" ht="15.75" customHeight="1" x14ac:dyDescent="0.25">
      <c r="A884" s="140"/>
      <c r="B884" s="105"/>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c r="AA884" s="105"/>
    </row>
    <row r="885" spans="1:27" ht="15.75" customHeight="1" x14ac:dyDescent="0.25">
      <c r="A885" s="140"/>
      <c r="B885" s="105"/>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c r="AA885" s="105"/>
    </row>
    <row r="886" spans="1:27" ht="15.75" customHeight="1" x14ac:dyDescent="0.25">
      <c r="A886" s="140"/>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c r="AA886" s="105"/>
    </row>
    <row r="887" spans="1:27" ht="15.75" customHeight="1" x14ac:dyDescent="0.25">
      <c r="A887" s="140"/>
      <c r="B887" s="105"/>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c r="AA887" s="105"/>
    </row>
    <row r="888" spans="1:27" ht="15.75" customHeight="1" x14ac:dyDescent="0.25">
      <c r="A888" s="140"/>
      <c r="B888" s="105"/>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c r="AA888" s="105"/>
    </row>
    <row r="889" spans="1:27" ht="15.75" customHeight="1" x14ac:dyDescent="0.25">
      <c r="A889" s="140"/>
      <c r="B889" s="105"/>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c r="AA889" s="105"/>
    </row>
    <row r="890" spans="1:27" ht="15.75" customHeight="1" x14ac:dyDescent="0.25">
      <c r="A890" s="140"/>
      <c r="B890" s="105"/>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c r="AA890" s="105"/>
    </row>
    <row r="891" spans="1:27" ht="15.75" customHeight="1" x14ac:dyDescent="0.25">
      <c r="A891" s="140"/>
      <c r="B891" s="105"/>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c r="AA891" s="105"/>
    </row>
    <row r="892" spans="1:27" ht="15.75" customHeight="1" x14ac:dyDescent="0.25">
      <c r="A892" s="140"/>
      <c r="B892" s="105"/>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c r="AA892" s="105"/>
    </row>
    <row r="893" spans="1:27" ht="15.75" customHeight="1" x14ac:dyDescent="0.25">
      <c r="A893" s="140"/>
      <c r="B893" s="105"/>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c r="AA893" s="105"/>
    </row>
    <row r="894" spans="1:27" ht="15.75" customHeight="1" x14ac:dyDescent="0.25">
      <c r="A894" s="140"/>
      <c r="B894" s="105"/>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c r="AA894" s="105"/>
    </row>
    <row r="895" spans="1:27" ht="15.75" customHeight="1" x14ac:dyDescent="0.25">
      <c r="A895" s="140"/>
      <c r="B895" s="105"/>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c r="AA895" s="105"/>
    </row>
    <row r="896" spans="1:27" ht="15.75" customHeight="1" x14ac:dyDescent="0.25">
      <c r="A896" s="140"/>
      <c r="B896" s="105"/>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c r="AA896" s="105"/>
    </row>
    <row r="897" spans="1:27" ht="15.75" customHeight="1" x14ac:dyDescent="0.25">
      <c r="A897" s="140"/>
      <c r="B897" s="105"/>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c r="AA897" s="105"/>
    </row>
    <row r="898" spans="1:27" ht="15.75" customHeight="1" x14ac:dyDescent="0.25">
      <c r="A898" s="140"/>
      <c r="B898" s="105"/>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c r="AA898" s="105"/>
    </row>
    <row r="899" spans="1:27" ht="15.75" customHeight="1" x14ac:dyDescent="0.25">
      <c r="A899" s="140"/>
      <c r="B899" s="105"/>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c r="AA899" s="105"/>
    </row>
    <row r="900" spans="1:27" ht="15.75" customHeight="1" x14ac:dyDescent="0.25">
      <c r="A900" s="140"/>
      <c r="B900" s="105"/>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c r="AA900" s="105"/>
    </row>
    <row r="901" spans="1:27" ht="15.75" customHeight="1" x14ac:dyDescent="0.25">
      <c r="A901" s="140"/>
      <c r="B901" s="105"/>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c r="AA901" s="105"/>
    </row>
    <row r="902" spans="1:27" ht="15.75" customHeight="1" x14ac:dyDescent="0.25">
      <c r="A902" s="140"/>
      <c r="B902" s="105"/>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c r="AA902" s="105"/>
    </row>
    <row r="903" spans="1:27" ht="15.75" customHeight="1" x14ac:dyDescent="0.25">
      <c r="A903" s="140"/>
      <c r="B903" s="105"/>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c r="AA903" s="105"/>
    </row>
    <row r="904" spans="1:27" ht="15.75" customHeight="1" x14ac:dyDescent="0.25">
      <c r="A904" s="140"/>
      <c r="B904" s="105"/>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c r="AA904" s="105"/>
    </row>
    <row r="905" spans="1:27" ht="15.75" customHeight="1" x14ac:dyDescent="0.25">
      <c r="A905" s="140"/>
      <c r="B905" s="105"/>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c r="AA905" s="105"/>
    </row>
    <row r="906" spans="1:27" ht="15.75" customHeight="1" x14ac:dyDescent="0.25">
      <c r="A906" s="140"/>
      <c r="B906" s="105"/>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c r="AA906" s="105"/>
    </row>
    <row r="907" spans="1:27" ht="15.75" customHeight="1" x14ac:dyDescent="0.25">
      <c r="A907" s="140"/>
      <c r="B907" s="105"/>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c r="AA907" s="105"/>
    </row>
    <row r="908" spans="1:27" ht="15.75" customHeight="1" x14ac:dyDescent="0.25">
      <c r="A908" s="140"/>
      <c r="B908" s="105"/>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c r="AA908" s="105"/>
    </row>
    <row r="909" spans="1:27" ht="15.75" customHeight="1" x14ac:dyDescent="0.25">
      <c r="A909" s="140"/>
      <c r="B909" s="105"/>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c r="AA909" s="105"/>
    </row>
    <row r="910" spans="1:27" ht="15.75" customHeight="1" x14ac:dyDescent="0.25">
      <c r="A910" s="140"/>
      <c r="B910" s="105"/>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c r="AA910" s="105"/>
    </row>
    <row r="911" spans="1:27" ht="15.75" customHeight="1" x14ac:dyDescent="0.25">
      <c r="A911" s="140"/>
      <c r="B911" s="105"/>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c r="AA911" s="105"/>
    </row>
    <row r="912" spans="1:27" ht="15.75" customHeight="1" x14ac:dyDescent="0.25">
      <c r="A912" s="140"/>
      <c r="B912" s="105"/>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c r="AA912" s="105"/>
    </row>
    <row r="913" spans="1:27" ht="15.75" customHeight="1" x14ac:dyDescent="0.25">
      <c r="A913" s="140"/>
      <c r="B913" s="105"/>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c r="AA913" s="105"/>
    </row>
    <row r="914" spans="1:27" ht="15.75" customHeight="1" x14ac:dyDescent="0.25">
      <c r="A914" s="140"/>
      <c r="B914" s="105"/>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c r="AA914" s="105"/>
    </row>
    <row r="915" spans="1:27" ht="15.75" customHeight="1" x14ac:dyDescent="0.25">
      <c r="A915" s="140"/>
      <c r="B915" s="105"/>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c r="AA915" s="105"/>
    </row>
    <row r="916" spans="1:27" ht="15.75" customHeight="1" x14ac:dyDescent="0.25">
      <c r="A916" s="140"/>
      <c r="B916" s="105"/>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c r="AA916" s="105"/>
    </row>
    <row r="917" spans="1:27" ht="15.75" customHeight="1" x14ac:dyDescent="0.25">
      <c r="A917" s="140"/>
      <c r="B917" s="105"/>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c r="AA917" s="105"/>
    </row>
    <row r="918" spans="1:27" ht="15.75" customHeight="1" x14ac:dyDescent="0.25">
      <c r="A918" s="140"/>
      <c r="B918" s="105"/>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c r="AA918" s="105"/>
    </row>
    <row r="919" spans="1:27" ht="15.75" customHeight="1" x14ac:dyDescent="0.25">
      <c r="A919" s="140"/>
      <c r="B919" s="105"/>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c r="AA919" s="105"/>
    </row>
    <row r="920" spans="1:27" ht="15.75" customHeight="1" x14ac:dyDescent="0.25">
      <c r="A920" s="140"/>
      <c r="B920" s="105"/>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c r="AA920" s="105"/>
    </row>
    <row r="921" spans="1:27" ht="15.75" customHeight="1" x14ac:dyDescent="0.25">
      <c r="A921" s="140"/>
      <c r="B921" s="105"/>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c r="AA921" s="105"/>
    </row>
    <row r="922" spans="1:27" ht="15.75" customHeight="1" x14ac:dyDescent="0.25">
      <c r="A922" s="140"/>
      <c r="B922" s="105"/>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c r="AA922" s="105"/>
    </row>
    <row r="923" spans="1:27" ht="15.75" customHeight="1" x14ac:dyDescent="0.25">
      <c r="A923" s="140"/>
      <c r="B923" s="105"/>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c r="AA923" s="105"/>
    </row>
    <row r="924" spans="1:27" ht="15.75" customHeight="1" x14ac:dyDescent="0.25">
      <c r="A924" s="140"/>
      <c r="B924" s="105"/>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c r="AA924" s="105"/>
    </row>
    <row r="925" spans="1:27" ht="15.75" customHeight="1" x14ac:dyDescent="0.25">
      <c r="A925" s="140"/>
      <c r="B925" s="105"/>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c r="AA925" s="105"/>
    </row>
    <row r="926" spans="1:27" ht="15.75" customHeight="1" x14ac:dyDescent="0.25">
      <c r="A926" s="140"/>
      <c r="B926" s="105"/>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c r="AA926" s="105"/>
    </row>
    <row r="927" spans="1:27" ht="15.75" customHeight="1" x14ac:dyDescent="0.25">
      <c r="A927" s="140"/>
      <c r="B927" s="105"/>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c r="AA927" s="105"/>
    </row>
    <row r="928" spans="1:27" ht="15.75" customHeight="1" x14ac:dyDescent="0.25">
      <c r="A928" s="140"/>
      <c r="B928" s="105"/>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c r="AA928" s="105"/>
    </row>
    <row r="929" spans="1:27" ht="15.75" customHeight="1" x14ac:dyDescent="0.25">
      <c r="A929" s="140"/>
      <c r="B929" s="105"/>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c r="AA929" s="105"/>
    </row>
    <row r="930" spans="1:27" ht="15.75" customHeight="1" x14ac:dyDescent="0.25">
      <c r="A930" s="140"/>
      <c r="B930" s="105"/>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c r="AA930" s="105"/>
    </row>
    <row r="931" spans="1:27" ht="15.75" customHeight="1" x14ac:dyDescent="0.25">
      <c r="A931" s="140"/>
      <c r="B931" s="105"/>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c r="AA931" s="105"/>
    </row>
    <row r="932" spans="1:27" ht="15.75" customHeight="1" x14ac:dyDescent="0.25">
      <c r="A932" s="140"/>
      <c r="B932" s="105"/>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c r="AA932" s="105"/>
    </row>
    <row r="933" spans="1:27" ht="15.75" customHeight="1" x14ac:dyDescent="0.25">
      <c r="A933" s="140"/>
      <c r="B933" s="105"/>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c r="AA933" s="105"/>
    </row>
    <row r="934" spans="1:27" ht="15.75" customHeight="1" x14ac:dyDescent="0.25">
      <c r="A934" s="140"/>
      <c r="B934" s="105"/>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c r="AA934" s="105"/>
    </row>
    <row r="935" spans="1:27" ht="15.75" customHeight="1" x14ac:dyDescent="0.25">
      <c r="A935" s="140"/>
      <c r="B935" s="105"/>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c r="AA935" s="105"/>
    </row>
    <row r="936" spans="1:27" ht="15.75" customHeight="1" x14ac:dyDescent="0.25">
      <c r="A936" s="140"/>
      <c r="B936" s="105"/>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c r="AA936" s="105"/>
    </row>
    <row r="937" spans="1:27" ht="15.75" customHeight="1" x14ac:dyDescent="0.25">
      <c r="A937" s="140"/>
      <c r="B937" s="105"/>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c r="AA937" s="105"/>
    </row>
    <row r="938" spans="1:27" ht="15.75" customHeight="1" x14ac:dyDescent="0.25">
      <c r="A938" s="140"/>
      <c r="B938" s="105"/>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c r="AA938" s="105"/>
    </row>
    <row r="939" spans="1:27" ht="15.75" customHeight="1" x14ac:dyDescent="0.25">
      <c r="A939" s="140"/>
      <c r="B939" s="105"/>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c r="AA939" s="105"/>
    </row>
    <row r="940" spans="1:27" ht="15.75" customHeight="1" x14ac:dyDescent="0.25">
      <c r="A940" s="140"/>
      <c r="B940" s="105"/>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c r="AA940" s="105"/>
    </row>
    <row r="941" spans="1:27" ht="15.75" customHeight="1" x14ac:dyDescent="0.25">
      <c r="A941" s="140"/>
      <c r="B941" s="105"/>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c r="AA941" s="105"/>
    </row>
    <row r="942" spans="1:27" ht="15.75" customHeight="1" x14ac:dyDescent="0.25">
      <c r="A942" s="140"/>
      <c r="B942" s="105"/>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c r="AA942" s="105"/>
    </row>
    <row r="943" spans="1:27" ht="15.75" customHeight="1" x14ac:dyDescent="0.25">
      <c r="A943" s="140"/>
      <c r="B943" s="105"/>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c r="AA943" s="105"/>
    </row>
    <row r="944" spans="1:27" ht="15.75" customHeight="1" x14ac:dyDescent="0.25">
      <c r="A944" s="140"/>
      <c r="B944" s="105"/>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c r="AA944" s="105"/>
    </row>
    <row r="945" spans="1:27" ht="15.75" customHeight="1" x14ac:dyDescent="0.25">
      <c r="A945" s="140"/>
      <c r="B945" s="105"/>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c r="AA945" s="105"/>
    </row>
    <row r="946" spans="1:27" ht="15.75" customHeight="1" x14ac:dyDescent="0.25">
      <c r="A946" s="140"/>
      <c r="B946" s="105"/>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c r="AA946" s="105"/>
    </row>
    <row r="947" spans="1:27" ht="15.75" customHeight="1" x14ac:dyDescent="0.25">
      <c r="A947" s="140"/>
      <c r="B947" s="105"/>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c r="AA947" s="105"/>
    </row>
    <row r="948" spans="1:27" ht="15.75" customHeight="1" x14ac:dyDescent="0.25">
      <c r="A948" s="140"/>
      <c r="B948" s="105"/>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c r="AA948" s="105"/>
    </row>
    <row r="949" spans="1:27" ht="15.75" customHeight="1" x14ac:dyDescent="0.25">
      <c r="A949" s="140"/>
      <c r="B949" s="105"/>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c r="AA949" s="105"/>
    </row>
    <row r="950" spans="1:27" ht="15.75" customHeight="1" x14ac:dyDescent="0.25">
      <c r="A950" s="140"/>
      <c r="B950" s="105"/>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c r="AA950" s="105"/>
    </row>
    <row r="951" spans="1:27" ht="15.75" customHeight="1" x14ac:dyDescent="0.25">
      <c r="A951" s="140"/>
      <c r="B951" s="105"/>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c r="AA951" s="105"/>
    </row>
    <row r="952" spans="1:27" ht="15.75" customHeight="1" x14ac:dyDescent="0.25">
      <c r="A952" s="140"/>
      <c r="B952" s="105"/>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c r="AA952" s="105"/>
    </row>
    <row r="953" spans="1:27" ht="15.75" customHeight="1" x14ac:dyDescent="0.25">
      <c r="A953" s="140"/>
      <c r="B953" s="105"/>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c r="AA953" s="105"/>
    </row>
    <row r="954" spans="1:27" ht="15.75" customHeight="1" x14ac:dyDescent="0.25">
      <c r="A954" s="140"/>
      <c r="B954" s="105"/>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c r="AA954" s="105"/>
    </row>
    <row r="955" spans="1:27" ht="15.75" customHeight="1" x14ac:dyDescent="0.25">
      <c r="A955" s="140"/>
      <c r="B955" s="105"/>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c r="AA955" s="105"/>
    </row>
    <row r="956" spans="1:27" ht="15.75" customHeight="1" x14ac:dyDescent="0.25">
      <c r="A956" s="140"/>
      <c r="B956" s="105"/>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c r="AA956" s="105"/>
    </row>
    <row r="957" spans="1:27" ht="15.75" customHeight="1" x14ac:dyDescent="0.25">
      <c r="A957" s="140"/>
      <c r="B957" s="105"/>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c r="AA957" s="105"/>
    </row>
    <row r="958" spans="1:27" ht="15.75" customHeight="1" x14ac:dyDescent="0.25">
      <c r="A958" s="140"/>
      <c r="B958" s="105"/>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c r="AA958" s="105"/>
    </row>
    <row r="959" spans="1:27" ht="15.75" customHeight="1" x14ac:dyDescent="0.25">
      <c r="A959" s="140"/>
      <c r="B959" s="105"/>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c r="AA959" s="105"/>
    </row>
    <row r="960" spans="1:27" ht="15.75" customHeight="1" x14ac:dyDescent="0.25">
      <c r="A960" s="140"/>
      <c r="B960" s="105"/>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c r="AA960" s="105"/>
    </row>
    <row r="961" spans="1:27" ht="15.75" customHeight="1" x14ac:dyDescent="0.25">
      <c r="A961" s="140"/>
      <c r="B961" s="105"/>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c r="AA961" s="105"/>
    </row>
    <row r="962" spans="1:27" ht="15.75" customHeight="1" x14ac:dyDescent="0.25">
      <c r="A962" s="140"/>
      <c r="B962" s="105"/>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c r="AA962" s="105"/>
    </row>
    <row r="963" spans="1:27" ht="15.75" customHeight="1" x14ac:dyDescent="0.25">
      <c r="A963" s="140"/>
      <c r="B963" s="105"/>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c r="AA963" s="105"/>
    </row>
    <row r="964" spans="1:27" ht="15.75" customHeight="1" x14ac:dyDescent="0.25">
      <c r="A964" s="140"/>
      <c r="B964" s="105"/>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c r="AA964" s="105"/>
    </row>
    <row r="965" spans="1:27" ht="15.75" customHeight="1" x14ac:dyDescent="0.25">
      <c r="A965" s="140"/>
      <c r="B965" s="105"/>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c r="AA965" s="105"/>
    </row>
    <row r="966" spans="1:27" ht="15.75" customHeight="1" x14ac:dyDescent="0.25">
      <c r="A966" s="140"/>
      <c r="B966" s="105"/>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c r="AA966" s="105"/>
    </row>
    <row r="967" spans="1:27" ht="15.75" customHeight="1" x14ac:dyDescent="0.25">
      <c r="A967" s="140"/>
      <c r="B967" s="105"/>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c r="AA967" s="105"/>
    </row>
    <row r="968" spans="1:27" ht="15.75" customHeight="1" x14ac:dyDescent="0.25">
      <c r="A968" s="140"/>
      <c r="B968" s="105"/>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c r="AA968" s="105"/>
    </row>
    <row r="969" spans="1:27" ht="15.75" customHeight="1" x14ac:dyDescent="0.25">
      <c r="A969" s="140"/>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c r="AA969" s="105"/>
    </row>
    <row r="970" spans="1:27" ht="15.75" customHeight="1" x14ac:dyDescent="0.25">
      <c r="A970" s="140"/>
      <c r="B970" s="105"/>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c r="AA970" s="105"/>
    </row>
    <row r="971" spans="1:27" ht="15.75" customHeight="1" x14ac:dyDescent="0.25">
      <c r="A971" s="140"/>
      <c r="B971" s="105"/>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c r="AA971" s="105"/>
    </row>
    <row r="972" spans="1:27" ht="15.75" customHeight="1" x14ac:dyDescent="0.25">
      <c r="A972" s="140"/>
      <c r="B972" s="105"/>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c r="AA972" s="105"/>
    </row>
    <row r="973" spans="1:27" ht="15.75" customHeight="1" x14ac:dyDescent="0.25">
      <c r="A973" s="140"/>
      <c r="B973" s="105"/>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c r="AA973" s="105"/>
    </row>
    <row r="974" spans="1:27" ht="15.75" customHeight="1" x14ac:dyDescent="0.25">
      <c r="A974" s="140"/>
      <c r="B974" s="105"/>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c r="AA974" s="105"/>
    </row>
    <row r="975" spans="1:27" ht="15.75" customHeight="1" x14ac:dyDescent="0.25">
      <c r="A975" s="140"/>
      <c r="B975" s="105"/>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c r="AA975" s="105"/>
    </row>
    <row r="976" spans="1:27" ht="15.75" customHeight="1" x14ac:dyDescent="0.25">
      <c r="A976" s="140"/>
      <c r="B976" s="105"/>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c r="AA976" s="105"/>
    </row>
    <row r="977" spans="1:27" ht="15.75" customHeight="1" x14ac:dyDescent="0.25">
      <c r="A977" s="140"/>
      <c r="B977" s="105"/>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c r="AA977" s="105"/>
    </row>
    <row r="978" spans="1:27" ht="15.75" customHeight="1" x14ac:dyDescent="0.25">
      <c r="A978" s="140"/>
      <c r="B978" s="105"/>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c r="AA978" s="105"/>
    </row>
    <row r="979" spans="1:27" ht="15.75" customHeight="1" x14ac:dyDescent="0.25">
      <c r="A979" s="140"/>
      <c r="B979" s="105"/>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c r="AA979" s="105"/>
    </row>
    <row r="980" spans="1:27" ht="15.75" customHeight="1" x14ac:dyDescent="0.25">
      <c r="A980" s="140"/>
      <c r="B980" s="105"/>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c r="AA980" s="105"/>
    </row>
    <row r="981" spans="1:27" ht="15.75" customHeight="1" x14ac:dyDescent="0.25">
      <c r="A981" s="140"/>
      <c r="B981" s="105"/>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c r="AA981" s="105"/>
    </row>
    <row r="982" spans="1:27" ht="15.75" customHeight="1" x14ac:dyDescent="0.25">
      <c r="A982" s="140"/>
      <c r="B982" s="105"/>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c r="AA982" s="105"/>
    </row>
    <row r="983" spans="1:27" ht="15.75" customHeight="1" x14ac:dyDescent="0.25">
      <c r="A983" s="140"/>
      <c r="B983" s="105"/>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c r="AA983" s="105"/>
    </row>
    <row r="984" spans="1:27" ht="15.75" customHeight="1" x14ac:dyDescent="0.25">
      <c r="A984" s="140"/>
      <c r="B984" s="105"/>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c r="AA984" s="105"/>
    </row>
    <row r="985" spans="1:27" ht="15.75" customHeight="1" x14ac:dyDescent="0.25">
      <c r="A985" s="140"/>
      <c r="B985" s="105"/>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c r="AA985" s="105"/>
    </row>
    <row r="986" spans="1:27" ht="15.75" customHeight="1" x14ac:dyDescent="0.25">
      <c r="A986" s="140"/>
      <c r="B986" s="105"/>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c r="AA986" s="105"/>
    </row>
    <row r="987" spans="1:27" ht="15.75" customHeight="1" x14ac:dyDescent="0.25">
      <c r="A987" s="140"/>
      <c r="B987" s="105"/>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c r="AA987" s="105"/>
    </row>
    <row r="988" spans="1:27" ht="15.75" customHeight="1" x14ac:dyDescent="0.25">
      <c r="A988" s="140"/>
      <c r="B988" s="105"/>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c r="AA988" s="105"/>
    </row>
    <row r="989" spans="1:27" ht="15.75" customHeight="1" x14ac:dyDescent="0.25">
      <c r="A989" s="140"/>
      <c r="B989" s="105"/>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c r="AA989" s="105"/>
    </row>
    <row r="990" spans="1:27" ht="15.75" customHeight="1" x14ac:dyDescent="0.25">
      <c r="A990" s="140"/>
      <c r="B990" s="105"/>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c r="AA990" s="105"/>
    </row>
    <row r="991" spans="1:27" ht="15.75" customHeight="1" x14ac:dyDescent="0.25">
      <c r="A991" s="140"/>
      <c r="B991" s="105"/>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c r="AA991" s="105"/>
    </row>
    <row r="992" spans="1:27" ht="15.75" customHeight="1" x14ac:dyDescent="0.25">
      <c r="A992" s="140"/>
      <c r="B992" s="105"/>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c r="AA992" s="105"/>
    </row>
    <row r="993" spans="1:27" ht="15.75" customHeight="1" x14ac:dyDescent="0.25">
      <c r="A993" s="140"/>
      <c r="B993" s="105"/>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c r="AA993" s="105"/>
    </row>
    <row r="994" spans="1:27" ht="15.75" customHeight="1" x14ac:dyDescent="0.25">
      <c r="A994" s="140"/>
      <c r="B994" s="105"/>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c r="AA994" s="105"/>
    </row>
    <row r="995" spans="1:27" ht="15.75" customHeight="1" x14ac:dyDescent="0.25">
      <c r="A995" s="140"/>
      <c r="B995" s="105"/>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c r="AA995" s="105"/>
    </row>
    <row r="996" spans="1:27" ht="15.75" customHeight="1" x14ac:dyDescent="0.25">
      <c r="A996" s="140"/>
      <c r="B996" s="105"/>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c r="AA996" s="105"/>
    </row>
    <row r="997" spans="1:27" ht="15.75" customHeight="1" x14ac:dyDescent="0.25">
      <c r="A997" s="140"/>
      <c r="B997" s="105"/>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c r="AA997" s="105"/>
    </row>
    <row r="998" spans="1:27" ht="15.75" customHeight="1" x14ac:dyDescent="0.25">
      <c r="A998" s="140"/>
      <c r="B998" s="105"/>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c r="AA998" s="105"/>
    </row>
    <row r="999" spans="1:27" ht="15.75" customHeight="1" x14ac:dyDescent="0.25">
      <c r="A999" s="140"/>
      <c r="B999" s="105"/>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c r="AA999" s="105"/>
    </row>
    <row r="1000" spans="1:27" ht="15.75" customHeight="1" x14ac:dyDescent="0.25">
      <c r="A1000" s="140"/>
      <c r="B1000" s="105"/>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c r="AA1000" s="105"/>
    </row>
  </sheetData>
  <mergeCells count="9">
    <mergeCell ref="N17:N18"/>
    <mergeCell ref="O17:P17"/>
    <mergeCell ref="B17:B18"/>
    <mergeCell ref="B19:B24"/>
    <mergeCell ref="B1:P1"/>
    <mergeCell ref="B4:B5"/>
    <mergeCell ref="C4:C5"/>
    <mergeCell ref="B6:B11"/>
    <mergeCell ref="O16:P16"/>
  </mergeCells>
  <pageMargins left="0.7" right="0.7" top="0.75" bottom="0.75" header="0" footer="0"/>
  <pageSetup scale="70"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7030A0"/>
  </sheetPr>
  <dimension ref="B1:BJ1002"/>
  <sheetViews>
    <sheetView topLeftCell="A83" workbookViewId="0">
      <selection activeCell="S103" sqref="S103"/>
    </sheetView>
  </sheetViews>
  <sheetFormatPr baseColWidth="10" defaultColWidth="14.42578125" defaultRowHeight="15" customHeight="1" x14ac:dyDescent="0.25"/>
  <cols>
    <col min="1" max="1" width="4.7109375" customWidth="1"/>
    <col min="2" max="2" width="36.140625" customWidth="1"/>
    <col min="3" max="13" width="8.140625" customWidth="1"/>
    <col min="14" max="14" width="7.7109375" customWidth="1"/>
    <col min="15" max="15" width="8.85546875" customWidth="1"/>
    <col min="16" max="16" width="9.85546875" customWidth="1"/>
    <col min="17" max="17" width="7.85546875" customWidth="1"/>
    <col min="18" max="60" width="4.85546875" customWidth="1"/>
    <col min="61" max="62" width="5.140625" customWidth="1"/>
    <col min="63" max="67" width="4.85546875" customWidth="1"/>
  </cols>
  <sheetData>
    <row r="1" spans="2:16" ht="18.75" x14ac:dyDescent="0.3">
      <c r="B1" s="1066" t="s">
        <v>1433</v>
      </c>
      <c r="C1" s="1058"/>
      <c r="D1" s="1058"/>
      <c r="E1" s="1058"/>
      <c r="F1" s="1058"/>
      <c r="G1" s="1058"/>
      <c r="H1" s="1058"/>
      <c r="I1" s="1058"/>
      <c r="J1" s="1058"/>
      <c r="K1" s="1058"/>
      <c r="L1" s="1058"/>
      <c r="M1" s="1058"/>
      <c r="N1" s="1058"/>
      <c r="O1" s="1058"/>
      <c r="P1" s="1059"/>
    </row>
    <row r="3" spans="2:16" x14ac:dyDescent="0.25">
      <c r="B3" s="37" t="s">
        <v>1434</v>
      </c>
    </row>
    <row r="4" spans="2:16" x14ac:dyDescent="0.25">
      <c r="B4" s="198" t="s">
        <v>1435</v>
      </c>
      <c r="C4" s="199"/>
      <c r="D4" s="199"/>
      <c r="E4" s="199"/>
      <c r="F4" s="199"/>
      <c r="G4" s="199"/>
      <c r="H4" s="199"/>
      <c r="I4" s="199"/>
      <c r="J4" s="199"/>
      <c r="K4" s="199"/>
      <c r="L4" s="199"/>
      <c r="M4" s="626"/>
      <c r="N4" s="105"/>
      <c r="O4" s="105"/>
      <c r="P4" s="105"/>
    </row>
    <row r="6" spans="2:16" x14ac:dyDescent="0.25">
      <c r="B6" s="800" t="s">
        <v>1877</v>
      </c>
    </row>
    <row r="7" spans="2:16" x14ac:dyDescent="0.25">
      <c r="B7" s="627" t="s">
        <v>1436</v>
      </c>
      <c r="C7" s="627" t="s">
        <v>513</v>
      </c>
      <c r="D7" s="627" t="s">
        <v>514</v>
      </c>
      <c r="E7" s="627" t="s">
        <v>515</v>
      </c>
      <c r="F7" s="627" t="s">
        <v>516</v>
      </c>
      <c r="G7" s="627" t="s">
        <v>517</v>
      </c>
    </row>
    <row r="8" spans="2:16" x14ac:dyDescent="0.25">
      <c r="B8" s="67" t="s">
        <v>1437</v>
      </c>
      <c r="C8" s="67">
        <v>5</v>
      </c>
      <c r="D8" s="67">
        <v>5</v>
      </c>
      <c r="E8" s="67">
        <v>5</v>
      </c>
      <c r="F8" s="67">
        <v>5</v>
      </c>
      <c r="G8" s="67">
        <v>5</v>
      </c>
    </row>
    <row r="9" spans="2:16" x14ac:dyDescent="0.25">
      <c r="B9" s="67" t="s">
        <v>624</v>
      </c>
      <c r="C9" s="67">
        <v>5</v>
      </c>
      <c r="D9" s="67">
        <v>5</v>
      </c>
      <c r="E9" s="67">
        <v>5</v>
      </c>
      <c r="F9" s="67">
        <v>5</v>
      </c>
      <c r="G9" s="67">
        <v>5</v>
      </c>
    </row>
    <row r="10" spans="2:16" x14ac:dyDescent="0.25">
      <c r="B10" s="67" t="s">
        <v>625</v>
      </c>
      <c r="C10" s="67">
        <v>3</v>
      </c>
      <c r="D10" s="67">
        <v>2</v>
      </c>
      <c r="E10" s="67">
        <v>3</v>
      </c>
      <c r="F10" s="67">
        <v>2</v>
      </c>
      <c r="G10" s="67">
        <v>2</v>
      </c>
    </row>
    <row r="11" spans="2:16" x14ac:dyDescent="0.25">
      <c r="B11" s="67" t="s">
        <v>1438</v>
      </c>
      <c r="C11" s="67">
        <v>3</v>
      </c>
      <c r="D11" s="67">
        <v>3</v>
      </c>
      <c r="E11" s="67">
        <v>3</v>
      </c>
      <c r="F11" s="67">
        <v>3</v>
      </c>
      <c r="G11" s="67">
        <v>3</v>
      </c>
    </row>
    <row r="12" spans="2:16" x14ac:dyDescent="0.25">
      <c r="B12" s="67" t="s">
        <v>627</v>
      </c>
      <c r="C12" s="67">
        <v>3</v>
      </c>
      <c r="D12" s="67">
        <v>4</v>
      </c>
      <c r="E12" s="67">
        <v>3</v>
      </c>
      <c r="F12" s="67">
        <v>3</v>
      </c>
      <c r="G12" s="67">
        <v>3</v>
      </c>
    </row>
    <row r="13" spans="2:16" x14ac:dyDescent="0.25">
      <c r="B13" s="67" t="s">
        <v>1439</v>
      </c>
      <c r="C13" s="67">
        <v>3</v>
      </c>
      <c r="D13" s="67">
        <v>3</v>
      </c>
      <c r="E13" s="67">
        <v>3</v>
      </c>
      <c r="F13" s="67">
        <v>4</v>
      </c>
      <c r="G13" s="67">
        <v>4</v>
      </c>
    </row>
    <row r="14" spans="2:16" x14ac:dyDescent="0.25">
      <c r="B14" s="67" t="s">
        <v>1440</v>
      </c>
      <c r="C14" s="67">
        <v>3</v>
      </c>
      <c r="D14" s="67">
        <v>3</v>
      </c>
      <c r="E14" s="67">
        <v>3</v>
      </c>
      <c r="F14" s="67">
        <v>3</v>
      </c>
      <c r="G14" s="67">
        <v>3</v>
      </c>
    </row>
    <row r="15" spans="2:16" x14ac:dyDescent="0.25">
      <c r="B15" s="67" t="s">
        <v>1441</v>
      </c>
      <c r="C15" s="67">
        <v>2</v>
      </c>
      <c r="D15" s="67">
        <v>2</v>
      </c>
      <c r="E15" s="67">
        <v>2</v>
      </c>
      <c r="F15" s="67">
        <v>2</v>
      </c>
      <c r="G15" s="67">
        <v>2</v>
      </c>
    </row>
    <row r="16" spans="2:16" x14ac:dyDescent="0.25">
      <c r="B16" s="67" t="s">
        <v>1442</v>
      </c>
      <c r="C16" s="67">
        <v>4</v>
      </c>
      <c r="D16" s="67">
        <v>4</v>
      </c>
      <c r="E16" s="67">
        <v>4</v>
      </c>
      <c r="F16" s="67">
        <v>4</v>
      </c>
      <c r="G16" s="67">
        <v>4</v>
      </c>
    </row>
    <row r="17" spans="2:7" x14ac:dyDescent="0.25">
      <c r="B17" s="67" t="s">
        <v>1443</v>
      </c>
      <c r="C17" s="67">
        <v>2</v>
      </c>
      <c r="D17" s="67">
        <v>2</v>
      </c>
      <c r="E17" s="67">
        <v>2</v>
      </c>
      <c r="F17" s="67">
        <v>2</v>
      </c>
      <c r="G17" s="67">
        <v>2</v>
      </c>
    </row>
    <row r="18" spans="2:7" ht="18" customHeight="1" x14ac:dyDescent="0.25">
      <c r="B18" s="67" t="s">
        <v>632</v>
      </c>
      <c r="C18" s="67">
        <v>2</v>
      </c>
      <c r="D18" s="67">
        <v>2</v>
      </c>
      <c r="E18" s="67">
        <v>2</v>
      </c>
      <c r="F18" s="67">
        <v>2</v>
      </c>
      <c r="G18" s="67">
        <v>2</v>
      </c>
    </row>
    <row r="19" spans="2:7" x14ac:dyDescent="0.25">
      <c r="B19" s="628" t="s">
        <v>1444</v>
      </c>
      <c r="C19" s="628">
        <f>SUM(C8:C18)</f>
        <v>35</v>
      </c>
      <c r="D19" s="628">
        <f>SUM(D8:D18)</f>
        <v>35</v>
      </c>
      <c r="E19" s="628">
        <f>SUM(E8:E18)</f>
        <v>35</v>
      </c>
      <c r="F19" s="628">
        <f>SUM(F8:F18)</f>
        <v>35</v>
      </c>
      <c r="G19" s="628">
        <f>SUM(G8:G18)</f>
        <v>35</v>
      </c>
    </row>
    <row r="21" spans="2:7" ht="15.75" customHeight="1" x14ac:dyDescent="0.25">
      <c r="B21" s="629" t="s">
        <v>1445</v>
      </c>
      <c r="C21" s="630">
        <v>30</v>
      </c>
      <c r="D21" s="31"/>
      <c r="E21" s="31"/>
      <c r="F21" s="31"/>
      <c r="G21" s="31"/>
    </row>
    <row r="22" spans="2:7" ht="15.75" customHeight="1" x14ac:dyDescent="0.25"/>
    <row r="23" spans="2:7" ht="15.75" customHeight="1" x14ac:dyDescent="0.25">
      <c r="B23" s="631" t="s">
        <v>1446</v>
      </c>
      <c r="C23" s="631" t="s">
        <v>523</v>
      </c>
      <c r="D23" s="631" t="s">
        <v>524</v>
      </c>
      <c r="E23" s="631" t="s">
        <v>525</v>
      </c>
      <c r="F23" s="631" t="s">
        <v>526</v>
      </c>
      <c r="G23" s="631" t="s">
        <v>527</v>
      </c>
    </row>
    <row r="24" spans="2:7" ht="15.75" customHeight="1" x14ac:dyDescent="0.25">
      <c r="B24" s="194" t="s">
        <v>1437</v>
      </c>
      <c r="C24" s="118">
        <f t="shared" ref="C24:G34" si="0">+C8/$C$21</f>
        <v>0.16666666666666666</v>
      </c>
      <c r="D24" s="118">
        <f t="shared" si="0"/>
        <v>0.16666666666666666</v>
      </c>
      <c r="E24" s="118">
        <f t="shared" si="0"/>
        <v>0.16666666666666666</v>
      </c>
      <c r="F24" s="118">
        <f t="shared" si="0"/>
        <v>0.16666666666666666</v>
      </c>
      <c r="G24" s="118">
        <f t="shared" si="0"/>
        <v>0.16666666666666666</v>
      </c>
    </row>
    <row r="25" spans="2:7" ht="15.75" customHeight="1" x14ac:dyDescent="0.25">
      <c r="B25" s="194" t="s">
        <v>624</v>
      </c>
      <c r="C25" s="118">
        <f t="shared" si="0"/>
        <v>0.16666666666666666</v>
      </c>
      <c r="D25" s="118">
        <f t="shared" si="0"/>
        <v>0.16666666666666666</v>
      </c>
      <c r="E25" s="118">
        <f t="shared" si="0"/>
        <v>0.16666666666666666</v>
      </c>
      <c r="F25" s="118">
        <f t="shared" si="0"/>
        <v>0.16666666666666666</v>
      </c>
      <c r="G25" s="118">
        <f t="shared" si="0"/>
        <v>0.16666666666666666</v>
      </c>
    </row>
    <row r="26" spans="2:7" ht="15.75" customHeight="1" x14ac:dyDescent="0.25">
      <c r="B26" s="194" t="s">
        <v>625</v>
      </c>
      <c r="C26" s="118">
        <f t="shared" si="0"/>
        <v>0.1</v>
      </c>
      <c r="D26" s="118">
        <f t="shared" si="0"/>
        <v>6.6666666666666666E-2</v>
      </c>
      <c r="E26" s="118">
        <f t="shared" si="0"/>
        <v>0.1</v>
      </c>
      <c r="F26" s="118">
        <f t="shared" si="0"/>
        <v>6.6666666666666666E-2</v>
      </c>
      <c r="G26" s="118">
        <f t="shared" si="0"/>
        <v>6.6666666666666666E-2</v>
      </c>
    </row>
    <row r="27" spans="2:7" ht="15.75" customHeight="1" x14ac:dyDescent="0.25">
      <c r="B27" s="194" t="s">
        <v>1438</v>
      </c>
      <c r="C27" s="118">
        <f t="shared" si="0"/>
        <v>0.1</v>
      </c>
      <c r="D27" s="118">
        <f t="shared" si="0"/>
        <v>0.1</v>
      </c>
      <c r="E27" s="118">
        <f t="shared" si="0"/>
        <v>0.1</v>
      </c>
      <c r="F27" s="118">
        <f t="shared" si="0"/>
        <v>0.1</v>
      </c>
      <c r="G27" s="118">
        <f t="shared" si="0"/>
        <v>0.1</v>
      </c>
    </row>
    <row r="28" spans="2:7" ht="15.75" customHeight="1" x14ac:dyDescent="0.25">
      <c r="B28" s="194" t="s">
        <v>627</v>
      </c>
      <c r="C28" s="118">
        <f t="shared" si="0"/>
        <v>0.1</v>
      </c>
      <c r="D28" s="118">
        <f t="shared" si="0"/>
        <v>0.13333333333333333</v>
      </c>
      <c r="E28" s="118">
        <f t="shared" si="0"/>
        <v>0.1</v>
      </c>
      <c r="F28" s="118">
        <f t="shared" si="0"/>
        <v>0.1</v>
      </c>
      <c r="G28" s="118">
        <f t="shared" si="0"/>
        <v>0.1</v>
      </c>
    </row>
    <row r="29" spans="2:7" ht="15.75" customHeight="1" x14ac:dyDescent="0.25">
      <c r="B29" s="194" t="s">
        <v>1439</v>
      </c>
      <c r="C29" s="118">
        <f t="shared" si="0"/>
        <v>0.1</v>
      </c>
      <c r="D29" s="118">
        <f t="shared" si="0"/>
        <v>0.1</v>
      </c>
      <c r="E29" s="118">
        <f t="shared" si="0"/>
        <v>0.1</v>
      </c>
      <c r="F29" s="118">
        <f t="shared" si="0"/>
        <v>0.13333333333333333</v>
      </c>
      <c r="G29" s="118">
        <f t="shared" si="0"/>
        <v>0.13333333333333333</v>
      </c>
    </row>
    <row r="30" spans="2:7" ht="15.75" customHeight="1" x14ac:dyDescent="0.25">
      <c r="B30" s="194" t="s">
        <v>1440</v>
      </c>
      <c r="C30" s="118">
        <f t="shared" si="0"/>
        <v>0.1</v>
      </c>
      <c r="D30" s="118">
        <f t="shared" si="0"/>
        <v>0.1</v>
      </c>
      <c r="E30" s="118">
        <f t="shared" si="0"/>
        <v>0.1</v>
      </c>
      <c r="F30" s="118">
        <f t="shared" si="0"/>
        <v>0.1</v>
      </c>
      <c r="G30" s="118">
        <f t="shared" si="0"/>
        <v>0.1</v>
      </c>
    </row>
    <row r="31" spans="2:7" ht="15.75" customHeight="1" x14ac:dyDescent="0.25">
      <c r="B31" s="194" t="s">
        <v>1441</v>
      </c>
      <c r="C31" s="118">
        <f t="shared" si="0"/>
        <v>6.6666666666666666E-2</v>
      </c>
      <c r="D31" s="118">
        <f t="shared" si="0"/>
        <v>6.6666666666666666E-2</v>
      </c>
      <c r="E31" s="118">
        <f t="shared" si="0"/>
        <v>6.6666666666666666E-2</v>
      </c>
      <c r="F31" s="118">
        <f t="shared" si="0"/>
        <v>6.6666666666666666E-2</v>
      </c>
      <c r="G31" s="118">
        <f t="shared" si="0"/>
        <v>6.6666666666666666E-2</v>
      </c>
    </row>
    <row r="32" spans="2:7" ht="15.75" customHeight="1" x14ac:dyDescent="0.25">
      <c r="B32" s="194" t="s">
        <v>1442</v>
      </c>
      <c r="C32" s="118">
        <f t="shared" si="0"/>
        <v>0.13333333333333333</v>
      </c>
      <c r="D32" s="118">
        <f t="shared" si="0"/>
        <v>0.13333333333333333</v>
      </c>
      <c r="E32" s="118">
        <f t="shared" si="0"/>
        <v>0.13333333333333333</v>
      </c>
      <c r="F32" s="118">
        <f t="shared" si="0"/>
        <v>0.13333333333333333</v>
      </c>
      <c r="G32" s="118">
        <f t="shared" si="0"/>
        <v>0.13333333333333333</v>
      </c>
    </row>
    <row r="33" spans="2:19" ht="15.75" customHeight="1" x14ac:dyDescent="0.25">
      <c r="B33" s="194" t="s">
        <v>632</v>
      </c>
      <c r="C33" s="118">
        <f t="shared" si="0"/>
        <v>6.6666666666666666E-2</v>
      </c>
      <c r="D33" s="118">
        <f t="shared" si="0"/>
        <v>6.6666666666666666E-2</v>
      </c>
      <c r="E33" s="118">
        <f t="shared" si="0"/>
        <v>6.6666666666666666E-2</v>
      </c>
      <c r="F33" s="118">
        <f t="shared" si="0"/>
        <v>6.6666666666666666E-2</v>
      </c>
      <c r="G33" s="118">
        <f t="shared" si="0"/>
        <v>6.6666666666666666E-2</v>
      </c>
      <c r="J33" s="30">
        <f>D43*C24</f>
        <v>1.3333333333333333</v>
      </c>
    </row>
    <row r="34" spans="2:19" ht="15.75" customHeight="1" x14ac:dyDescent="0.25">
      <c r="B34" s="194" t="s">
        <v>1443</v>
      </c>
      <c r="C34" s="118">
        <f t="shared" si="0"/>
        <v>6.6666666666666666E-2</v>
      </c>
      <c r="D34" s="118">
        <f t="shared" si="0"/>
        <v>6.6666666666666666E-2</v>
      </c>
      <c r="E34" s="118">
        <f t="shared" si="0"/>
        <v>6.6666666666666666E-2</v>
      </c>
      <c r="F34" s="118">
        <f t="shared" si="0"/>
        <v>6.6666666666666666E-2</v>
      </c>
      <c r="G34" s="118">
        <f t="shared" si="0"/>
        <v>6.6666666666666666E-2</v>
      </c>
    </row>
    <row r="35" spans="2:19" ht="15.75" customHeight="1" x14ac:dyDescent="0.25"/>
    <row r="36" spans="2:19" ht="15.75" customHeight="1" x14ac:dyDescent="0.25"/>
    <row r="37" spans="2:19" ht="15.75" customHeight="1" x14ac:dyDescent="0.25">
      <c r="B37" s="198" t="s">
        <v>1447</v>
      </c>
      <c r="C37" s="199"/>
      <c r="D37" s="199"/>
      <c r="E37" s="199"/>
      <c r="F37" s="199"/>
      <c r="G37" s="199"/>
      <c r="H37" s="199"/>
      <c r="I37" s="199"/>
      <c r="J37" s="199"/>
      <c r="K37" s="199"/>
      <c r="L37" s="199"/>
      <c r="M37" s="626"/>
      <c r="N37" s="105"/>
      <c r="O37" s="105"/>
      <c r="P37" s="105"/>
      <c r="Q37" s="105"/>
      <c r="R37" s="105"/>
      <c r="S37" s="105"/>
    </row>
    <row r="38" spans="2:19" ht="15.75" customHeight="1" x14ac:dyDescent="0.25">
      <c r="B38" s="105" t="s">
        <v>507</v>
      </c>
      <c r="C38" s="105" t="s">
        <v>508</v>
      </c>
      <c r="D38" s="177"/>
      <c r="E38" s="177"/>
      <c r="F38" s="177"/>
      <c r="G38" s="105"/>
      <c r="H38" s="105"/>
      <c r="I38" s="105"/>
      <c r="J38" s="178"/>
      <c r="K38" s="178"/>
      <c r="L38" s="105"/>
      <c r="M38" s="105"/>
      <c r="N38" s="105"/>
      <c r="O38" s="105"/>
      <c r="P38" s="105"/>
      <c r="Q38" s="105"/>
      <c r="R38" s="105"/>
      <c r="S38" s="105"/>
    </row>
    <row r="39" spans="2:19" ht="15.75" customHeight="1" x14ac:dyDescent="0.25">
      <c r="B39" s="184" t="s">
        <v>509</v>
      </c>
      <c r="C39" s="184" t="s">
        <v>510</v>
      </c>
      <c r="D39" s="185"/>
      <c r="E39" s="185"/>
      <c r="F39" s="185"/>
      <c r="G39" s="184">
        <f>C54*C24</f>
        <v>0.22222222222222221</v>
      </c>
      <c r="H39" s="184"/>
      <c r="I39" s="184"/>
      <c r="J39" s="186"/>
      <c r="K39" s="186"/>
      <c r="L39" s="184"/>
      <c r="M39" s="184"/>
      <c r="N39" s="184"/>
      <c r="O39" s="184"/>
      <c r="P39" s="184"/>
    </row>
    <row r="40" spans="2:19" ht="15.75" customHeight="1" x14ac:dyDescent="0.25">
      <c r="B40" s="184" t="s">
        <v>519</v>
      </c>
      <c r="C40" s="184">
        <v>30</v>
      </c>
      <c r="D40" s="105"/>
      <c r="E40" s="105"/>
      <c r="F40" s="105"/>
      <c r="G40" s="105"/>
      <c r="H40" s="105"/>
      <c r="I40" s="105"/>
      <c r="J40" s="105"/>
      <c r="K40" s="105"/>
      <c r="L40" s="105"/>
      <c r="M40" s="105"/>
      <c r="N40" s="105"/>
      <c r="O40" s="105"/>
      <c r="P40" s="105"/>
    </row>
    <row r="41" spans="2:19" ht="15.75" customHeight="1" x14ac:dyDescent="0.25">
      <c r="B41" s="1086" t="s">
        <v>511</v>
      </c>
      <c r="C41" s="187" t="s">
        <v>349</v>
      </c>
      <c r="D41" s="179">
        <v>1</v>
      </c>
      <c r="E41" s="180">
        <v>2</v>
      </c>
      <c r="F41" s="179">
        <v>3</v>
      </c>
      <c r="G41" s="180">
        <v>4</v>
      </c>
      <c r="H41" s="179">
        <v>5</v>
      </c>
      <c r="I41" s="180">
        <v>6</v>
      </c>
      <c r="J41" s="179">
        <v>7</v>
      </c>
      <c r="K41" s="180">
        <v>8</v>
      </c>
      <c r="L41" s="179">
        <v>9</v>
      </c>
      <c r="M41" s="180">
        <v>10</v>
      </c>
    </row>
    <row r="42" spans="2:19" ht="15.75" customHeight="1" x14ac:dyDescent="0.25">
      <c r="B42" s="1032"/>
      <c r="C42" s="187" t="s">
        <v>316</v>
      </c>
      <c r="D42" s="179">
        <v>2029</v>
      </c>
      <c r="E42" s="179">
        <f t="shared" ref="E42:M42" si="1">D42+1</f>
        <v>2030</v>
      </c>
      <c r="F42" s="180">
        <f t="shared" si="1"/>
        <v>2031</v>
      </c>
      <c r="G42" s="180">
        <f t="shared" si="1"/>
        <v>2032</v>
      </c>
      <c r="H42" s="180">
        <f t="shared" si="1"/>
        <v>2033</v>
      </c>
      <c r="I42" s="180">
        <f t="shared" si="1"/>
        <v>2034</v>
      </c>
      <c r="J42" s="180">
        <f t="shared" si="1"/>
        <v>2035</v>
      </c>
      <c r="K42" s="180">
        <f t="shared" si="1"/>
        <v>2036</v>
      </c>
      <c r="L42" s="180">
        <f t="shared" si="1"/>
        <v>2037</v>
      </c>
      <c r="M42" s="180">
        <f t="shared" si="1"/>
        <v>2038</v>
      </c>
    </row>
    <row r="43" spans="2:19" ht="15" customHeight="1" x14ac:dyDescent="0.25">
      <c r="B43" s="1087" t="s">
        <v>512</v>
      </c>
      <c r="C43" s="181" t="s">
        <v>523</v>
      </c>
      <c r="D43" s="632">
        <f>DIMENSIONAMIENTO!D19</f>
        <v>8</v>
      </c>
      <c r="E43" s="633">
        <f>DIMENSIONAMIENTO!E19</f>
        <v>8</v>
      </c>
      <c r="F43" s="633">
        <f>DIMENSIONAMIENTO!F19</f>
        <v>9</v>
      </c>
      <c r="G43" s="633">
        <f>DIMENSIONAMIENTO!G19</f>
        <v>9</v>
      </c>
      <c r="H43" s="633">
        <f>DIMENSIONAMIENTO!H19</f>
        <v>9</v>
      </c>
      <c r="I43" s="633">
        <f>DIMENSIONAMIENTO!I19</f>
        <v>9</v>
      </c>
      <c r="J43" s="633">
        <f>DIMENSIONAMIENTO!J19</f>
        <v>9</v>
      </c>
      <c r="K43" s="633">
        <f>DIMENSIONAMIENTO!K19</f>
        <v>9</v>
      </c>
      <c r="L43" s="633">
        <f>DIMENSIONAMIENTO!L19</f>
        <v>9</v>
      </c>
      <c r="M43" s="633">
        <f>DIMENSIONAMIENTO!M19</f>
        <v>9</v>
      </c>
    </row>
    <row r="44" spans="2:19" ht="15.75" customHeight="1" x14ac:dyDescent="0.25">
      <c r="B44" s="1037"/>
      <c r="C44" s="181" t="s">
        <v>524</v>
      </c>
      <c r="D44" s="632">
        <f>DIMENSIONAMIENTO!D20</f>
        <v>7</v>
      </c>
      <c r="E44" s="633">
        <f>DIMENSIONAMIENTO!E20</f>
        <v>8</v>
      </c>
      <c r="F44" s="633">
        <f>DIMENSIONAMIENTO!F20</f>
        <v>8</v>
      </c>
      <c r="G44" s="633">
        <f>DIMENSIONAMIENTO!G20</f>
        <v>9</v>
      </c>
      <c r="H44" s="633">
        <f>DIMENSIONAMIENTO!H20</f>
        <v>9</v>
      </c>
      <c r="I44" s="633">
        <f>DIMENSIONAMIENTO!I20</f>
        <v>9</v>
      </c>
      <c r="J44" s="633">
        <f>DIMENSIONAMIENTO!J20</f>
        <v>9</v>
      </c>
      <c r="K44" s="633">
        <f>DIMENSIONAMIENTO!K20</f>
        <v>9</v>
      </c>
      <c r="L44" s="633">
        <f>DIMENSIONAMIENTO!L20</f>
        <v>9</v>
      </c>
      <c r="M44" s="633">
        <f>DIMENSIONAMIENTO!M20</f>
        <v>9</v>
      </c>
    </row>
    <row r="45" spans="2:19" ht="15.75" customHeight="1" x14ac:dyDescent="0.25">
      <c r="B45" s="1037"/>
      <c r="C45" s="181" t="s">
        <v>525</v>
      </c>
      <c r="D45" s="632">
        <f>DIMENSIONAMIENTO!D21</f>
        <v>7</v>
      </c>
      <c r="E45" s="633">
        <f>DIMENSIONAMIENTO!E21</f>
        <v>7</v>
      </c>
      <c r="F45" s="633">
        <f>DIMENSIONAMIENTO!F21</f>
        <v>9</v>
      </c>
      <c r="G45" s="633">
        <f>DIMENSIONAMIENTO!G21</f>
        <v>9</v>
      </c>
      <c r="H45" s="633">
        <f>DIMENSIONAMIENTO!H21</f>
        <v>9</v>
      </c>
      <c r="I45" s="633">
        <f>DIMENSIONAMIENTO!I21</f>
        <v>9</v>
      </c>
      <c r="J45" s="633">
        <f>DIMENSIONAMIENTO!J21</f>
        <v>9</v>
      </c>
      <c r="K45" s="633">
        <f>DIMENSIONAMIENTO!K21</f>
        <v>9</v>
      </c>
      <c r="L45" s="633">
        <f>DIMENSIONAMIENTO!L21</f>
        <v>9</v>
      </c>
      <c r="M45" s="633">
        <f>DIMENSIONAMIENTO!M21</f>
        <v>9</v>
      </c>
    </row>
    <row r="46" spans="2:19" ht="15.75" customHeight="1" x14ac:dyDescent="0.25">
      <c r="B46" s="1037"/>
      <c r="C46" s="181" t="s">
        <v>526</v>
      </c>
      <c r="D46" s="632">
        <f>DIMENSIONAMIENTO!D22</f>
        <v>7</v>
      </c>
      <c r="E46" s="633">
        <f>DIMENSIONAMIENTO!E22</f>
        <v>7</v>
      </c>
      <c r="F46" s="633">
        <f>DIMENSIONAMIENTO!F22</f>
        <v>7</v>
      </c>
      <c r="G46" s="633">
        <f>DIMENSIONAMIENTO!G22</f>
        <v>9</v>
      </c>
      <c r="H46" s="633">
        <f>DIMENSIONAMIENTO!H22</f>
        <v>9</v>
      </c>
      <c r="I46" s="633">
        <f>DIMENSIONAMIENTO!I22</f>
        <v>9</v>
      </c>
      <c r="J46" s="633">
        <f>DIMENSIONAMIENTO!J22</f>
        <v>9</v>
      </c>
      <c r="K46" s="633">
        <f>DIMENSIONAMIENTO!K22</f>
        <v>9</v>
      </c>
      <c r="L46" s="633">
        <f>DIMENSIONAMIENTO!L22</f>
        <v>9</v>
      </c>
      <c r="M46" s="633">
        <f>DIMENSIONAMIENTO!M22</f>
        <v>9</v>
      </c>
    </row>
    <row r="47" spans="2:19" ht="15.75" customHeight="1" x14ac:dyDescent="0.25">
      <c r="B47" s="1037"/>
      <c r="C47" s="181" t="s">
        <v>527</v>
      </c>
      <c r="D47" s="632">
        <f>DIMENSIONAMIENTO!D23</f>
        <v>6</v>
      </c>
      <c r="E47" s="633">
        <f>DIMENSIONAMIENTO!E23</f>
        <v>7</v>
      </c>
      <c r="F47" s="633">
        <f>DIMENSIONAMIENTO!F23</f>
        <v>7</v>
      </c>
      <c r="G47" s="633">
        <f>DIMENSIONAMIENTO!G23</f>
        <v>7</v>
      </c>
      <c r="H47" s="633">
        <f>DIMENSIONAMIENTO!H23</f>
        <v>9</v>
      </c>
      <c r="I47" s="633">
        <f>DIMENSIONAMIENTO!I23</f>
        <v>9</v>
      </c>
      <c r="J47" s="633">
        <f>DIMENSIONAMIENTO!J23</f>
        <v>9</v>
      </c>
      <c r="K47" s="633">
        <f>DIMENSIONAMIENTO!K23</f>
        <v>9</v>
      </c>
      <c r="L47" s="633">
        <f>DIMENSIONAMIENTO!L23</f>
        <v>9</v>
      </c>
      <c r="M47" s="633">
        <f>DIMENSIONAMIENTO!M23</f>
        <v>9</v>
      </c>
    </row>
    <row r="48" spans="2:19" ht="15.75" customHeight="1" x14ac:dyDescent="0.25">
      <c r="B48" s="1032"/>
      <c r="C48" s="634" t="s">
        <v>344</v>
      </c>
      <c r="D48" s="635">
        <f t="shared" ref="D48:M48" si="2">SUM(D43:D47)</f>
        <v>35</v>
      </c>
      <c r="E48" s="635">
        <f t="shared" si="2"/>
        <v>37</v>
      </c>
      <c r="F48" s="635">
        <f t="shared" si="2"/>
        <v>40</v>
      </c>
      <c r="G48" s="635">
        <f t="shared" si="2"/>
        <v>43</v>
      </c>
      <c r="H48" s="635">
        <f t="shared" si="2"/>
        <v>45</v>
      </c>
      <c r="I48" s="635">
        <f t="shared" si="2"/>
        <v>45</v>
      </c>
      <c r="J48" s="635">
        <f t="shared" si="2"/>
        <v>45</v>
      </c>
      <c r="K48" s="635">
        <f t="shared" si="2"/>
        <v>45</v>
      </c>
      <c r="L48" s="635">
        <f t="shared" si="2"/>
        <v>45</v>
      </c>
      <c r="M48" s="635">
        <f t="shared" si="2"/>
        <v>45</v>
      </c>
    </row>
    <row r="49" spans="2:52" ht="15.75" customHeight="1" x14ac:dyDescent="0.25">
      <c r="D49" s="636">
        <f t="shared" ref="D49:M49" si="3">ROUNDUP(D43*0.5,0)+ROUNDUP(D44*0.5,0)+ROUNDUP(D45*0.5,0)+ROUNDUP(D46*0.5,0)+ROUNDUP(D47*0.5,0)</f>
        <v>19</v>
      </c>
      <c r="E49" s="636">
        <f t="shared" si="3"/>
        <v>20</v>
      </c>
      <c r="F49" s="636">
        <f t="shared" si="3"/>
        <v>22</v>
      </c>
      <c r="G49" s="636">
        <f t="shared" si="3"/>
        <v>24</v>
      </c>
      <c r="H49" s="636">
        <f t="shared" si="3"/>
        <v>25</v>
      </c>
      <c r="I49" s="636">
        <f t="shared" si="3"/>
        <v>25</v>
      </c>
      <c r="J49" s="636">
        <f t="shared" si="3"/>
        <v>25</v>
      </c>
      <c r="K49" s="636">
        <f t="shared" si="3"/>
        <v>25</v>
      </c>
      <c r="L49" s="636">
        <f t="shared" si="3"/>
        <v>25</v>
      </c>
      <c r="M49" s="636">
        <f t="shared" si="3"/>
        <v>25</v>
      </c>
    </row>
    <row r="50" spans="2:52" ht="15.75" customHeight="1" x14ac:dyDescent="0.25">
      <c r="B50" s="198" t="s">
        <v>1448</v>
      </c>
      <c r="C50" s="198"/>
      <c r="D50" s="198"/>
      <c r="E50" s="198"/>
      <c r="F50" s="198"/>
      <c r="G50" s="198"/>
      <c r="H50" s="198"/>
      <c r="I50" s="198"/>
      <c r="J50" s="198"/>
      <c r="K50" s="198"/>
      <c r="L50" s="198"/>
      <c r="M50" s="198"/>
    </row>
    <row r="51" spans="2:52" ht="15.75" customHeight="1" x14ac:dyDescent="0.25"/>
    <row r="52" spans="2:52" ht="15.75" customHeight="1" x14ac:dyDescent="0.25">
      <c r="C52" s="179">
        <v>2029</v>
      </c>
      <c r="D52" s="179">
        <v>2029</v>
      </c>
      <c r="E52" s="180">
        <v>2029</v>
      </c>
      <c r="F52" s="180">
        <v>2029</v>
      </c>
      <c r="G52" s="180">
        <v>2029</v>
      </c>
      <c r="H52" s="180">
        <f>C52+1</f>
        <v>2030</v>
      </c>
      <c r="I52" s="180">
        <f t="shared" ref="I52:AZ52" si="4">D52+1</f>
        <v>2030</v>
      </c>
      <c r="J52" s="180">
        <f t="shared" si="4"/>
        <v>2030</v>
      </c>
      <c r="K52" s="180">
        <f t="shared" si="4"/>
        <v>2030</v>
      </c>
      <c r="L52" s="180">
        <f t="shared" si="4"/>
        <v>2030</v>
      </c>
      <c r="M52" s="180">
        <f t="shared" si="4"/>
        <v>2031</v>
      </c>
      <c r="N52" s="180">
        <f t="shared" si="4"/>
        <v>2031</v>
      </c>
      <c r="O52" s="180">
        <f t="shared" si="4"/>
        <v>2031</v>
      </c>
      <c r="P52" s="180">
        <f t="shared" si="4"/>
        <v>2031</v>
      </c>
      <c r="Q52" s="180">
        <f t="shared" si="4"/>
        <v>2031</v>
      </c>
      <c r="R52" s="180">
        <f t="shared" si="4"/>
        <v>2032</v>
      </c>
      <c r="S52" s="180">
        <f t="shared" si="4"/>
        <v>2032</v>
      </c>
      <c r="T52" s="180">
        <f t="shared" si="4"/>
        <v>2032</v>
      </c>
      <c r="U52" s="180">
        <f t="shared" si="4"/>
        <v>2032</v>
      </c>
      <c r="V52" s="180">
        <f t="shared" si="4"/>
        <v>2032</v>
      </c>
      <c r="W52" s="180">
        <f t="shared" si="4"/>
        <v>2033</v>
      </c>
      <c r="X52" s="180">
        <f t="shared" si="4"/>
        <v>2033</v>
      </c>
      <c r="Y52" s="180">
        <f t="shared" si="4"/>
        <v>2033</v>
      </c>
      <c r="Z52" s="180">
        <f t="shared" si="4"/>
        <v>2033</v>
      </c>
      <c r="AA52" s="180">
        <f t="shared" si="4"/>
        <v>2033</v>
      </c>
      <c r="AB52" s="180">
        <f t="shared" si="4"/>
        <v>2034</v>
      </c>
      <c r="AC52" s="180">
        <f t="shared" si="4"/>
        <v>2034</v>
      </c>
      <c r="AD52" s="180">
        <f t="shared" si="4"/>
        <v>2034</v>
      </c>
      <c r="AE52" s="180">
        <f t="shared" si="4"/>
        <v>2034</v>
      </c>
      <c r="AF52" s="180">
        <f t="shared" si="4"/>
        <v>2034</v>
      </c>
      <c r="AG52" s="180">
        <f t="shared" si="4"/>
        <v>2035</v>
      </c>
      <c r="AH52" s="180">
        <f t="shared" si="4"/>
        <v>2035</v>
      </c>
      <c r="AI52" s="180">
        <f t="shared" si="4"/>
        <v>2035</v>
      </c>
      <c r="AJ52" s="180">
        <f t="shared" si="4"/>
        <v>2035</v>
      </c>
      <c r="AK52" s="180">
        <f t="shared" si="4"/>
        <v>2035</v>
      </c>
      <c r="AL52" s="180">
        <f t="shared" si="4"/>
        <v>2036</v>
      </c>
      <c r="AM52" s="180">
        <f t="shared" si="4"/>
        <v>2036</v>
      </c>
      <c r="AN52" s="180">
        <f t="shared" si="4"/>
        <v>2036</v>
      </c>
      <c r="AO52" s="180">
        <f t="shared" si="4"/>
        <v>2036</v>
      </c>
      <c r="AP52" s="180">
        <f t="shared" si="4"/>
        <v>2036</v>
      </c>
      <c r="AQ52" s="180">
        <f t="shared" si="4"/>
        <v>2037</v>
      </c>
      <c r="AR52" s="180">
        <f t="shared" si="4"/>
        <v>2037</v>
      </c>
      <c r="AS52" s="180">
        <f t="shared" si="4"/>
        <v>2037</v>
      </c>
      <c r="AT52" s="180">
        <f t="shared" si="4"/>
        <v>2037</v>
      </c>
      <c r="AU52" s="180">
        <f t="shared" si="4"/>
        <v>2037</v>
      </c>
      <c r="AV52" s="180">
        <f t="shared" si="4"/>
        <v>2038</v>
      </c>
      <c r="AW52" s="180">
        <f t="shared" si="4"/>
        <v>2038</v>
      </c>
      <c r="AX52" s="180">
        <f t="shared" si="4"/>
        <v>2038</v>
      </c>
      <c r="AY52" s="180">
        <f t="shared" si="4"/>
        <v>2038</v>
      </c>
      <c r="AZ52" s="180">
        <f t="shared" si="4"/>
        <v>2038</v>
      </c>
    </row>
    <row r="53" spans="2:52" ht="15.75" customHeight="1" x14ac:dyDescent="0.25">
      <c r="B53" s="637" t="s">
        <v>1446</v>
      </c>
      <c r="C53" s="638" t="s">
        <v>523</v>
      </c>
      <c r="D53" s="638" t="s">
        <v>524</v>
      </c>
      <c r="E53" s="638" t="s">
        <v>525</v>
      </c>
      <c r="F53" s="638" t="s">
        <v>526</v>
      </c>
      <c r="G53" s="638" t="s">
        <v>527</v>
      </c>
      <c r="H53" s="638" t="str">
        <f t="shared" ref="H53:AZ53" si="5">C53</f>
        <v>1°</v>
      </c>
      <c r="I53" s="638" t="str">
        <f t="shared" si="5"/>
        <v>2°</v>
      </c>
      <c r="J53" s="638" t="str">
        <f t="shared" si="5"/>
        <v>3°</v>
      </c>
      <c r="K53" s="638" t="str">
        <f t="shared" si="5"/>
        <v>4°</v>
      </c>
      <c r="L53" s="638" t="str">
        <f t="shared" si="5"/>
        <v>5°</v>
      </c>
      <c r="M53" s="631" t="str">
        <f t="shared" si="5"/>
        <v>1°</v>
      </c>
      <c r="N53" s="631" t="str">
        <f t="shared" si="5"/>
        <v>2°</v>
      </c>
      <c r="O53" s="631" t="str">
        <f t="shared" si="5"/>
        <v>3°</v>
      </c>
      <c r="P53" s="631" t="str">
        <f t="shared" si="5"/>
        <v>4°</v>
      </c>
      <c r="Q53" s="631" t="str">
        <f t="shared" si="5"/>
        <v>5°</v>
      </c>
      <c r="R53" s="631" t="str">
        <f t="shared" si="5"/>
        <v>1°</v>
      </c>
      <c r="S53" s="631" t="str">
        <f t="shared" si="5"/>
        <v>2°</v>
      </c>
      <c r="T53" s="631" t="str">
        <f t="shared" si="5"/>
        <v>3°</v>
      </c>
      <c r="U53" s="631" t="str">
        <f t="shared" si="5"/>
        <v>4°</v>
      </c>
      <c r="V53" s="631" t="str">
        <f t="shared" si="5"/>
        <v>5°</v>
      </c>
      <c r="W53" s="631" t="str">
        <f t="shared" si="5"/>
        <v>1°</v>
      </c>
      <c r="X53" s="631" t="str">
        <f t="shared" si="5"/>
        <v>2°</v>
      </c>
      <c r="Y53" s="631" t="str">
        <f t="shared" si="5"/>
        <v>3°</v>
      </c>
      <c r="Z53" s="631" t="str">
        <f t="shared" si="5"/>
        <v>4°</v>
      </c>
      <c r="AA53" s="631" t="str">
        <f t="shared" si="5"/>
        <v>5°</v>
      </c>
      <c r="AB53" s="631" t="str">
        <f t="shared" si="5"/>
        <v>1°</v>
      </c>
      <c r="AC53" s="631" t="str">
        <f t="shared" si="5"/>
        <v>2°</v>
      </c>
      <c r="AD53" s="631" t="str">
        <f t="shared" si="5"/>
        <v>3°</v>
      </c>
      <c r="AE53" s="631" t="str">
        <f t="shared" si="5"/>
        <v>4°</v>
      </c>
      <c r="AF53" s="631" t="str">
        <f t="shared" si="5"/>
        <v>5°</v>
      </c>
      <c r="AG53" s="631" t="str">
        <f t="shared" si="5"/>
        <v>1°</v>
      </c>
      <c r="AH53" s="631" t="str">
        <f t="shared" si="5"/>
        <v>2°</v>
      </c>
      <c r="AI53" s="631" t="str">
        <f t="shared" si="5"/>
        <v>3°</v>
      </c>
      <c r="AJ53" s="631" t="str">
        <f t="shared" si="5"/>
        <v>4°</v>
      </c>
      <c r="AK53" s="631" t="str">
        <f t="shared" si="5"/>
        <v>5°</v>
      </c>
      <c r="AL53" s="631" t="str">
        <f t="shared" si="5"/>
        <v>1°</v>
      </c>
      <c r="AM53" s="631" t="str">
        <f t="shared" si="5"/>
        <v>2°</v>
      </c>
      <c r="AN53" s="631" t="str">
        <f t="shared" si="5"/>
        <v>3°</v>
      </c>
      <c r="AO53" s="631" t="str">
        <f t="shared" si="5"/>
        <v>4°</v>
      </c>
      <c r="AP53" s="631" t="str">
        <f t="shared" si="5"/>
        <v>5°</v>
      </c>
      <c r="AQ53" s="631" t="str">
        <f t="shared" si="5"/>
        <v>1°</v>
      </c>
      <c r="AR53" s="631" t="str">
        <f t="shared" si="5"/>
        <v>2°</v>
      </c>
      <c r="AS53" s="631" t="str">
        <f t="shared" si="5"/>
        <v>3°</v>
      </c>
      <c r="AT53" s="631" t="str">
        <f t="shared" si="5"/>
        <v>4°</v>
      </c>
      <c r="AU53" s="631" t="str">
        <f t="shared" si="5"/>
        <v>5°</v>
      </c>
      <c r="AV53" s="631" t="str">
        <f t="shared" si="5"/>
        <v>1°</v>
      </c>
      <c r="AW53" s="631" t="str">
        <f t="shared" si="5"/>
        <v>2°</v>
      </c>
      <c r="AX53" s="631" t="str">
        <f t="shared" si="5"/>
        <v>3°</v>
      </c>
      <c r="AY53" s="631" t="str">
        <f t="shared" si="5"/>
        <v>4°</v>
      </c>
      <c r="AZ53" s="631" t="str">
        <f t="shared" si="5"/>
        <v>5°</v>
      </c>
    </row>
    <row r="54" spans="2:52" ht="15.75" customHeight="1" x14ac:dyDescent="0.25">
      <c r="B54" s="194" t="s">
        <v>1437</v>
      </c>
      <c r="C54" s="189">
        <f t="shared" ref="C54:L64" si="6">VLOOKUP(C$53,$C$42:$M$47,MATCH(C$52,$D$42:$M$42,0)+1,0)*VLOOKUP($B54,$B$24:$G$34,MATCH(C$53,$C$23:$G$23,0)+1,FALSE)</f>
        <v>1.3333333333333333</v>
      </c>
      <c r="D54" s="189">
        <f t="shared" si="6"/>
        <v>1.1666666666666665</v>
      </c>
      <c r="E54" s="189">
        <f t="shared" si="6"/>
        <v>1.1666666666666665</v>
      </c>
      <c r="F54" s="189">
        <f t="shared" si="6"/>
        <v>1.1666666666666665</v>
      </c>
      <c r="G54" s="189">
        <f t="shared" si="6"/>
        <v>1</v>
      </c>
      <c r="H54" s="190">
        <f t="shared" si="6"/>
        <v>1.3333333333333333</v>
      </c>
      <c r="I54" s="190">
        <f t="shared" si="6"/>
        <v>1.3333333333333333</v>
      </c>
      <c r="J54" s="190">
        <f t="shared" si="6"/>
        <v>1.1666666666666665</v>
      </c>
      <c r="K54" s="190">
        <f t="shared" si="6"/>
        <v>1.1666666666666665</v>
      </c>
      <c r="L54" s="190">
        <f t="shared" si="6"/>
        <v>1.1666666666666665</v>
      </c>
      <c r="M54" s="190">
        <f t="shared" ref="M54:V64" si="7">VLOOKUP(M$53,$C$42:$M$47,MATCH(M$52,$D$42:$M$42,0)+1,0)*VLOOKUP($B54,$B$24:$G$34,MATCH(M$53,$C$23:$G$23,0)+1,FALSE)</f>
        <v>1.5</v>
      </c>
      <c r="N54" s="190">
        <f t="shared" si="7"/>
        <v>1.3333333333333333</v>
      </c>
      <c r="O54" s="190">
        <f t="shared" si="7"/>
        <v>1.5</v>
      </c>
      <c r="P54" s="190">
        <f t="shared" si="7"/>
        <v>1.1666666666666665</v>
      </c>
      <c r="Q54" s="190">
        <f t="shared" si="7"/>
        <v>1.1666666666666665</v>
      </c>
      <c r="R54" s="190">
        <f t="shared" si="7"/>
        <v>1.5</v>
      </c>
      <c r="S54" s="190">
        <f t="shared" si="7"/>
        <v>1.5</v>
      </c>
      <c r="T54" s="190">
        <f t="shared" si="7"/>
        <v>1.5</v>
      </c>
      <c r="U54" s="190">
        <f t="shared" si="7"/>
        <v>1.5</v>
      </c>
      <c r="V54" s="190">
        <f t="shared" si="7"/>
        <v>1.1666666666666665</v>
      </c>
      <c r="W54" s="190">
        <f t="shared" ref="W54:AF64" si="8">VLOOKUP(W$53,$C$42:$M$47,MATCH(W$52,$D$42:$M$42,0)+1,0)*VLOOKUP($B54,$B$24:$G$34,MATCH(W$53,$C$23:$G$23,0)+1,FALSE)</f>
        <v>1.5</v>
      </c>
      <c r="X54" s="190">
        <f t="shared" si="8"/>
        <v>1.5</v>
      </c>
      <c r="Y54" s="190">
        <f t="shared" si="8"/>
        <v>1.5</v>
      </c>
      <c r="Z54" s="190">
        <f t="shared" si="8"/>
        <v>1.5</v>
      </c>
      <c r="AA54" s="190">
        <f t="shared" si="8"/>
        <v>1.5</v>
      </c>
      <c r="AB54" s="190">
        <f t="shared" si="8"/>
        <v>1.5</v>
      </c>
      <c r="AC54" s="190">
        <f t="shared" si="8"/>
        <v>1.5</v>
      </c>
      <c r="AD54" s="190">
        <f t="shared" si="8"/>
        <v>1.5</v>
      </c>
      <c r="AE54" s="190">
        <f t="shared" si="8"/>
        <v>1.5</v>
      </c>
      <c r="AF54" s="190">
        <f t="shared" si="8"/>
        <v>1.5</v>
      </c>
      <c r="AG54" s="190">
        <f t="shared" ref="AG54:AP64" si="9">VLOOKUP(AG$53,$C$42:$M$47,MATCH(AG$52,$D$42:$M$42,0)+1,0)*VLOOKUP($B54,$B$24:$G$34,MATCH(AG$53,$C$23:$G$23,0)+1,FALSE)</f>
        <v>1.5</v>
      </c>
      <c r="AH54" s="190">
        <f t="shared" si="9"/>
        <v>1.5</v>
      </c>
      <c r="AI54" s="190">
        <f t="shared" si="9"/>
        <v>1.5</v>
      </c>
      <c r="AJ54" s="190">
        <f t="shared" si="9"/>
        <v>1.5</v>
      </c>
      <c r="AK54" s="190">
        <f t="shared" si="9"/>
        <v>1.5</v>
      </c>
      <c r="AL54" s="190">
        <f t="shared" si="9"/>
        <v>1.5</v>
      </c>
      <c r="AM54" s="190">
        <f t="shared" si="9"/>
        <v>1.5</v>
      </c>
      <c r="AN54" s="190">
        <f t="shared" si="9"/>
        <v>1.5</v>
      </c>
      <c r="AO54" s="190">
        <f t="shared" si="9"/>
        <v>1.5</v>
      </c>
      <c r="AP54" s="190">
        <f t="shared" si="9"/>
        <v>1.5</v>
      </c>
      <c r="AQ54" s="190">
        <f t="shared" ref="AQ54:AZ64" si="10">VLOOKUP(AQ$53,$C$42:$M$47,MATCH(AQ$52,$D$42:$M$42,0)+1,0)*VLOOKUP($B54,$B$24:$G$34,MATCH(AQ$53,$C$23:$G$23,0)+1,FALSE)</f>
        <v>1.5</v>
      </c>
      <c r="AR54" s="190">
        <f t="shared" si="10"/>
        <v>1.5</v>
      </c>
      <c r="AS54" s="190">
        <f t="shared" si="10"/>
        <v>1.5</v>
      </c>
      <c r="AT54" s="190">
        <f t="shared" si="10"/>
        <v>1.5</v>
      </c>
      <c r="AU54" s="190">
        <f t="shared" si="10"/>
        <v>1.5</v>
      </c>
      <c r="AV54" s="190">
        <f t="shared" si="10"/>
        <v>1.5</v>
      </c>
      <c r="AW54" s="190">
        <f t="shared" si="10"/>
        <v>1.5</v>
      </c>
      <c r="AX54" s="190">
        <f t="shared" si="10"/>
        <v>1.5</v>
      </c>
      <c r="AY54" s="190">
        <f t="shared" si="10"/>
        <v>1.5</v>
      </c>
      <c r="AZ54" s="190">
        <f t="shared" si="10"/>
        <v>1.5</v>
      </c>
    </row>
    <row r="55" spans="2:52" ht="15.75" customHeight="1" x14ac:dyDescent="0.25">
      <c r="B55" s="194" t="s">
        <v>624</v>
      </c>
      <c r="C55" s="189">
        <f t="shared" si="6"/>
        <v>1.3333333333333333</v>
      </c>
      <c r="D55" s="189">
        <f t="shared" si="6"/>
        <v>1.1666666666666665</v>
      </c>
      <c r="E55" s="189">
        <f t="shared" si="6"/>
        <v>1.1666666666666665</v>
      </c>
      <c r="F55" s="189">
        <f t="shared" si="6"/>
        <v>1.1666666666666665</v>
      </c>
      <c r="G55" s="189">
        <f t="shared" si="6"/>
        <v>1</v>
      </c>
      <c r="H55" s="190">
        <f t="shared" si="6"/>
        <v>1.3333333333333333</v>
      </c>
      <c r="I55" s="190">
        <f t="shared" si="6"/>
        <v>1.3333333333333333</v>
      </c>
      <c r="J55" s="190">
        <f t="shared" si="6"/>
        <v>1.1666666666666665</v>
      </c>
      <c r="K55" s="190">
        <f t="shared" si="6"/>
        <v>1.1666666666666665</v>
      </c>
      <c r="L55" s="190">
        <f t="shared" si="6"/>
        <v>1.1666666666666665</v>
      </c>
      <c r="M55" s="190">
        <f t="shared" si="7"/>
        <v>1.5</v>
      </c>
      <c r="N55" s="190">
        <f t="shared" si="7"/>
        <v>1.3333333333333333</v>
      </c>
      <c r="O55" s="190">
        <f t="shared" si="7"/>
        <v>1.5</v>
      </c>
      <c r="P55" s="190">
        <f t="shared" si="7"/>
        <v>1.1666666666666665</v>
      </c>
      <c r="Q55" s="190">
        <f t="shared" si="7"/>
        <v>1.1666666666666665</v>
      </c>
      <c r="R55" s="190">
        <f t="shared" si="7"/>
        <v>1.5</v>
      </c>
      <c r="S55" s="190">
        <f t="shared" si="7"/>
        <v>1.5</v>
      </c>
      <c r="T55" s="190">
        <f t="shared" si="7"/>
        <v>1.5</v>
      </c>
      <c r="U55" s="190">
        <f t="shared" si="7"/>
        <v>1.5</v>
      </c>
      <c r="V55" s="190">
        <f t="shared" si="7"/>
        <v>1.1666666666666665</v>
      </c>
      <c r="W55" s="190">
        <f t="shared" si="8"/>
        <v>1.5</v>
      </c>
      <c r="X55" s="190">
        <f t="shared" si="8"/>
        <v>1.5</v>
      </c>
      <c r="Y55" s="190">
        <f t="shared" si="8"/>
        <v>1.5</v>
      </c>
      <c r="Z55" s="190">
        <f t="shared" si="8"/>
        <v>1.5</v>
      </c>
      <c r="AA55" s="190">
        <f t="shared" si="8"/>
        <v>1.5</v>
      </c>
      <c r="AB55" s="190">
        <f t="shared" si="8"/>
        <v>1.5</v>
      </c>
      <c r="AC55" s="190">
        <f t="shared" si="8"/>
        <v>1.5</v>
      </c>
      <c r="AD55" s="190">
        <f t="shared" si="8"/>
        <v>1.5</v>
      </c>
      <c r="AE55" s="190">
        <f t="shared" si="8"/>
        <v>1.5</v>
      </c>
      <c r="AF55" s="190">
        <f t="shared" si="8"/>
        <v>1.5</v>
      </c>
      <c r="AG55" s="190">
        <f t="shared" si="9"/>
        <v>1.5</v>
      </c>
      <c r="AH55" s="190">
        <f t="shared" si="9"/>
        <v>1.5</v>
      </c>
      <c r="AI55" s="190">
        <f t="shared" si="9"/>
        <v>1.5</v>
      </c>
      <c r="AJ55" s="190">
        <f t="shared" si="9"/>
        <v>1.5</v>
      </c>
      <c r="AK55" s="190">
        <f t="shared" si="9"/>
        <v>1.5</v>
      </c>
      <c r="AL55" s="190">
        <f t="shared" si="9"/>
        <v>1.5</v>
      </c>
      <c r="AM55" s="190">
        <f t="shared" si="9"/>
        <v>1.5</v>
      </c>
      <c r="AN55" s="190">
        <f t="shared" si="9"/>
        <v>1.5</v>
      </c>
      <c r="AO55" s="190">
        <f t="shared" si="9"/>
        <v>1.5</v>
      </c>
      <c r="AP55" s="190">
        <f t="shared" si="9"/>
        <v>1.5</v>
      </c>
      <c r="AQ55" s="190">
        <f t="shared" si="10"/>
        <v>1.5</v>
      </c>
      <c r="AR55" s="190">
        <f t="shared" si="10"/>
        <v>1.5</v>
      </c>
      <c r="AS55" s="190">
        <f t="shared" si="10"/>
        <v>1.5</v>
      </c>
      <c r="AT55" s="190">
        <f t="shared" si="10"/>
        <v>1.5</v>
      </c>
      <c r="AU55" s="190">
        <f t="shared" si="10"/>
        <v>1.5</v>
      </c>
      <c r="AV55" s="190">
        <f t="shared" si="10"/>
        <v>1.5</v>
      </c>
      <c r="AW55" s="190">
        <f t="shared" si="10"/>
        <v>1.5</v>
      </c>
      <c r="AX55" s="190">
        <f t="shared" si="10"/>
        <v>1.5</v>
      </c>
      <c r="AY55" s="190">
        <f t="shared" si="10"/>
        <v>1.5</v>
      </c>
      <c r="AZ55" s="190">
        <f t="shared" si="10"/>
        <v>1.5</v>
      </c>
    </row>
    <row r="56" spans="2:52" ht="15.75" customHeight="1" x14ac:dyDescent="0.25">
      <c r="B56" s="194" t="s">
        <v>625</v>
      </c>
      <c r="C56" s="189">
        <f t="shared" si="6"/>
        <v>0.8</v>
      </c>
      <c r="D56" s="189">
        <f t="shared" si="6"/>
        <v>0.46666666666666667</v>
      </c>
      <c r="E56" s="189">
        <f t="shared" si="6"/>
        <v>0.70000000000000007</v>
      </c>
      <c r="F56" s="189">
        <f t="shared" si="6"/>
        <v>0.46666666666666667</v>
      </c>
      <c r="G56" s="189">
        <f t="shared" si="6"/>
        <v>0.4</v>
      </c>
      <c r="H56" s="190">
        <f t="shared" si="6"/>
        <v>0.8</v>
      </c>
      <c r="I56" s="190">
        <f t="shared" si="6"/>
        <v>0.53333333333333333</v>
      </c>
      <c r="J56" s="190">
        <f t="shared" si="6"/>
        <v>0.70000000000000007</v>
      </c>
      <c r="K56" s="190">
        <f t="shared" si="6"/>
        <v>0.46666666666666667</v>
      </c>
      <c r="L56" s="190">
        <f t="shared" si="6"/>
        <v>0.46666666666666667</v>
      </c>
      <c r="M56" s="190">
        <f t="shared" si="7"/>
        <v>0.9</v>
      </c>
      <c r="N56" s="190">
        <f t="shared" si="7"/>
        <v>0.53333333333333333</v>
      </c>
      <c r="O56" s="190">
        <f t="shared" si="7"/>
        <v>0.9</v>
      </c>
      <c r="P56" s="190">
        <f t="shared" si="7"/>
        <v>0.46666666666666667</v>
      </c>
      <c r="Q56" s="190">
        <f t="shared" si="7"/>
        <v>0.46666666666666667</v>
      </c>
      <c r="R56" s="190">
        <f t="shared" si="7"/>
        <v>0.9</v>
      </c>
      <c r="S56" s="190">
        <f t="shared" si="7"/>
        <v>0.6</v>
      </c>
      <c r="T56" s="190">
        <f t="shared" si="7"/>
        <v>0.9</v>
      </c>
      <c r="U56" s="190">
        <f t="shared" si="7"/>
        <v>0.6</v>
      </c>
      <c r="V56" s="190">
        <f t="shared" si="7"/>
        <v>0.46666666666666667</v>
      </c>
      <c r="W56" s="190">
        <f t="shared" si="8"/>
        <v>0.9</v>
      </c>
      <c r="X56" s="190">
        <f t="shared" si="8"/>
        <v>0.6</v>
      </c>
      <c r="Y56" s="190">
        <f t="shared" si="8"/>
        <v>0.9</v>
      </c>
      <c r="Z56" s="190">
        <f t="shared" si="8"/>
        <v>0.6</v>
      </c>
      <c r="AA56" s="190">
        <f t="shared" si="8"/>
        <v>0.6</v>
      </c>
      <c r="AB56" s="190">
        <f t="shared" si="8"/>
        <v>0.9</v>
      </c>
      <c r="AC56" s="190">
        <f t="shared" si="8"/>
        <v>0.6</v>
      </c>
      <c r="AD56" s="190">
        <f t="shared" si="8"/>
        <v>0.9</v>
      </c>
      <c r="AE56" s="190">
        <f t="shared" si="8"/>
        <v>0.6</v>
      </c>
      <c r="AF56" s="190">
        <f t="shared" si="8"/>
        <v>0.6</v>
      </c>
      <c r="AG56" s="190">
        <f t="shared" si="9"/>
        <v>0.9</v>
      </c>
      <c r="AH56" s="190">
        <f t="shared" si="9"/>
        <v>0.6</v>
      </c>
      <c r="AI56" s="190">
        <f t="shared" si="9"/>
        <v>0.9</v>
      </c>
      <c r="AJ56" s="190">
        <f t="shared" si="9"/>
        <v>0.6</v>
      </c>
      <c r="AK56" s="190">
        <f t="shared" si="9"/>
        <v>0.6</v>
      </c>
      <c r="AL56" s="190">
        <f t="shared" si="9"/>
        <v>0.9</v>
      </c>
      <c r="AM56" s="190">
        <f t="shared" si="9"/>
        <v>0.6</v>
      </c>
      <c r="AN56" s="190">
        <f t="shared" si="9"/>
        <v>0.9</v>
      </c>
      <c r="AO56" s="190">
        <f t="shared" si="9"/>
        <v>0.6</v>
      </c>
      <c r="AP56" s="190">
        <f t="shared" si="9"/>
        <v>0.6</v>
      </c>
      <c r="AQ56" s="190">
        <f t="shared" si="10"/>
        <v>0.9</v>
      </c>
      <c r="AR56" s="190">
        <f t="shared" si="10"/>
        <v>0.6</v>
      </c>
      <c r="AS56" s="190">
        <f t="shared" si="10"/>
        <v>0.9</v>
      </c>
      <c r="AT56" s="190">
        <f t="shared" si="10"/>
        <v>0.6</v>
      </c>
      <c r="AU56" s="190">
        <f t="shared" si="10"/>
        <v>0.6</v>
      </c>
      <c r="AV56" s="190">
        <f t="shared" si="10"/>
        <v>0.9</v>
      </c>
      <c r="AW56" s="190">
        <f t="shared" si="10"/>
        <v>0.6</v>
      </c>
      <c r="AX56" s="190">
        <f t="shared" si="10"/>
        <v>0.9</v>
      </c>
      <c r="AY56" s="190">
        <f t="shared" si="10"/>
        <v>0.6</v>
      </c>
      <c r="AZ56" s="190">
        <f t="shared" si="10"/>
        <v>0.6</v>
      </c>
    </row>
    <row r="57" spans="2:52" ht="15.75" customHeight="1" x14ac:dyDescent="0.25">
      <c r="B57" s="194" t="s">
        <v>1438</v>
      </c>
      <c r="C57" s="189">
        <f t="shared" si="6"/>
        <v>0.8</v>
      </c>
      <c r="D57" s="189">
        <f t="shared" si="6"/>
        <v>0.70000000000000007</v>
      </c>
      <c r="E57" s="189">
        <f t="shared" si="6"/>
        <v>0.70000000000000007</v>
      </c>
      <c r="F57" s="189">
        <f t="shared" si="6"/>
        <v>0.70000000000000007</v>
      </c>
      <c r="G57" s="189">
        <f t="shared" si="6"/>
        <v>0.60000000000000009</v>
      </c>
      <c r="H57" s="190">
        <f t="shared" si="6"/>
        <v>0.8</v>
      </c>
      <c r="I57" s="190">
        <f t="shared" si="6"/>
        <v>0.8</v>
      </c>
      <c r="J57" s="190">
        <f t="shared" si="6"/>
        <v>0.70000000000000007</v>
      </c>
      <c r="K57" s="190">
        <f t="shared" si="6"/>
        <v>0.70000000000000007</v>
      </c>
      <c r="L57" s="190">
        <f t="shared" si="6"/>
        <v>0.70000000000000007</v>
      </c>
      <c r="M57" s="190">
        <f t="shared" si="7"/>
        <v>0.9</v>
      </c>
      <c r="N57" s="190">
        <f t="shared" si="7"/>
        <v>0.8</v>
      </c>
      <c r="O57" s="190">
        <f t="shared" si="7"/>
        <v>0.9</v>
      </c>
      <c r="P57" s="190">
        <f t="shared" si="7"/>
        <v>0.70000000000000007</v>
      </c>
      <c r="Q57" s="190">
        <f t="shared" si="7"/>
        <v>0.70000000000000007</v>
      </c>
      <c r="R57" s="190">
        <f t="shared" si="7"/>
        <v>0.9</v>
      </c>
      <c r="S57" s="190">
        <f t="shared" si="7"/>
        <v>0.9</v>
      </c>
      <c r="T57" s="190">
        <f t="shared" si="7"/>
        <v>0.9</v>
      </c>
      <c r="U57" s="190">
        <f t="shared" si="7"/>
        <v>0.9</v>
      </c>
      <c r="V57" s="190">
        <f t="shared" si="7"/>
        <v>0.70000000000000007</v>
      </c>
      <c r="W57" s="190">
        <f t="shared" si="8"/>
        <v>0.9</v>
      </c>
      <c r="X57" s="190">
        <f t="shared" si="8"/>
        <v>0.9</v>
      </c>
      <c r="Y57" s="190">
        <f t="shared" si="8"/>
        <v>0.9</v>
      </c>
      <c r="Z57" s="190">
        <f t="shared" si="8"/>
        <v>0.9</v>
      </c>
      <c r="AA57" s="190">
        <f t="shared" si="8"/>
        <v>0.9</v>
      </c>
      <c r="AB57" s="190">
        <f t="shared" si="8"/>
        <v>0.9</v>
      </c>
      <c r="AC57" s="190">
        <f t="shared" si="8"/>
        <v>0.9</v>
      </c>
      <c r="AD57" s="190">
        <f t="shared" si="8"/>
        <v>0.9</v>
      </c>
      <c r="AE57" s="190">
        <f t="shared" si="8"/>
        <v>0.9</v>
      </c>
      <c r="AF57" s="190">
        <f t="shared" si="8"/>
        <v>0.9</v>
      </c>
      <c r="AG57" s="190">
        <f t="shared" si="9"/>
        <v>0.9</v>
      </c>
      <c r="AH57" s="190">
        <f t="shared" si="9"/>
        <v>0.9</v>
      </c>
      <c r="AI57" s="190">
        <f t="shared" si="9"/>
        <v>0.9</v>
      </c>
      <c r="AJ57" s="190">
        <f t="shared" si="9"/>
        <v>0.9</v>
      </c>
      <c r="AK57" s="190">
        <f t="shared" si="9"/>
        <v>0.9</v>
      </c>
      <c r="AL57" s="190">
        <f t="shared" si="9"/>
        <v>0.9</v>
      </c>
      <c r="AM57" s="190">
        <f t="shared" si="9"/>
        <v>0.9</v>
      </c>
      <c r="AN57" s="190">
        <f t="shared" si="9"/>
        <v>0.9</v>
      </c>
      <c r="AO57" s="190">
        <f t="shared" si="9"/>
        <v>0.9</v>
      </c>
      <c r="AP57" s="190">
        <f t="shared" si="9"/>
        <v>0.9</v>
      </c>
      <c r="AQ57" s="190">
        <f t="shared" si="10"/>
        <v>0.9</v>
      </c>
      <c r="AR57" s="190">
        <f t="shared" si="10"/>
        <v>0.9</v>
      </c>
      <c r="AS57" s="190">
        <f t="shared" si="10"/>
        <v>0.9</v>
      </c>
      <c r="AT57" s="190">
        <f t="shared" si="10"/>
        <v>0.9</v>
      </c>
      <c r="AU57" s="190">
        <f t="shared" si="10"/>
        <v>0.9</v>
      </c>
      <c r="AV57" s="190">
        <f t="shared" si="10"/>
        <v>0.9</v>
      </c>
      <c r="AW57" s="190">
        <f t="shared" si="10"/>
        <v>0.9</v>
      </c>
      <c r="AX57" s="190">
        <f t="shared" si="10"/>
        <v>0.9</v>
      </c>
      <c r="AY57" s="190">
        <f t="shared" si="10"/>
        <v>0.9</v>
      </c>
      <c r="AZ57" s="190">
        <f t="shared" si="10"/>
        <v>0.9</v>
      </c>
    </row>
    <row r="58" spans="2:52" ht="15.75" customHeight="1" x14ac:dyDescent="0.25">
      <c r="B58" s="194" t="s">
        <v>627</v>
      </c>
      <c r="C58" s="189">
        <f t="shared" si="6"/>
        <v>0.8</v>
      </c>
      <c r="D58" s="189">
        <f t="shared" si="6"/>
        <v>0.93333333333333335</v>
      </c>
      <c r="E58" s="189">
        <f t="shared" si="6"/>
        <v>0.70000000000000007</v>
      </c>
      <c r="F58" s="189">
        <f t="shared" si="6"/>
        <v>0.70000000000000007</v>
      </c>
      <c r="G58" s="189">
        <f t="shared" si="6"/>
        <v>0.60000000000000009</v>
      </c>
      <c r="H58" s="190">
        <f t="shared" si="6"/>
        <v>0.8</v>
      </c>
      <c r="I58" s="190">
        <f t="shared" si="6"/>
        <v>1.0666666666666667</v>
      </c>
      <c r="J58" s="190">
        <f t="shared" si="6"/>
        <v>0.70000000000000007</v>
      </c>
      <c r="K58" s="190">
        <f t="shared" si="6"/>
        <v>0.70000000000000007</v>
      </c>
      <c r="L58" s="190">
        <f t="shared" si="6"/>
        <v>0.70000000000000007</v>
      </c>
      <c r="M58" s="190">
        <f t="shared" si="7"/>
        <v>0.9</v>
      </c>
      <c r="N58" s="190">
        <f t="shared" si="7"/>
        <v>1.0666666666666667</v>
      </c>
      <c r="O58" s="190">
        <f t="shared" si="7"/>
        <v>0.9</v>
      </c>
      <c r="P58" s="190">
        <f t="shared" si="7"/>
        <v>0.70000000000000007</v>
      </c>
      <c r="Q58" s="190">
        <f t="shared" si="7"/>
        <v>0.70000000000000007</v>
      </c>
      <c r="R58" s="190">
        <f t="shared" si="7"/>
        <v>0.9</v>
      </c>
      <c r="S58" s="190">
        <f t="shared" si="7"/>
        <v>1.2</v>
      </c>
      <c r="T58" s="190">
        <f t="shared" si="7"/>
        <v>0.9</v>
      </c>
      <c r="U58" s="190">
        <f t="shared" si="7"/>
        <v>0.9</v>
      </c>
      <c r="V58" s="190">
        <f t="shared" si="7"/>
        <v>0.70000000000000007</v>
      </c>
      <c r="W58" s="190">
        <f t="shared" si="8"/>
        <v>0.9</v>
      </c>
      <c r="X58" s="190">
        <f t="shared" si="8"/>
        <v>1.2</v>
      </c>
      <c r="Y58" s="190">
        <f t="shared" si="8"/>
        <v>0.9</v>
      </c>
      <c r="Z58" s="190">
        <f t="shared" si="8"/>
        <v>0.9</v>
      </c>
      <c r="AA58" s="190">
        <f t="shared" si="8"/>
        <v>0.9</v>
      </c>
      <c r="AB58" s="190">
        <f t="shared" si="8"/>
        <v>0.9</v>
      </c>
      <c r="AC58" s="190">
        <f t="shared" si="8"/>
        <v>1.2</v>
      </c>
      <c r="AD58" s="190">
        <f t="shared" si="8"/>
        <v>0.9</v>
      </c>
      <c r="AE58" s="190">
        <f t="shared" si="8"/>
        <v>0.9</v>
      </c>
      <c r="AF58" s="190">
        <f t="shared" si="8"/>
        <v>0.9</v>
      </c>
      <c r="AG58" s="190">
        <f t="shared" si="9"/>
        <v>0.9</v>
      </c>
      <c r="AH58" s="190">
        <f t="shared" si="9"/>
        <v>1.2</v>
      </c>
      <c r="AI58" s="190">
        <f t="shared" si="9"/>
        <v>0.9</v>
      </c>
      <c r="AJ58" s="190">
        <f t="shared" si="9"/>
        <v>0.9</v>
      </c>
      <c r="AK58" s="190">
        <f t="shared" si="9"/>
        <v>0.9</v>
      </c>
      <c r="AL58" s="190">
        <f t="shared" si="9"/>
        <v>0.9</v>
      </c>
      <c r="AM58" s="190">
        <f t="shared" si="9"/>
        <v>1.2</v>
      </c>
      <c r="AN58" s="190">
        <f t="shared" si="9"/>
        <v>0.9</v>
      </c>
      <c r="AO58" s="190">
        <f t="shared" si="9"/>
        <v>0.9</v>
      </c>
      <c r="AP58" s="190">
        <f t="shared" si="9"/>
        <v>0.9</v>
      </c>
      <c r="AQ58" s="190">
        <f t="shared" si="10"/>
        <v>0.9</v>
      </c>
      <c r="AR58" s="190">
        <f t="shared" si="10"/>
        <v>1.2</v>
      </c>
      <c r="AS58" s="190">
        <f t="shared" si="10"/>
        <v>0.9</v>
      </c>
      <c r="AT58" s="190">
        <f t="shared" si="10"/>
        <v>0.9</v>
      </c>
      <c r="AU58" s="190">
        <f t="shared" si="10"/>
        <v>0.9</v>
      </c>
      <c r="AV58" s="190">
        <f t="shared" si="10"/>
        <v>0.9</v>
      </c>
      <c r="AW58" s="190">
        <f t="shared" si="10"/>
        <v>1.2</v>
      </c>
      <c r="AX58" s="190">
        <f t="shared" si="10"/>
        <v>0.9</v>
      </c>
      <c r="AY58" s="190">
        <f t="shared" si="10"/>
        <v>0.9</v>
      </c>
      <c r="AZ58" s="190">
        <f t="shared" si="10"/>
        <v>0.9</v>
      </c>
    </row>
    <row r="59" spans="2:52" ht="15.75" customHeight="1" x14ac:dyDescent="0.25">
      <c r="B59" s="194" t="s">
        <v>1439</v>
      </c>
      <c r="C59" s="189">
        <f t="shared" si="6"/>
        <v>0.8</v>
      </c>
      <c r="D59" s="189">
        <f t="shared" si="6"/>
        <v>0.70000000000000007</v>
      </c>
      <c r="E59" s="189">
        <f t="shared" si="6"/>
        <v>0.70000000000000007</v>
      </c>
      <c r="F59" s="189">
        <f t="shared" si="6"/>
        <v>0.93333333333333335</v>
      </c>
      <c r="G59" s="189">
        <f t="shared" si="6"/>
        <v>0.8</v>
      </c>
      <c r="H59" s="190">
        <f t="shared" si="6"/>
        <v>0.8</v>
      </c>
      <c r="I59" s="190">
        <f t="shared" si="6"/>
        <v>0.8</v>
      </c>
      <c r="J59" s="190">
        <f t="shared" si="6"/>
        <v>0.70000000000000007</v>
      </c>
      <c r="K59" s="190">
        <f t="shared" si="6"/>
        <v>0.93333333333333335</v>
      </c>
      <c r="L59" s="190">
        <f t="shared" si="6"/>
        <v>0.93333333333333335</v>
      </c>
      <c r="M59" s="190">
        <f t="shared" si="7"/>
        <v>0.9</v>
      </c>
      <c r="N59" s="190">
        <f t="shared" si="7"/>
        <v>0.8</v>
      </c>
      <c r="O59" s="190">
        <f t="shared" si="7"/>
        <v>0.9</v>
      </c>
      <c r="P59" s="190">
        <f t="shared" si="7"/>
        <v>0.93333333333333335</v>
      </c>
      <c r="Q59" s="190">
        <f t="shared" si="7"/>
        <v>0.93333333333333335</v>
      </c>
      <c r="R59" s="190">
        <f t="shared" si="7"/>
        <v>0.9</v>
      </c>
      <c r="S59" s="190">
        <f t="shared" si="7"/>
        <v>0.9</v>
      </c>
      <c r="T59" s="190">
        <f t="shared" si="7"/>
        <v>0.9</v>
      </c>
      <c r="U59" s="190">
        <f t="shared" si="7"/>
        <v>1.2</v>
      </c>
      <c r="V59" s="190">
        <f t="shared" si="7"/>
        <v>0.93333333333333335</v>
      </c>
      <c r="W59" s="190">
        <f t="shared" si="8"/>
        <v>0.9</v>
      </c>
      <c r="X59" s="190">
        <f t="shared" si="8"/>
        <v>0.9</v>
      </c>
      <c r="Y59" s="190">
        <f t="shared" si="8"/>
        <v>0.9</v>
      </c>
      <c r="Z59" s="190">
        <f t="shared" si="8"/>
        <v>1.2</v>
      </c>
      <c r="AA59" s="190">
        <f t="shared" si="8"/>
        <v>1.2</v>
      </c>
      <c r="AB59" s="190">
        <f t="shared" si="8"/>
        <v>0.9</v>
      </c>
      <c r="AC59" s="190">
        <f t="shared" si="8"/>
        <v>0.9</v>
      </c>
      <c r="AD59" s="190">
        <f t="shared" si="8"/>
        <v>0.9</v>
      </c>
      <c r="AE59" s="190">
        <f t="shared" si="8"/>
        <v>1.2</v>
      </c>
      <c r="AF59" s="190">
        <f t="shared" si="8"/>
        <v>1.2</v>
      </c>
      <c r="AG59" s="190">
        <f t="shared" si="9"/>
        <v>0.9</v>
      </c>
      <c r="AH59" s="190">
        <f t="shared" si="9"/>
        <v>0.9</v>
      </c>
      <c r="AI59" s="190">
        <f t="shared" si="9"/>
        <v>0.9</v>
      </c>
      <c r="AJ59" s="190">
        <f t="shared" si="9"/>
        <v>1.2</v>
      </c>
      <c r="AK59" s="190">
        <f t="shared" si="9"/>
        <v>1.2</v>
      </c>
      <c r="AL59" s="190">
        <f t="shared" si="9"/>
        <v>0.9</v>
      </c>
      <c r="AM59" s="190">
        <f t="shared" si="9"/>
        <v>0.9</v>
      </c>
      <c r="AN59" s="190">
        <f t="shared" si="9"/>
        <v>0.9</v>
      </c>
      <c r="AO59" s="190">
        <f t="shared" si="9"/>
        <v>1.2</v>
      </c>
      <c r="AP59" s="190">
        <f t="shared" si="9"/>
        <v>1.2</v>
      </c>
      <c r="AQ59" s="190">
        <f t="shared" si="10"/>
        <v>0.9</v>
      </c>
      <c r="AR59" s="190">
        <f t="shared" si="10"/>
        <v>0.9</v>
      </c>
      <c r="AS59" s="190">
        <f t="shared" si="10"/>
        <v>0.9</v>
      </c>
      <c r="AT59" s="190">
        <f t="shared" si="10"/>
        <v>1.2</v>
      </c>
      <c r="AU59" s="190">
        <f t="shared" si="10"/>
        <v>1.2</v>
      </c>
      <c r="AV59" s="190">
        <f t="shared" si="10"/>
        <v>0.9</v>
      </c>
      <c r="AW59" s="190">
        <f t="shared" si="10"/>
        <v>0.9</v>
      </c>
      <c r="AX59" s="190">
        <f t="shared" si="10"/>
        <v>0.9</v>
      </c>
      <c r="AY59" s="190">
        <f t="shared" si="10"/>
        <v>1.2</v>
      </c>
      <c r="AZ59" s="190">
        <f t="shared" si="10"/>
        <v>1.2</v>
      </c>
    </row>
    <row r="60" spans="2:52" ht="15.75" customHeight="1" x14ac:dyDescent="0.25">
      <c r="B60" s="194" t="s">
        <v>1440</v>
      </c>
      <c r="C60" s="189">
        <f t="shared" si="6"/>
        <v>0.8</v>
      </c>
      <c r="D60" s="189">
        <f t="shared" si="6"/>
        <v>0.70000000000000007</v>
      </c>
      <c r="E60" s="189">
        <f t="shared" si="6"/>
        <v>0.70000000000000007</v>
      </c>
      <c r="F60" s="189">
        <f t="shared" si="6"/>
        <v>0.70000000000000007</v>
      </c>
      <c r="G60" s="189">
        <f t="shared" si="6"/>
        <v>0.60000000000000009</v>
      </c>
      <c r="H60" s="190">
        <f t="shared" si="6"/>
        <v>0.8</v>
      </c>
      <c r="I60" s="190">
        <f t="shared" si="6"/>
        <v>0.8</v>
      </c>
      <c r="J60" s="190">
        <f t="shared" si="6"/>
        <v>0.70000000000000007</v>
      </c>
      <c r="K60" s="190">
        <f t="shared" si="6"/>
        <v>0.70000000000000007</v>
      </c>
      <c r="L60" s="190">
        <f t="shared" si="6"/>
        <v>0.70000000000000007</v>
      </c>
      <c r="M60" s="190">
        <f t="shared" si="7"/>
        <v>0.9</v>
      </c>
      <c r="N60" s="190">
        <f t="shared" si="7"/>
        <v>0.8</v>
      </c>
      <c r="O60" s="190">
        <f t="shared" si="7"/>
        <v>0.9</v>
      </c>
      <c r="P60" s="190">
        <f t="shared" si="7"/>
        <v>0.70000000000000007</v>
      </c>
      <c r="Q60" s="190">
        <f t="shared" si="7"/>
        <v>0.70000000000000007</v>
      </c>
      <c r="R60" s="190">
        <f t="shared" si="7"/>
        <v>0.9</v>
      </c>
      <c r="S60" s="190">
        <f t="shared" si="7"/>
        <v>0.9</v>
      </c>
      <c r="T60" s="190">
        <f t="shared" si="7"/>
        <v>0.9</v>
      </c>
      <c r="U60" s="190">
        <f t="shared" si="7"/>
        <v>0.9</v>
      </c>
      <c r="V60" s="190">
        <f t="shared" si="7"/>
        <v>0.70000000000000007</v>
      </c>
      <c r="W60" s="190">
        <f t="shared" si="8"/>
        <v>0.9</v>
      </c>
      <c r="X60" s="190">
        <f t="shared" si="8"/>
        <v>0.9</v>
      </c>
      <c r="Y60" s="190">
        <f t="shared" si="8"/>
        <v>0.9</v>
      </c>
      <c r="Z60" s="190">
        <f t="shared" si="8"/>
        <v>0.9</v>
      </c>
      <c r="AA60" s="190">
        <f t="shared" si="8"/>
        <v>0.9</v>
      </c>
      <c r="AB60" s="190">
        <f t="shared" si="8"/>
        <v>0.9</v>
      </c>
      <c r="AC60" s="190">
        <f t="shared" si="8"/>
        <v>0.9</v>
      </c>
      <c r="AD60" s="190">
        <f t="shared" si="8"/>
        <v>0.9</v>
      </c>
      <c r="AE60" s="190">
        <f t="shared" si="8"/>
        <v>0.9</v>
      </c>
      <c r="AF60" s="190">
        <f t="shared" si="8"/>
        <v>0.9</v>
      </c>
      <c r="AG60" s="190">
        <f t="shared" si="9"/>
        <v>0.9</v>
      </c>
      <c r="AH60" s="190">
        <f t="shared" si="9"/>
        <v>0.9</v>
      </c>
      <c r="AI60" s="190">
        <f t="shared" si="9"/>
        <v>0.9</v>
      </c>
      <c r="AJ60" s="190">
        <f t="shared" si="9"/>
        <v>0.9</v>
      </c>
      <c r="AK60" s="190">
        <f t="shared" si="9"/>
        <v>0.9</v>
      </c>
      <c r="AL60" s="190">
        <f t="shared" si="9"/>
        <v>0.9</v>
      </c>
      <c r="AM60" s="190">
        <f t="shared" si="9"/>
        <v>0.9</v>
      </c>
      <c r="AN60" s="190">
        <f t="shared" si="9"/>
        <v>0.9</v>
      </c>
      <c r="AO60" s="190">
        <f t="shared" si="9"/>
        <v>0.9</v>
      </c>
      <c r="AP60" s="190">
        <f t="shared" si="9"/>
        <v>0.9</v>
      </c>
      <c r="AQ60" s="190">
        <f t="shared" si="10"/>
        <v>0.9</v>
      </c>
      <c r="AR60" s="190">
        <f t="shared" si="10"/>
        <v>0.9</v>
      </c>
      <c r="AS60" s="190">
        <f t="shared" si="10"/>
        <v>0.9</v>
      </c>
      <c r="AT60" s="190">
        <f t="shared" si="10"/>
        <v>0.9</v>
      </c>
      <c r="AU60" s="190">
        <f t="shared" si="10"/>
        <v>0.9</v>
      </c>
      <c r="AV60" s="190">
        <f t="shared" si="10"/>
        <v>0.9</v>
      </c>
      <c r="AW60" s="190">
        <f t="shared" si="10"/>
        <v>0.9</v>
      </c>
      <c r="AX60" s="190">
        <f t="shared" si="10"/>
        <v>0.9</v>
      </c>
      <c r="AY60" s="190">
        <f t="shared" si="10"/>
        <v>0.9</v>
      </c>
      <c r="AZ60" s="190">
        <f t="shared" si="10"/>
        <v>0.9</v>
      </c>
    </row>
    <row r="61" spans="2:52" ht="15.75" customHeight="1" x14ac:dyDescent="0.25">
      <c r="B61" s="194" t="s">
        <v>1441</v>
      </c>
      <c r="C61" s="189">
        <f t="shared" si="6"/>
        <v>0.53333333333333333</v>
      </c>
      <c r="D61" s="189">
        <f t="shared" si="6"/>
        <v>0.46666666666666667</v>
      </c>
      <c r="E61" s="189">
        <f t="shared" si="6"/>
        <v>0.46666666666666667</v>
      </c>
      <c r="F61" s="189">
        <f t="shared" si="6"/>
        <v>0.46666666666666667</v>
      </c>
      <c r="G61" s="189">
        <f t="shared" si="6"/>
        <v>0.4</v>
      </c>
      <c r="H61" s="190">
        <f t="shared" si="6"/>
        <v>0.53333333333333333</v>
      </c>
      <c r="I61" s="190">
        <f t="shared" si="6"/>
        <v>0.53333333333333333</v>
      </c>
      <c r="J61" s="190">
        <f t="shared" si="6"/>
        <v>0.46666666666666667</v>
      </c>
      <c r="K61" s="190">
        <f t="shared" si="6"/>
        <v>0.46666666666666667</v>
      </c>
      <c r="L61" s="190">
        <f t="shared" si="6"/>
        <v>0.46666666666666667</v>
      </c>
      <c r="M61" s="190">
        <f t="shared" si="7"/>
        <v>0.6</v>
      </c>
      <c r="N61" s="190">
        <f t="shared" si="7"/>
        <v>0.53333333333333333</v>
      </c>
      <c r="O61" s="190">
        <f t="shared" si="7"/>
        <v>0.6</v>
      </c>
      <c r="P61" s="190">
        <f t="shared" si="7"/>
        <v>0.46666666666666667</v>
      </c>
      <c r="Q61" s="190">
        <f t="shared" si="7"/>
        <v>0.46666666666666667</v>
      </c>
      <c r="R61" s="190">
        <f t="shared" si="7"/>
        <v>0.6</v>
      </c>
      <c r="S61" s="190">
        <f t="shared" si="7"/>
        <v>0.6</v>
      </c>
      <c r="T61" s="190">
        <f t="shared" si="7"/>
        <v>0.6</v>
      </c>
      <c r="U61" s="190">
        <f t="shared" si="7"/>
        <v>0.6</v>
      </c>
      <c r="V61" s="190">
        <f t="shared" si="7"/>
        <v>0.46666666666666667</v>
      </c>
      <c r="W61" s="190">
        <f t="shared" si="8"/>
        <v>0.6</v>
      </c>
      <c r="X61" s="190">
        <f t="shared" si="8"/>
        <v>0.6</v>
      </c>
      <c r="Y61" s="190">
        <f t="shared" si="8"/>
        <v>0.6</v>
      </c>
      <c r="Z61" s="190">
        <f t="shared" si="8"/>
        <v>0.6</v>
      </c>
      <c r="AA61" s="190">
        <f t="shared" si="8"/>
        <v>0.6</v>
      </c>
      <c r="AB61" s="190">
        <f t="shared" si="8"/>
        <v>0.6</v>
      </c>
      <c r="AC61" s="190">
        <f t="shared" si="8"/>
        <v>0.6</v>
      </c>
      <c r="AD61" s="190">
        <f t="shared" si="8"/>
        <v>0.6</v>
      </c>
      <c r="AE61" s="190">
        <f t="shared" si="8"/>
        <v>0.6</v>
      </c>
      <c r="AF61" s="190">
        <f t="shared" si="8"/>
        <v>0.6</v>
      </c>
      <c r="AG61" s="190">
        <f t="shared" si="9"/>
        <v>0.6</v>
      </c>
      <c r="AH61" s="190">
        <f t="shared" si="9"/>
        <v>0.6</v>
      </c>
      <c r="AI61" s="190">
        <f t="shared" si="9"/>
        <v>0.6</v>
      </c>
      <c r="AJ61" s="190">
        <f t="shared" si="9"/>
        <v>0.6</v>
      </c>
      <c r="AK61" s="190">
        <f t="shared" si="9"/>
        <v>0.6</v>
      </c>
      <c r="AL61" s="190">
        <f t="shared" si="9"/>
        <v>0.6</v>
      </c>
      <c r="AM61" s="190">
        <f t="shared" si="9"/>
        <v>0.6</v>
      </c>
      <c r="AN61" s="190">
        <f t="shared" si="9"/>
        <v>0.6</v>
      </c>
      <c r="AO61" s="190">
        <f t="shared" si="9"/>
        <v>0.6</v>
      </c>
      <c r="AP61" s="190">
        <f t="shared" si="9"/>
        <v>0.6</v>
      </c>
      <c r="AQ61" s="190">
        <f t="shared" si="10"/>
        <v>0.6</v>
      </c>
      <c r="AR61" s="190">
        <f t="shared" si="10"/>
        <v>0.6</v>
      </c>
      <c r="AS61" s="190">
        <f t="shared" si="10"/>
        <v>0.6</v>
      </c>
      <c r="AT61" s="190">
        <f t="shared" si="10"/>
        <v>0.6</v>
      </c>
      <c r="AU61" s="190">
        <f t="shared" si="10"/>
        <v>0.6</v>
      </c>
      <c r="AV61" s="190">
        <f t="shared" si="10"/>
        <v>0.6</v>
      </c>
      <c r="AW61" s="190">
        <f t="shared" si="10"/>
        <v>0.6</v>
      </c>
      <c r="AX61" s="190">
        <f t="shared" si="10"/>
        <v>0.6</v>
      </c>
      <c r="AY61" s="190">
        <f t="shared" si="10"/>
        <v>0.6</v>
      </c>
      <c r="AZ61" s="190">
        <f t="shared" si="10"/>
        <v>0.6</v>
      </c>
    </row>
    <row r="62" spans="2:52" ht="15.75" customHeight="1" x14ac:dyDescent="0.25">
      <c r="B62" s="194" t="s">
        <v>1442</v>
      </c>
      <c r="C62" s="189">
        <f t="shared" si="6"/>
        <v>1.0666666666666667</v>
      </c>
      <c r="D62" s="189">
        <f t="shared" si="6"/>
        <v>0.93333333333333335</v>
      </c>
      <c r="E62" s="189">
        <f t="shared" si="6"/>
        <v>0.93333333333333335</v>
      </c>
      <c r="F62" s="189">
        <f t="shared" si="6"/>
        <v>0.93333333333333335</v>
      </c>
      <c r="G62" s="189">
        <f t="shared" si="6"/>
        <v>0.8</v>
      </c>
      <c r="H62" s="190">
        <f t="shared" si="6"/>
        <v>1.0666666666666667</v>
      </c>
      <c r="I62" s="190">
        <f t="shared" si="6"/>
        <v>1.0666666666666667</v>
      </c>
      <c r="J62" s="190">
        <f t="shared" si="6"/>
        <v>0.93333333333333335</v>
      </c>
      <c r="K62" s="190">
        <f t="shared" si="6"/>
        <v>0.93333333333333335</v>
      </c>
      <c r="L62" s="190">
        <f t="shared" si="6"/>
        <v>0.93333333333333335</v>
      </c>
      <c r="M62" s="190">
        <f t="shared" si="7"/>
        <v>1.2</v>
      </c>
      <c r="N62" s="190">
        <f t="shared" si="7"/>
        <v>1.0666666666666667</v>
      </c>
      <c r="O62" s="190">
        <f t="shared" si="7"/>
        <v>1.2</v>
      </c>
      <c r="P62" s="190">
        <f t="shared" si="7"/>
        <v>0.93333333333333335</v>
      </c>
      <c r="Q62" s="190">
        <f t="shared" si="7"/>
        <v>0.93333333333333335</v>
      </c>
      <c r="R62" s="190">
        <f t="shared" si="7"/>
        <v>1.2</v>
      </c>
      <c r="S62" s="190">
        <f t="shared" si="7"/>
        <v>1.2</v>
      </c>
      <c r="T62" s="190">
        <f t="shared" si="7"/>
        <v>1.2</v>
      </c>
      <c r="U62" s="190">
        <f t="shared" si="7"/>
        <v>1.2</v>
      </c>
      <c r="V62" s="190">
        <f t="shared" si="7"/>
        <v>0.93333333333333335</v>
      </c>
      <c r="W62" s="190">
        <f t="shared" si="8"/>
        <v>1.2</v>
      </c>
      <c r="X62" s="190">
        <f t="shared" si="8"/>
        <v>1.2</v>
      </c>
      <c r="Y62" s="190">
        <f t="shared" si="8"/>
        <v>1.2</v>
      </c>
      <c r="Z62" s="190">
        <f t="shared" si="8"/>
        <v>1.2</v>
      </c>
      <c r="AA62" s="190">
        <f t="shared" si="8"/>
        <v>1.2</v>
      </c>
      <c r="AB62" s="190">
        <f t="shared" si="8"/>
        <v>1.2</v>
      </c>
      <c r="AC62" s="190">
        <f t="shared" si="8"/>
        <v>1.2</v>
      </c>
      <c r="AD62" s="190">
        <f t="shared" si="8"/>
        <v>1.2</v>
      </c>
      <c r="AE62" s="190">
        <f t="shared" si="8"/>
        <v>1.2</v>
      </c>
      <c r="AF62" s="190">
        <f t="shared" si="8"/>
        <v>1.2</v>
      </c>
      <c r="AG62" s="190">
        <f t="shared" si="9"/>
        <v>1.2</v>
      </c>
      <c r="AH62" s="190">
        <f t="shared" si="9"/>
        <v>1.2</v>
      </c>
      <c r="AI62" s="190">
        <f t="shared" si="9"/>
        <v>1.2</v>
      </c>
      <c r="AJ62" s="190">
        <f t="shared" si="9"/>
        <v>1.2</v>
      </c>
      <c r="AK62" s="190">
        <f t="shared" si="9"/>
        <v>1.2</v>
      </c>
      <c r="AL62" s="190">
        <f t="shared" si="9"/>
        <v>1.2</v>
      </c>
      <c r="AM62" s="190">
        <f t="shared" si="9"/>
        <v>1.2</v>
      </c>
      <c r="AN62" s="190">
        <f t="shared" si="9"/>
        <v>1.2</v>
      </c>
      <c r="AO62" s="190">
        <f t="shared" si="9"/>
        <v>1.2</v>
      </c>
      <c r="AP62" s="190">
        <f t="shared" si="9"/>
        <v>1.2</v>
      </c>
      <c r="AQ62" s="190">
        <f t="shared" si="10"/>
        <v>1.2</v>
      </c>
      <c r="AR62" s="190">
        <f t="shared" si="10"/>
        <v>1.2</v>
      </c>
      <c r="AS62" s="190">
        <f t="shared" si="10"/>
        <v>1.2</v>
      </c>
      <c r="AT62" s="190">
        <f t="shared" si="10"/>
        <v>1.2</v>
      </c>
      <c r="AU62" s="190">
        <f t="shared" si="10"/>
        <v>1.2</v>
      </c>
      <c r="AV62" s="190">
        <f t="shared" si="10"/>
        <v>1.2</v>
      </c>
      <c r="AW62" s="190">
        <f t="shared" si="10"/>
        <v>1.2</v>
      </c>
      <c r="AX62" s="190">
        <f t="shared" si="10"/>
        <v>1.2</v>
      </c>
      <c r="AY62" s="190">
        <f t="shared" si="10"/>
        <v>1.2</v>
      </c>
      <c r="AZ62" s="190">
        <f t="shared" si="10"/>
        <v>1.2</v>
      </c>
    </row>
    <row r="63" spans="2:52" ht="15.75" customHeight="1" x14ac:dyDescent="0.25">
      <c r="B63" s="194" t="s">
        <v>632</v>
      </c>
      <c r="C63" s="189">
        <f t="shared" si="6"/>
        <v>0.53333333333333333</v>
      </c>
      <c r="D63" s="189">
        <f t="shared" si="6"/>
        <v>0.46666666666666667</v>
      </c>
      <c r="E63" s="189">
        <f t="shared" si="6"/>
        <v>0.46666666666666667</v>
      </c>
      <c r="F63" s="189">
        <f t="shared" si="6"/>
        <v>0.46666666666666667</v>
      </c>
      <c r="G63" s="189">
        <f t="shared" si="6"/>
        <v>0.4</v>
      </c>
      <c r="H63" s="190">
        <f t="shared" si="6"/>
        <v>0.53333333333333333</v>
      </c>
      <c r="I63" s="190">
        <f t="shared" si="6"/>
        <v>0.53333333333333333</v>
      </c>
      <c r="J63" s="190">
        <f t="shared" si="6"/>
        <v>0.46666666666666667</v>
      </c>
      <c r="K63" s="190">
        <f t="shared" si="6"/>
        <v>0.46666666666666667</v>
      </c>
      <c r="L63" s="190">
        <f t="shared" si="6"/>
        <v>0.46666666666666667</v>
      </c>
      <c r="M63" s="190">
        <f t="shared" si="7"/>
        <v>0.6</v>
      </c>
      <c r="N63" s="190">
        <f t="shared" si="7"/>
        <v>0.53333333333333333</v>
      </c>
      <c r="O63" s="190">
        <f t="shared" si="7"/>
        <v>0.6</v>
      </c>
      <c r="P63" s="190">
        <f t="shared" si="7"/>
        <v>0.46666666666666667</v>
      </c>
      <c r="Q63" s="190">
        <f t="shared" si="7"/>
        <v>0.46666666666666667</v>
      </c>
      <c r="R63" s="190">
        <f t="shared" si="7"/>
        <v>0.6</v>
      </c>
      <c r="S63" s="190">
        <f t="shared" si="7"/>
        <v>0.6</v>
      </c>
      <c r="T63" s="190">
        <f t="shared" si="7"/>
        <v>0.6</v>
      </c>
      <c r="U63" s="190">
        <f t="shared" si="7"/>
        <v>0.6</v>
      </c>
      <c r="V63" s="190">
        <f t="shared" si="7"/>
        <v>0.46666666666666667</v>
      </c>
      <c r="W63" s="190">
        <f t="shared" si="8"/>
        <v>0.6</v>
      </c>
      <c r="X63" s="190">
        <f t="shared" si="8"/>
        <v>0.6</v>
      </c>
      <c r="Y63" s="190">
        <f t="shared" si="8"/>
        <v>0.6</v>
      </c>
      <c r="Z63" s="190">
        <f t="shared" si="8"/>
        <v>0.6</v>
      </c>
      <c r="AA63" s="190">
        <f t="shared" si="8"/>
        <v>0.6</v>
      </c>
      <c r="AB63" s="190">
        <f t="shared" si="8"/>
        <v>0.6</v>
      </c>
      <c r="AC63" s="190">
        <f t="shared" si="8"/>
        <v>0.6</v>
      </c>
      <c r="AD63" s="190">
        <f t="shared" si="8"/>
        <v>0.6</v>
      </c>
      <c r="AE63" s="190">
        <f t="shared" si="8"/>
        <v>0.6</v>
      </c>
      <c r="AF63" s="190">
        <f t="shared" si="8"/>
        <v>0.6</v>
      </c>
      <c r="AG63" s="190">
        <f t="shared" si="9"/>
        <v>0.6</v>
      </c>
      <c r="AH63" s="190">
        <f t="shared" si="9"/>
        <v>0.6</v>
      </c>
      <c r="AI63" s="190">
        <f t="shared" si="9"/>
        <v>0.6</v>
      </c>
      <c r="AJ63" s="190">
        <f t="shared" si="9"/>
        <v>0.6</v>
      </c>
      <c r="AK63" s="190">
        <f t="shared" si="9"/>
        <v>0.6</v>
      </c>
      <c r="AL63" s="190">
        <f t="shared" si="9"/>
        <v>0.6</v>
      </c>
      <c r="AM63" s="190">
        <f t="shared" si="9"/>
        <v>0.6</v>
      </c>
      <c r="AN63" s="190">
        <f t="shared" si="9"/>
        <v>0.6</v>
      </c>
      <c r="AO63" s="190">
        <f t="shared" si="9"/>
        <v>0.6</v>
      </c>
      <c r="AP63" s="190">
        <f t="shared" si="9"/>
        <v>0.6</v>
      </c>
      <c r="AQ63" s="190">
        <f t="shared" si="10"/>
        <v>0.6</v>
      </c>
      <c r="AR63" s="190">
        <f t="shared" si="10"/>
        <v>0.6</v>
      </c>
      <c r="AS63" s="190">
        <f t="shared" si="10"/>
        <v>0.6</v>
      </c>
      <c r="AT63" s="190">
        <f t="shared" si="10"/>
        <v>0.6</v>
      </c>
      <c r="AU63" s="190">
        <f t="shared" si="10"/>
        <v>0.6</v>
      </c>
      <c r="AV63" s="190">
        <f t="shared" si="10"/>
        <v>0.6</v>
      </c>
      <c r="AW63" s="190">
        <f t="shared" si="10"/>
        <v>0.6</v>
      </c>
      <c r="AX63" s="190">
        <f t="shared" si="10"/>
        <v>0.6</v>
      </c>
      <c r="AY63" s="190">
        <f t="shared" si="10"/>
        <v>0.6</v>
      </c>
      <c r="AZ63" s="190">
        <f t="shared" si="10"/>
        <v>0.6</v>
      </c>
    </row>
    <row r="64" spans="2:52" ht="15.75" customHeight="1" x14ac:dyDescent="0.25">
      <c r="B64" s="194" t="s">
        <v>1443</v>
      </c>
      <c r="C64" s="189">
        <f t="shared" si="6"/>
        <v>0.53333333333333333</v>
      </c>
      <c r="D64" s="189">
        <f t="shared" si="6"/>
        <v>0.46666666666666667</v>
      </c>
      <c r="E64" s="189">
        <f t="shared" si="6"/>
        <v>0.46666666666666667</v>
      </c>
      <c r="F64" s="189">
        <f t="shared" si="6"/>
        <v>0.46666666666666667</v>
      </c>
      <c r="G64" s="189">
        <f t="shared" si="6"/>
        <v>0.4</v>
      </c>
      <c r="H64" s="190">
        <f t="shared" si="6"/>
        <v>0.53333333333333333</v>
      </c>
      <c r="I64" s="190">
        <f t="shared" si="6"/>
        <v>0.53333333333333333</v>
      </c>
      <c r="J64" s="190">
        <f t="shared" si="6"/>
        <v>0.46666666666666667</v>
      </c>
      <c r="K64" s="190">
        <f t="shared" si="6"/>
        <v>0.46666666666666667</v>
      </c>
      <c r="L64" s="190">
        <f t="shared" si="6"/>
        <v>0.46666666666666667</v>
      </c>
      <c r="M64" s="190">
        <f t="shared" si="7"/>
        <v>0.6</v>
      </c>
      <c r="N64" s="190">
        <f t="shared" si="7"/>
        <v>0.53333333333333333</v>
      </c>
      <c r="O64" s="190">
        <f t="shared" si="7"/>
        <v>0.6</v>
      </c>
      <c r="P64" s="190">
        <f t="shared" si="7"/>
        <v>0.46666666666666667</v>
      </c>
      <c r="Q64" s="190">
        <f t="shared" si="7"/>
        <v>0.46666666666666667</v>
      </c>
      <c r="R64" s="190">
        <f t="shared" si="7"/>
        <v>0.6</v>
      </c>
      <c r="S64" s="190">
        <f t="shared" si="7"/>
        <v>0.6</v>
      </c>
      <c r="T64" s="190">
        <f t="shared" si="7"/>
        <v>0.6</v>
      </c>
      <c r="U64" s="190">
        <f t="shared" si="7"/>
        <v>0.6</v>
      </c>
      <c r="V64" s="190">
        <f t="shared" si="7"/>
        <v>0.46666666666666667</v>
      </c>
      <c r="W64" s="190">
        <f t="shared" si="8"/>
        <v>0.6</v>
      </c>
      <c r="X64" s="190">
        <f t="shared" si="8"/>
        <v>0.6</v>
      </c>
      <c r="Y64" s="190">
        <f t="shared" si="8"/>
        <v>0.6</v>
      </c>
      <c r="Z64" s="190">
        <f t="shared" si="8"/>
        <v>0.6</v>
      </c>
      <c r="AA64" s="190">
        <f t="shared" si="8"/>
        <v>0.6</v>
      </c>
      <c r="AB64" s="190">
        <f t="shared" si="8"/>
        <v>0.6</v>
      </c>
      <c r="AC64" s="190">
        <f t="shared" si="8"/>
        <v>0.6</v>
      </c>
      <c r="AD64" s="190">
        <f t="shared" si="8"/>
        <v>0.6</v>
      </c>
      <c r="AE64" s="190">
        <f t="shared" si="8"/>
        <v>0.6</v>
      </c>
      <c r="AF64" s="190">
        <f t="shared" si="8"/>
        <v>0.6</v>
      </c>
      <c r="AG64" s="190">
        <f t="shared" si="9"/>
        <v>0.6</v>
      </c>
      <c r="AH64" s="190">
        <f t="shared" si="9"/>
        <v>0.6</v>
      </c>
      <c r="AI64" s="190">
        <f t="shared" si="9"/>
        <v>0.6</v>
      </c>
      <c r="AJ64" s="190">
        <f t="shared" si="9"/>
        <v>0.6</v>
      </c>
      <c r="AK64" s="190">
        <f t="shared" si="9"/>
        <v>0.6</v>
      </c>
      <c r="AL64" s="190">
        <f t="shared" si="9"/>
        <v>0.6</v>
      </c>
      <c r="AM64" s="190">
        <f t="shared" si="9"/>
        <v>0.6</v>
      </c>
      <c r="AN64" s="190">
        <f t="shared" si="9"/>
        <v>0.6</v>
      </c>
      <c r="AO64" s="190">
        <f t="shared" si="9"/>
        <v>0.6</v>
      </c>
      <c r="AP64" s="190">
        <f t="shared" si="9"/>
        <v>0.6</v>
      </c>
      <c r="AQ64" s="190">
        <f t="shared" si="10"/>
        <v>0.6</v>
      </c>
      <c r="AR64" s="190">
        <f t="shared" si="10"/>
        <v>0.6</v>
      </c>
      <c r="AS64" s="190">
        <f t="shared" si="10"/>
        <v>0.6</v>
      </c>
      <c r="AT64" s="190">
        <f t="shared" si="10"/>
        <v>0.6</v>
      </c>
      <c r="AU64" s="190">
        <f t="shared" si="10"/>
        <v>0.6</v>
      </c>
      <c r="AV64" s="190">
        <f t="shared" si="10"/>
        <v>0.6</v>
      </c>
      <c r="AW64" s="190">
        <f t="shared" si="10"/>
        <v>0.6</v>
      </c>
      <c r="AX64" s="190">
        <f t="shared" si="10"/>
        <v>0.6</v>
      </c>
      <c r="AY64" s="190">
        <f t="shared" si="10"/>
        <v>0.6</v>
      </c>
      <c r="AZ64" s="190">
        <f t="shared" si="10"/>
        <v>0.6</v>
      </c>
    </row>
    <row r="65" spans="2:62" ht="15.75" customHeight="1" x14ac:dyDescent="0.25">
      <c r="B65" s="639"/>
      <c r="C65" s="640"/>
      <c r="D65" s="640"/>
      <c r="E65" s="640"/>
      <c r="F65" s="640"/>
      <c r="G65" s="640"/>
      <c r="H65" s="640"/>
      <c r="I65" s="640"/>
      <c r="J65" s="640"/>
      <c r="K65" s="640"/>
      <c r="L65" s="640"/>
      <c r="M65" s="640"/>
      <c r="N65" s="640"/>
      <c r="O65" s="640"/>
      <c r="P65" s="640"/>
      <c r="Q65" s="640"/>
      <c r="R65" s="640"/>
      <c r="S65" s="640"/>
      <c r="T65" s="640"/>
      <c r="U65" s="640"/>
      <c r="V65" s="640"/>
      <c r="W65" s="640"/>
      <c r="X65" s="640"/>
      <c r="Y65" s="640"/>
      <c r="Z65" s="640"/>
      <c r="AA65" s="640"/>
      <c r="AB65" s="640"/>
      <c r="AC65" s="640"/>
      <c r="AD65" s="640"/>
      <c r="AE65" s="640"/>
      <c r="AF65" s="640"/>
      <c r="AG65" s="640"/>
      <c r="AH65" s="640"/>
      <c r="AI65" s="640"/>
      <c r="AJ65" s="640"/>
      <c r="AK65" s="640"/>
      <c r="AL65" s="640"/>
      <c r="AM65" s="640"/>
      <c r="AN65" s="640"/>
      <c r="AO65" s="640"/>
      <c r="AP65" s="640"/>
      <c r="AQ65" s="640"/>
      <c r="AR65" s="640"/>
      <c r="AS65" s="640"/>
      <c r="AT65" s="640"/>
      <c r="AU65" s="640"/>
      <c r="AV65" s="640"/>
      <c r="AW65" s="640"/>
      <c r="AX65" s="640"/>
      <c r="AY65" s="640"/>
      <c r="AZ65" s="640"/>
    </row>
    <row r="66" spans="2:62" ht="15.75" customHeight="1" x14ac:dyDescent="0.25">
      <c r="B66" s="198" t="s">
        <v>1449</v>
      </c>
      <c r="C66" s="199"/>
      <c r="D66" s="199"/>
      <c r="E66" s="199"/>
      <c r="F66" s="199"/>
      <c r="G66" s="199"/>
      <c r="H66" s="199"/>
      <c r="I66" s="199"/>
      <c r="J66" s="199"/>
      <c r="K66" s="199"/>
      <c r="L66" s="199"/>
      <c r="M66" s="626"/>
      <c r="N66" s="640"/>
      <c r="O66" s="640"/>
      <c r="Q66" s="640"/>
      <c r="R66" s="640"/>
      <c r="S66" s="640"/>
      <c r="T66" s="640"/>
      <c r="U66" s="640"/>
      <c r="V66" s="640"/>
      <c r="W66" s="640"/>
      <c r="X66" s="640"/>
      <c r="Y66" s="640"/>
      <c r="Z66" s="640"/>
      <c r="AA66" s="640"/>
      <c r="AB66" s="640"/>
      <c r="AC66" s="640"/>
      <c r="AD66" s="640"/>
      <c r="AE66" s="640"/>
      <c r="AF66" s="640"/>
      <c r="AG66" s="640"/>
      <c r="AH66" s="640"/>
      <c r="AI66" s="640"/>
      <c r="AJ66" s="640"/>
      <c r="AK66" s="640"/>
      <c r="AL66" s="640"/>
      <c r="AM66" s="640"/>
      <c r="AN66" s="640"/>
      <c r="AO66" s="640"/>
      <c r="AP66" s="640"/>
      <c r="AQ66" s="640"/>
      <c r="AR66" s="640"/>
      <c r="AS66" s="640"/>
      <c r="AT66" s="640"/>
      <c r="AU66" s="640"/>
      <c r="AV66" s="640"/>
      <c r="AW66" s="640"/>
      <c r="AX66" s="640"/>
      <c r="AY66" s="640"/>
      <c r="AZ66" s="640"/>
    </row>
    <row r="67" spans="2:62" ht="15.75" customHeight="1" x14ac:dyDescent="0.25">
      <c r="B67" s="639"/>
      <c r="C67" s="640">
        <v>1</v>
      </c>
      <c r="D67" s="640">
        <v>2</v>
      </c>
      <c r="E67" s="640">
        <v>3</v>
      </c>
      <c r="F67" s="640">
        <v>4</v>
      </c>
      <c r="G67" s="640">
        <v>5</v>
      </c>
      <c r="H67" s="640">
        <v>6</v>
      </c>
      <c r="I67" s="640">
        <v>7</v>
      </c>
      <c r="J67" s="640">
        <v>8</v>
      </c>
      <c r="K67" s="640">
        <v>9</v>
      </c>
      <c r="L67" s="640">
        <v>10</v>
      </c>
      <c r="M67" s="640"/>
      <c r="N67" s="640"/>
      <c r="O67" s="640"/>
      <c r="Q67" s="640"/>
      <c r="R67" s="640"/>
      <c r="S67" s="640"/>
      <c r="T67" s="640"/>
      <c r="U67" s="640"/>
      <c r="V67" s="640"/>
      <c r="W67" s="888"/>
      <c r="X67" s="640"/>
      <c r="Y67" s="640"/>
      <c r="Z67" s="640"/>
      <c r="AA67" s="640"/>
      <c r="AB67" s="640"/>
      <c r="AC67" s="640"/>
      <c r="AD67" s="640"/>
      <c r="AE67" s="640"/>
      <c r="AF67" s="640"/>
      <c r="AG67" s="640"/>
      <c r="AH67" s="640"/>
      <c r="AI67" s="640"/>
      <c r="AJ67" s="640"/>
      <c r="AK67" s="640"/>
      <c r="AL67" s="640"/>
      <c r="AM67" s="640"/>
      <c r="AN67" s="640"/>
      <c r="AO67" s="640"/>
      <c r="AP67" s="640"/>
      <c r="AQ67" s="640"/>
      <c r="AR67" s="640"/>
      <c r="AS67" s="640"/>
      <c r="AT67" s="640"/>
      <c r="AU67" s="640"/>
      <c r="AV67" s="640"/>
      <c r="AW67" s="640"/>
      <c r="AX67" s="640"/>
      <c r="AY67" s="640"/>
      <c r="AZ67" s="640"/>
      <c r="BA67" s="640"/>
      <c r="BB67" s="640"/>
      <c r="BC67" s="640"/>
      <c r="BD67" s="640"/>
      <c r="BE67" s="640"/>
      <c r="BF67" s="640"/>
      <c r="BG67" s="640"/>
      <c r="BH67" s="640"/>
      <c r="BI67" s="640"/>
      <c r="BJ67" s="640"/>
    </row>
    <row r="68" spans="2:62" ht="15.75" customHeight="1" x14ac:dyDescent="0.25">
      <c r="B68" s="631" t="s">
        <v>1446</v>
      </c>
      <c r="C68" s="179">
        <f>D42</f>
        <v>2029</v>
      </c>
      <c r="D68" s="179">
        <f t="shared" ref="D68:L68" si="11">E42</f>
        <v>2030</v>
      </c>
      <c r="E68" s="179">
        <f t="shared" si="11"/>
        <v>2031</v>
      </c>
      <c r="F68" s="179">
        <f t="shared" si="11"/>
        <v>2032</v>
      </c>
      <c r="G68" s="179">
        <f t="shared" si="11"/>
        <v>2033</v>
      </c>
      <c r="H68" s="179">
        <f t="shared" si="11"/>
        <v>2034</v>
      </c>
      <c r="I68" s="179">
        <f t="shared" si="11"/>
        <v>2035</v>
      </c>
      <c r="J68" s="179">
        <f t="shared" si="11"/>
        <v>2036</v>
      </c>
      <c r="K68" s="179">
        <f t="shared" si="11"/>
        <v>2037</v>
      </c>
      <c r="L68" s="179">
        <f t="shared" si="11"/>
        <v>2038</v>
      </c>
      <c r="M68" s="640"/>
      <c r="N68" s="179">
        <v>2029</v>
      </c>
      <c r="O68" s="179">
        <v>2030</v>
      </c>
      <c r="P68" s="179">
        <v>2031</v>
      </c>
      <c r="Q68" s="179">
        <v>2032</v>
      </c>
      <c r="R68" s="179">
        <v>2033</v>
      </c>
      <c r="S68" s="179">
        <v>2034</v>
      </c>
      <c r="T68" s="179">
        <v>2035</v>
      </c>
      <c r="U68" s="179">
        <v>2036</v>
      </c>
      <c r="V68" s="179">
        <v>2037</v>
      </c>
      <c r="W68" s="888"/>
      <c r="X68" s="640"/>
      <c r="Y68" s="640"/>
      <c r="Z68" s="640"/>
      <c r="AA68" s="640"/>
      <c r="AB68" s="640"/>
      <c r="AC68" s="640"/>
      <c r="AD68" s="640"/>
      <c r="AE68" s="640"/>
      <c r="AF68" s="640"/>
      <c r="AG68" s="640"/>
      <c r="AH68" s="640"/>
      <c r="AI68" s="640"/>
      <c r="AJ68" s="640"/>
      <c r="AK68" s="640"/>
      <c r="AL68" s="640"/>
      <c r="AM68" s="640"/>
      <c r="AN68" s="640"/>
      <c r="AO68" s="640"/>
      <c r="AP68" s="640"/>
      <c r="AQ68" s="640"/>
      <c r="AR68" s="640"/>
      <c r="AS68" s="640"/>
      <c r="AT68" s="640"/>
      <c r="AU68" s="640"/>
      <c r="AV68" s="640"/>
      <c r="AW68" s="640"/>
      <c r="AX68" s="640"/>
      <c r="AY68" s="640"/>
      <c r="AZ68" s="640"/>
      <c r="BA68" s="640"/>
      <c r="BB68" s="640"/>
      <c r="BC68" s="640"/>
      <c r="BD68" s="640"/>
      <c r="BE68" s="640"/>
      <c r="BF68" s="640"/>
      <c r="BG68" s="640"/>
      <c r="BH68" s="640"/>
      <c r="BI68" s="640"/>
      <c r="BJ68" s="640"/>
    </row>
    <row r="69" spans="2:62" ht="15.75" customHeight="1" x14ac:dyDescent="0.25">
      <c r="B69" s="194" t="s">
        <v>1437</v>
      </c>
      <c r="C69" s="189">
        <f ca="1">ROUND(SUM(OFFSET($C54,0,5*(C$68-2029),1,5)),0)</f>
        <v>6</v>
      </c>
      <c r="D69" s="189">
        <f t="shared" ref="D69:L69" ca="1" si="12">ROUND(SUM(OFFSET($C54,0,5*(D$68-2029),1,5)),0)</f>
        <v>6</v>
      </c>
      <c r="E69" s="190">
        <f t="shared" ca="1" si="12"/>
        <v>7</v>
      </c>
      <c r="F69" s="190">
        <f t="shared" ca="1" si="12"/>
        <v>7</v>
      </c>
      <c r="G69" s="190">
        <f t="shared" ca="1" si="12"/>
        <v>8</v>
      </c>
      <c r="H69" s="190">
        <f t="shared" ca="1" si="12"/>
        <v>8</v>
      </c>
      <c r="I69" s="190">
        <f t="shared" ca="1" si="12"/>
        <v>8</v>
      </c>
      <c r="J69" s="190">
        <f t="shared" ca="1" si="12"/>
        <v>8</v>
      </c>
      <c r="K69" s="190">
        <f t="shared" ca="1" si="12"/>
        <v>8</v>
      </c>
      <c r="L69" s="190">
        <f t="shared" ca="1" si="12"/>
        <v>8</v>
      </c>
      <c r="M69" s="640">
        <f ca="1">MAX(C69:K69)</f>
        <v>8</v>
      </c>
      <c r="N69" s="189">
        <v>6</v>
      </c>
      <c r="O69" s="189">
        <v>6</v>
      </c>
      <c r="P69" s="190">
        <v>7</v>
      </c>
      <c r="Q69" s="190">
        <v>7</v>
      </c>
      <c r="R69" s="190">
        <v>8</v>
      </c>
      <c r="S69" s="190">
        <v>8</v>
      </c>
      <c r="T69" s="190">
        <v>8</v>
      </c>
      <c r="U69" s="190">
        <v>8</v>
      </c>
      <c r="V69" s="190">
        <v>8</v>
      </c>
      <c r="W69" s="888"/>
      <c r="X69" s="640"/>
      <c r="Y69" s="640"/>
      <c r="Z69" s="640"/>
      <c r="AA69" s="640"/>
      <c r="AB69" s="640"/>
      <c r="AC69" s="640"/>
      <c r="AD69" s="640"/>
      <c r="AE69" s="640"/>
      <c r="AF69" s="640"/>
      <c r="AG69" s="640"/>
      <c r="AH69" s="640"/>
      <c r="AI69" s="640"/>
      <c r="AJ69" s="640"/>
      <c r="AK69" s="640"/>
      <c r="AL69" s="640"/>
      <c r="AM69" s="640"/>
      <c r="AN69" s="640"/>
      <c r="AO69" s="640"/>
      <c r="AP69" s="640"/>
      <c r="AQ69" s="640"/>
      <c r="AR69" s="640"/>
      <c r="AS69" s="640"/>
      <c r="AT69" s="640"/>
      <c r="AU69" s="640"/>
      <c r="AV69" s="640"/>
      <c r="AW69" s="640"/>
      <c r="AX69" s="640"/>
      <c r="AY69" s="640"/>
      <c r="AZ69" s="640"/>
      <c r="BA69" s="640"/>
      <c r="BB69" s="640"/>
      <c r="BC69" s="640"/>
      <c r="BD69" s="640"/>
      <c r="BE69" s="640"/>
      <c r="BF69" s="640"/>
      <c r="BG69" s="640"/>
      <c r="BH69" s="640"/>
      <c r="BI69" s="640"/>
      <c r="BJ69" s="640"/>
    </row>
    <row r="70" spans="2:62" ht="15.75" customHeight="1" x14ac:dyDescent="0.25">
      <c r="B70" s="194" t="s">
        <v>624</v>
      </c>
      <c r="C70" s="189">
        <f t="shared" ref="C70:L70" ca="1" si="13">ROUND(SUM(OFFSET($C55,0,5*(C$68-2029),1,5)),0)</f>
        <v>6</v>
      </c>
      <c r="D70" s="189">
        <f t="shared" ca="1" si="13"/>
        <v>6</v>
      </c>
      <c r="E70" s="190">
        <f t="shared" ca="1" si="13"/>
        <v>7</v>
      </c>
      <c r="F70" s="190">
        <f t="shared" ca="1" si="13"/>
        <v>7</v>
      </c>
      <c r="G70" s="190">
        <f t="shared" ca="1" si="13"/>
        <v>8</v>
      </c>
      <c r="H70" s="190">
        <f t="shared" ca="1" si="13"/>
        <v>8</v>
      </c>
      <c r="I70" s="190">
        <f t="shared" ca="1" si="13"/>
        <v>8</v>
      </c>
      <c r="J70" s="190">
        <f t="shared" ca="1" si="13"/>
        <v>8</v>
      </c>
      <c r="K70" s="190">
        <f t="shared" ca="1" si="13"/>
        <v>8</v>
      </c>
      <c r="L70" s="190">
        <f t="shared" ca="1" si="13"/>
        <v>8</v>
      </c>
      <c r="M70" s="640">
        <f t="shared" ref="M70:M79" ca="1" si="14">MAX(C70:K70)</f>
        <v>8</v>
      </c>
      <c r="N70" s="189">
        <v>6</v>
      </c>
      <c r="O70" s="189">
        <v>6</v>
      </c>
      <c r="P70" s="190">
        <v>7</v>
      </c>
      <c r="Q70" s="190">
        <v>7</v>
      </c>
      <c r="R70" s="190">
        <v>8</v>
      </c>
      <c r="S70" s="190">
        <v>8</v>
      </c>
      <c r="T70" s="190">
        <v>8</v>
      </c>
      <c r="U70" s="190">
        <v>8</v>
      </c>
      <c r="V70" s="190">
        <v>8</v>
      </c>
      <c r="W70" s="888"/>
      <c r="X70" s="640"/>
      <c r="Y70" s="640"/>
      <c r="Z70" s="640"/>
      <c r="AA70" s="640"/>
      <c r="AB70" s="640"/>
      <c r="AC70" s="640"/>
      <c r="AD70" s="640"/>
      <c r="AE70" s="640"/>
      <c r="AF70" s="640"/>
      <c r="AG70" s="640"/>
      <c r="AH70" s="640"/>
      <c r="AI70" s="640"/>
      <c r="AJ70" s="640"/>
      <c r="AK70" s="640"/>
      <c r="AL70" s="640"/>
      <c r="AM70" s="640"/>
      <c r="AN70" s="640"/>
      <c r="AO70" s="640"/>
      <c r="AP70" s="640"/>
      <c r="AQ70" s="640"/>
      <c r="AR70" s="640"/>
      <c r="AS70" s="640"/>
      <c r="AT70" s="640"/>
      <c r="AU70" s="640"/>
      <c r="AV70" s="640"/>
      <c r="AW70" s="640"/>
      <c r="AX70" s="640"/>
      <c r="AY70" s="640"/>
      <c r="AZ70" s="640"/>
      <c r="BA70" s="640"/>
      <c r="BB70" s="640"/>
      <c r="BC70" s="640"/>
      <c r="BD70" s="640"/>
      <c r="BE70" s="640"/>
      <c r="BF70" s="640"/>
      <c r="BG70" s="640"/>
      <c r="BH70" s="640"/>
      <c r="BI70" s="640"/>
      <c r="BJ70" s="640"/>
    </row>
    <row r="71" spans="2:62" ht="15.75" customHeight="1" x14ac:dyDescent="0.25">
      <c r="B71" s="194" t="s">
        <v>625</v>
      </c>
      <c r="C71" s="189">
        <f t="shared" ref="C71:L71" ca="1" si="15">ROUND(SUM(OFFSET($C56,0,5*(C$68-2029),1,5)),0)</f>
        <v>3</v>
      </c>
      <c r="D71" s="189">
        <f t="shared" ca="1" si="15"/>
        <v>3</v>
      </c>
      <c r="E71" s="190">
        <f t="shared" ca="1" si="15"/>
        <v>3</v>
      </c>
      <c r="F71" s="190">
        <f t="shared" ca="1" si="15"/>
        <v>3</v>
      </c>
      <c r="G71" s="190">
        <f t="shared" ca="1" si="15"/>
        <v>4</v>
      </c>
      <c r="H71" s="190">
        <f t="shared" ca="1" si="15"/>
        <v>4</v>
      </c>
      <c r="I71" s="190">
        <f t="shared" ca="1" si="15"/>
        <v>4</v>
      </c>
      <c r="J71" s="190">
        <f t="shared" ca="1" si="15"/>
        <v>4</v>
      </c>
      <c r="K71" s="190">
        <f t="shared" ca="1" si="15"/>
        <v>4</v>
      </c>
      <c r="L71" s="190">
        <f t="shared" ca="1" si="15"/>
        <v>4</v>
      </c>
      <c r="M71" s="640">
        <f t="shared" ca="1" si="14"/>
        <v>4</v>
      </c>
      <c r="N71" s="189">
        <v>3</v>
      </c>
      <c r="O71" s="189">
        <v>3</v>
      </c>
      <c r="P71" s="190">
        <v>3</v>
      </c>
      <c r="Q71" s="190">
        <v>3</v>
      </c>
      <c r="R71" s="190">
        <v>4</v>
      </c>
      <c r="S71" s="190">
        <v>4</v>
      </c>
      <c r="T71" s="190">
        <v>4</v>
      </c>
      <c r="U71" s="190">
        <v>4</v>
      </c>
      <c r="V71" s="190">
        <v>4</v>
      </c>
      <c r="W71" s="888"/>
      <c r="X71" s="640"/>
      <c r="Y71" s="640"/>
      <c r="Z71" s="640"/>
      <c r="AA71" s="640"/>
      <c r="AB71" s="640"/>
      <c r="AC71" s="640"/>
      <c r="AD71" s="640"/>
      <c r="AE71" s="640"/>
      <c r="AF71" s="640"/>
      <c r="AG71" s="640"/>
      <c r="AH71" s="640"/>
      <c r="AI71" s="640"/>
      <c r="AJ71" s="640"/>
      <c r="AK71" s="640"/>
      <c r="AL71" s="640"/>
      <c r="AM71" s="640"/>
      <c r="AN71" s="640"/>
      <c r="AO71" s="640"/>
      <c r="AP71" s="640"/>
      <c r="AQ71" s="640"/>
      <c r="AR71" s="640"/>
      <c r="AS71" s="640"/>
      <c r="AT71" s="640"/>
      <c r="AU71" s="640"/>
      <c r="AV71" s="640"/>
      <c r="AW71" s="640"/>
      <c r="AX71" s="640"/>
      <c r="AY71" s="640"/>
      <c r="AZ71" s="640"/>
      <c r="BA71" s="640"/>
      <c r="BB71" s="640"/>
      <c r="BC71" s="640"/>
      <c r="BD71" s="640"/>
      <c r="BE71" s="640"/>
      <c r="BF71" s="640"/>
      <c r="BG71" s="640"/>
      <c r="BH71" s="640"/>
      <c r="BI71" s="640"/>
      <c r="BJ71" s="640"/>
    </row>
    <row r="72" spans="2:62" ht="15.75" customHeight="1" x14ac:dyDescent="0.25">
      <c r="B72" s="194" t="s">
        <v>1438</v>
      </c>
      <c r="C72" s="189">
        <f t="shared" ref="C72:L72" ca="1" si="16">ROUND(SUM(OFFSET($C57,0,5*(C$68-2029),1,5)),0)</f>
        <v>4</v>
      </c>
      <c r="D72" s="189">
        <f t="shared" ca="1" si="16"/>
        <v>4</v>
      </c>
      <c r="E72" s="190">
        <f t="shared" ca="1" si="16"/>
        <v>4</v>
      </c>
      <c r="F72" s="190">
        <f t="shared" ca="1" si="16"/>
        <v>4</v>
      </c>
      <c r="G72" s="190">
        <f t="shared" ca="1" si="16"/>
        <v>5</v>
      </c>
      <c r="H72" s="190">
        <f t="shared" ca="1" si="16"/>
        <v>5</v>
      </c>
      <c r="I72" s="190">
        <f t="shared" ca="1" si="16"/>
        <v>5</v>
      </c>
      <c r="J72" s="190">
        <f t="shared" ca="1" si="16"/>
        <v>5</v>
      </c>
      <c r="K72" s="190">
        <f t="shared" ca="1" si="16"/>
        <v>5</v>
      </c>
      <c r="L72" s="190">
        <f t="shared" ca="1" si="16"/>
        <v>5</v>
      </c>
      <c r="M72" s="640">
        <f t="shared" ca="1" si="14"/>
        <v>5</v>
      </c>
      <c r="N72" s="189">
        <v>4</v>
      </c>
      <c r="O72" s="189">
        <v>4</v>
      </c>
      <c r="P72" s="190">
        <v>4</v>
      </c>
      <c r="Q72" s="190">
        <v>4</v>
      </c>
      <c r="R72" s="190">
        <v>5</v>
      </c>
      <c r="S72" s="190">
        <v>5</v>
      </c>
      <c r="T72" s="190">
        <v>5</v>
      </c>
      <c r="U72" s="190">
        <v>5</v>
      </c>
      <c r="V72" s="190">
        <v>5</v>
      </c>
      <c r="W72" s="888"/>
      <c r="X72" s="640"/>
      <c r="Y72" s="640"/>
      <c r="Z72" s="640"/>
      <c r="AA72" s="640"/>
      <c r="AB72" s="640"/>
      <c r="AC72" s="640"/>
      <c r="AD72" s="640"/>
      <c r="AE72" s="640"/>
      <c r="AF72" s="640"/>
      <c r="AG72" s="640"/>
      <c r="AH72" s="640"/>
      <c r="AI72" s="640"/>
      <c r="AJ72" s="640"/>
      <c r="AK72" s="640"/>
      <c r="AL72" s="640"/>
      <c r="AM72" s="640"/>
      <c r="AN72" s="640"/>
      <c r="AO72" s="640"/>
      <c r="AP72" s="640"/>
      <c r="AQ72" s="640"/>
      <c r="AR72" s="640"/>
      <c r="AS72" s="640"/>
      <c r="AT72" s="640"/>
      <c r="AU72" s="640"/>
      <c r="AV72" s="640"/>
      <c r="AW72" s="640"/>
      <c r="AX72" s="640"/>
      <c r="AY72" s="640"/>
      <c r="AZ72" s="640"/>
      <c r="BA72" s="640"/>
      <c r="BB72" s="640"/>
      <c r="BC72" s="640"/>
      <c r="BD72" s="640"/>
      <c r="BE72" s="640"/>
      <c r="BF72" s="640"/>
      <c r="BG72" s="640"/>
      <c r="BH72" s="640"/>
      <c r="BI72" s="640"/>
      <c r="BJ72" s="640"/>
    </row>
    <row r="73" spans="2:62" ht="15.75" customHeight="1" x14ac:dyDescent="0.25">
      <c r="B73" s="194" t="s">
        <v>627</v>
      </c>
      <c r="C73" s="189">
        <f t="shared" ref="C73:L73" ca="1" si="17">ROUND(SUM(OFFSET($C58,0,5*(C$68-2029),1,5)),0)</f>
        <v>4</v>
      </c>
      <c r="D73" s="189">
        <f t="shared" ca="1" si="17"/>
        <v>4</v>
      </c>
      <c r="E73" s="190">
        <f t="shared" ca="1" si="17"/>
        <v>4</v>
      </c>
      <c r="F73" s="190">
        <f t="shared" ca="1" si="17"/>
        <v>5</v>
      </c>
      <c r="G73" s="190">
        <f t="shared" ca="1" si="17"/>
        <v>5</v>
      </c>
      <c r="H73" s="190">
        <f t="shared" ca="1" si="17"/>
        <v>5</v>
      </c>
      <c r="I73" s="190">
        <f t="shared" ca="1" si="17"/>
        <v>5</v>
      </c>
      <c r="J73" s="190">
        <f t="shared" ca="1" si="17"/>
        <v>5</v>
      </c>
      <c r="K73" s="190">
        <f t="shared" ca="1" si="17"/>
        <v>5</v>
      </c>
      <c r="L73" s="190">
        <f t="shared" ca="1" si="17"/>
        <v>5</v>
      </c>
      <c r="M73" s="640">
        <f t="shared" ca="1" si="14"/>
        <v>5</v>
      </c>
      <c r="N73" s="189">
        <v>4</v>
      </c>
      <c r="O73" s="189">
        <v>4</v>
      </c>
      <c r="P73" s="190">
        <v>4</v>
      </c>
      <c r="Q73" s="190">
        <v>5</v>
      </c>
      <c r="R73" s="190">
        <v>5</v>
      </c>
      <c r="S73" s="190">
        <v>5</v>
      </c>
      <c r="T73" s="190">
        <v>5</v>
      </c>
      <c r="U73" s="190">
        <v>5</v>
      </c>
      <c r="V73" s="190">
        <v>5</v>
      </c>
      <c r="W73" s="888"/>
      <c r="X73" s="640"/>
      <c r="Y73" s="640"/>
      <c r="Z73" s="640"/>
      <c r="AA73" s="640"/>
      <c r="AB73" s="640"/>
      <c r="AC73" s="640"/>
      <c r="AD73" s="640"/>
      <c r="AE73" s="640"/>
      <c r="AF73" s="640"/>
      <c r="AG73" s="640"/>
      <c r="AH73" s="640"/>
      <c r="AI73" s="640"/>
      <c r="AJ73" s="640"/>
      <c r="AK73" s="640"/>
      <c r="AL73" s="640"/>
      <c r="AM73" s="640"/>
      <c r="AN73" s="640"/>
      <c r="AO73" s="640"/>
      <c r="AP73" s="640"/>
      <c r="AQ73" s="640"/>
      <c r="AR73" s="640"/>
      <c r="AS73" s="640"/>
      <c r="AT73" s="640"/>
      <c r="AU73" s="640"/>
      <c r="AV73" s="640"/>
      <c r="AW73" s="640"/>
      <c r="AX73" s="640"/>
      <c r="AY73" s="640"/>
      <c r="AZ73" s="640"/>
      <c r="BA73" s="640"/>
      <c r="BB73" s="640"/>
      <c r="BC73" s="640"/>
      <c r="BD73" s="640"/>
      <c r="BE73" s="640"/>
      <c r="BF73" s="640"/>
      <c r="BG73" s="640"/>
      <c r="BH73" s="640"/>
      <c r="BI73" s="640"/>
      <c r="BJ73" s="640"/>
    </row>
    <row r="74" spans="2:62" ht="15.75" customHeight="1" x14ac:dyDescent="0.25">
      <c r="B74" s="194" t="s">
        <v>1439</v>
      </c>
      <c r="C74" s="189">
        <f t="shared" ref="C74:L74" ca="1" si="18">ROUND(SUM(OFFSET($C59,0,5*(C$68-2029),1,5)),0)</f>
        <v>4</v>
      </c>
      <c r="D74" s="189">
        <f t="shared" ca="1" si="18"/>
        <v>4</v>
      </c>
      <c r="E74" s="190">
        <f t="shared" ca="1" si="18"/>
        <v>4</v>
      </c>
      <c r="F74" s="190">
        <f t="shared" ca="1" si="18"/>
        <v>5</v>
      </c>
      <c r="G74" s="190">
        <f t="shared" ca="1" si="18"/>
        <v>5</v>
      </c>
      <c r="H74" s="190">
        <f t="shared" ca="1" si="18"/>
        <v>5</v>
      </c>
      <c r="I74" s="190">
        <f t="shared" ca="1" si="18"/>
        <v>5</v>
      </c>
      <c r="J74" s="190">
        <f t="shared" ca="1" si="18"/>
        <v>5</v>
      </c>
      <c r="K74" s="190">
        <f t="shared" ca="1" si="18"/>
        <v>5</v>
      </c>
      <c r="L74" s="190">
        <f t="shared" ca="1" si="18"/>
        <v>5</v>
      </c>
      <c r="M74" s="640">
        <f t="shared" ca="1" si="14"/>
        <v>5</v>
      </c>
      <c r="N74" s="189">
        <v>4</v>
      </c>
      <c r="O74" s="189">
        <v>4</v>
      </c>
      <c r="P74" s="190">
        <v>4</v>
      </c>
      <c r="Q74" s="190">
        <v>5</v>
      </c>
      <c r="R74" s="190">
        <v>5</v>
      </c>
      <c r="S74" s="190">
        <v>5</v>
      </c>
      <c r="T74" s="190">
        <v>5</v>
      </c>
      <c r="U74" s="190">
        <v>5</v>
      </c>
      <c r="V74" s="190">
        <v>5</v>
      </c>
      <c r="W74" s="888"/>
      <c r="X74" s="640"/>
      <c r="Y74" s="640"/>
      <c r="Z74" s="640"/>
      <c r="AA74" s="640"/>
      <c r="AB74" s="640"/>
      <c r="AC74" s="640"/>
      <c r="AD74" s="640"/>
      <c r="AE74" s="640"/>
      <c r="AF74" s="640"/>
      <c r="AG74" s="640"/>
      <c r="AH74" s="640"/>
      <c r="AI74" s="640"/>
      <c r="AJ74" s="640"/>
      <c r="AK74" s="640"/>
      <c r="AL74" s="640"/>
      <c r="AM74" s="640"/>
      <c r="AN74" s="640"/>
      <c r="AO74" s="640"/>
      <c r="AP74" s="640"/>
      <c r="AQ74" s="640"/>
      <c r="AR74" s="640"/>
      <c r="AS74" s="640"/>
      <c r="AT74" s="640"/>
      <c r="AU74" s="640"/>
      <c r="AV74" s="640"/>
      <c r="AW74" s="640"/>
      <c r="AX74" s="640"/>
      <c r="AY74" s="640"/>
      <c r="AZ74" s="640"/>
      <c r="BA74" s="640"/>
      <c r="BB74" s="640"/>
      <c r="BC74" s="640"/>
      <c r="BD74" s="640"/>
      <c r="BE74" s="640"/>
      <c r="BF74" s="640"/>
      <c r="BG74" s="640"/>
      <c r="BH74" s="640"/>
      <c r="BI74" s="640"/>
      <c r="BJ74" s="640"/>
    </row>
    <row r="75" spans="2:62" ht="15.75" customHeight="1" x14ac:dyDescent="0.25">
      <c r="B75" s="194" t="s">
        <v>1440</v>
      </c>
      <c r="C75" s="189">
        <f t="shared" ref="C75:L75" ca="1" si="19">ROUND(SUM(OFFSET($C60,0,5*(C$68-2029),1,5)),0)</f>
        <v>4</v>
      </c>
      <c r="D75" s="189">
        <f t="shared" ca="1" si="19"/>
        <v>4</v>
      </c>
      <c r="E75" s="190">
        <f t="shared" ca="1" si="19"/>
        <v>4</v>
      </c>
      <c r="F75" s="190">
        <f t="shared" ca="1" si="19"/>
        <v>4</v>
      </c>
      <c r="G75" s="190">
        <f t="shared" ca="1" si="19"/>
        <v>5</v>
      </c>
      <c r="H75" s="190">
        <f t="shared" ca="1" si="19"/>
        <v>5</v>
      </c>
      <c r="I75" s="190">
        <f t="shared" ca="1" si="19"/>
        <v>5</v>
      </c>
      <c r="J75" s="190">
        <f t="shared" ca="1" si="19"/>
        <v>5</v>
      </c>
      <c r="K75" s="190">
        <f t="shared" ca="1" si="19"/>
        <v>5</v>
      </c>
      <c r="L75" s="190">
        <f t="shared" ca="1" si="19"/>
        <v>5</v>
      </c>
      <c r="M75" s="640">
        <f t="shared" ca="1" si="14"/>
        <v>5</v>
      </c>
      <c r="N75" s="189">
        <v>4</v>
      </c>
      <c r="O75" s="189">
        <v>4</v>
      </c>
      <c r="P75" s="190">
        <v>4</v>
      </c>
      <c r="Q75" s="190">
        <v>4</v>
      </c>
      <c r="R75" s="190">
        <v>5</v>
      </c>
      <c r="S75" s="190">
        <v>5</v>
      </c>
      <c r="T75" s="190">
        <v>5</v>
      </c>
      <c r="U75" s="190">
        <v>5</v>
      </c>
      <c r="V75" s="190">
        <v>5</v>
      </c>
      <c r="W75" s="888"/>
      <c r="X75" s="640"/>
      <c r="Y75" s="640"/>
      <c r="Z75" s="640"/>
      <c r="AA75" s="640"/>
      <c r="AB75" s="640"/>
      <c r="AC75" s="640"/>
      <c r="AD75" s="640"/>
      <c r="AE75" s="640"/>
      <c r="AF75" s="640"/>
      <c r="AG75" s="640"/>
      <c r="AH75" s="640"/>
      <c r="AI75" s="640"/>
      <c r="AJ75" s="640"/>
      <c r="AK75" s="640"/>
      <c r="AL75" s="640"/>
      <c r="AM75" s="640"/>
      <c r="AN75" s="640"/>
      <c r="AO75" s="640"/>
      <c r="AP75" s="640"/>
      <c r="AQ75" s="640"/>
      <c r="AR75" s="640"/>
      <c r="AS75" s="640"/>
      <c r="AT75" s="640"/>
      <c r="AU75" s="640"/>
      <c r="AV75" s="640"/>
      <c r="AW75" s="640"/>
      <c r="AX75" s="640"/>
      <c r="AY75" s="640"/>
      <c r="AZ75" s="640"/>
      <c r="BA75" s="640"/>
      <c r="BB75" s="640"/>
      <c r="BC75" s="640"/>
      <c r="BD75" s="640"/>
      <c r="BE75" s="640"/>
      <c r="BF75" s="640"/>
      <c r="BG75" s="640"/>
      <c r="BH75" s="640"/>
      <c r="BI75" s="640"/>
      <c r="BJ75" s="640"/>
    </row>
    <row r="76" spans="2:62" ht="15.75" customHeight="1" x14ac:dyDescent="0.25">
      <c r="B76" s="194" t="s">
        <v>1441</v>
      </c>
      <c r="C76" s="189">
        <f t="shared" ref="C76:L76" ca="1" si="20">ROUND(SUM(OFFSET($C61,0,5*(C$68-2029),1,5)),0)</f>
        <v>2</v>
      </c>
      <c r="D76" s="189">
        <f t="shared" ca="1" si="20"/>
        <v>2</v>
      </c>
      <c r="E76" s="190">
        <f t="shared" ca="1" si="20"/>
        <v>3</v>
      </c>
      <c r="F76" s="190">
        <f t="shared" ca="1" si="20"/>
        <v>3</v>
      </c>
      <c r="G76" s="190">
        <f t="shared" ca="1" si="20"/>
        <v>3</v>
      </c>
      <c r="H76" s="190">
        <f t="shared" ca="1" si="20"/>
        <v>3</v>
      </c>
      <c r="I76" s="190">
        <f t="shared" ca="1" si="20"/>
        <v>3</v>
      </c>
      <c r="J76" s="190">
        <f t="shared" ca="1" si="20"/>
        <v>3</v>
      </c>
      <c r="K76" s="190">
        <f t="shared" ca="1" si="20"/>
        <v>3</v>
      </c>
      <c r="L76" s="190">
        <f t="shared" ca="1" si="20"/>
        <v>3</v>
      </c>
      <c r="M76" s="640">
        <f t="shared" ca="1" si="14"/>
        <v>3</v>
      </c>
      <c r="N76" s="189">
        <v>2</v>
      </c>
      <c r="O76" s="189">
        <v>2</v>
      </c>
      <c r="P76" s="190">
        <v>3</v>
      </c>
      <c r="Q76" s="190">
        <v>3</v>
      </c>
      <c r="R76" s="190">
        <v>3</v>
      </c>
      <c r="S76" s="190">
        <v>3</v>
      </c>
      <c r="T76" s="190">
        <v>3</v>
      </c>
      <c r="U76" s="190">
        <v>3</v>
      </c>
      <c r="V76" s="190">
        <v>3</v>
      </c>
      <c r="W76" s="888"/>
      <c r="X76" s="640"/>
      <c r="Y76" s="640"/>
      <c r="Z76" s="640"/>
      <c r="AA76" s="640"/>
      <c r="AB76" s="640"/>
      <c r="AC76" s="640"/>
      <c r="AD76" s="640"/>
      <c r="AE76" s="640"/>
      <c r="AF76" s="640"/>
      <c r="AG76" s="640"/>
      <c r="AH76" s="640"/>
      <c r="AI76" s="640"/>
      <c r="AJ76" s="640"/>
      <c r="AK76" s="640"/>
      <c r="AL76" s="640"/>
      <c r="AM76" s="640"/>
      <c r="AN76" s="640"/>
      <c r="AO76" s="640"/>
      <c r="AP76" s="640"/>
      <c r="AQ76" s="640"/>
      <c r="AR76" s="640"/>
      <c r="AS76" s="640"/>
      <c r="AT76" s="640"/>
      <c r="AU76" s="640"/>
      <c r="AV76" s="640"/>
      <c r="AW76" s="640"/>
      <c r="AX76" s="640"/>
      <c r="AY76" s="640"/>
      <c r="AZ76" s="640"/>
      <c r="BA76" s="640"/>
      <c r="BB76" s="640"/>
      <c r="BC76" s="640"/>
      <c r="BD76" s="640"/>
      <c r="BE76" s="640"/>
      <c r="BF76" s="640"/>
      <c r="BG76" s="640"/>
      <c r="BH76" s="640"/>
      <c r="BI76" s="640"/>
      <c r="BJ76" s="640"/>
    </row>
    <row r="77" spans="2:62" ht="15.75" customHeight="1" x14ac:dyDescent="0.25">
      <c r="B77" s="194" t="s">
        <v>1442</v>
      </c>
      <c r="C77" s="189">
        <f t="shared" ref="C77:L77" ca="1" si="21">ROUND(SUM(OFFSET($C62,0,5*(C$68-2029),1,5)),0)</f>
        <v>5</v>
      </c>
      <c r="D77" s="189">
        <f t="shared" ca="1" si="21"/>
        <v>5</v>
      </c>
      <c r="E77" s="190">
        <f t="shared" ca="1" si="21"/>
        <v>5</v>
      </c>
      <c r="F77" s="190">
        <f t="shared" ca="1" si="21"/>
        <v>6</v>
      </c>
      <c r="G77" s="190">
        <f t="shared" ca="1" si="21"/>
        <v>6</v>
      </c>
      <c r="H77" s="190">
        <f t="shared" ca="1" si="21"/>
        <v>6</v>
      </c>
      <c r="I77" s="190">
        <f t="shared" ca="1" si="21"/>
        <v>6</v>
      </c>
      <c r="J77" s="190">
        <f t="shared" ca="1" si="21"/>
        <v>6</v>
      </c>
      <c r="K77" s="190">
        <f t="shared" ca="1" si="21"/>
        <v>6</v>
      </c>
      <c r="L77" s="190">
        <f t="shared" ca="1" si="21"/>
        <v>6</v>
      </c>
      <c r="M77" s="640">
        <f t="shared" ca="1" si="14"/>
        <v>6</v>
      </c>
      <c r="N77" s="189">
        <v>5</v>
      </c>
      <c r="O77" s="189">
        <v>5</v>
      </c>
      <c r="P77" s="190">
        <v>5</v>
      </c>
      <c r="Q77" s="190">
        <v>6</v>
      </c>
      <c r="R77" s="190">
        <v>6</v>
      </c>
      <c r="S77" s="190">
        <v>6</v>
      </c>
      <c r="T77" s="190">
        <v>6</v>
      </c>
      <c r="U77" s="190">
        <v>6</v>
      </c>
      <c r="V77" s="190">
        <v>6</v>
      </c>
      <c r="W77" s="888"/>
      <c r="X77" s="640"/>
      <c r="Y77" s="640"/>
      <c r="Z77" s="640"/>
      <c r="AA77" s="640"/>
      <c r="AB77" s="640"/>
      <c r="AC77" s="640"/>
      <c r="AD77" s="640"/>
      <c r="AE77" s="640"/>
      <c r="AF77" s="640"/>
      <c r="AG77" s="640"/>
      <c r="AH77" s="640"/>
      <c r="AI77" s="640"/>
      <c r="AJ77" s="640"/>
      <c r="AK77" s="640"/>
      <c r="AL77" s="640"/>
      <c r="AM77" s="640"/>
      <c r="AN77" s="640"/>
      <c r="AO77" s="640"/>
      <c r="AP77" s="640"/>
      <c r="AQ77" s="640"/>
      <c r="AR77" s="640"/>
      <c r="AS77" s="640"/>
      <c r="AT77" s="640"/>
      <c r="AU77" s="640"/>
      <c r="AV77" s="640"/>
      <c r="AW77" s="640"/>
      <c r="AX77" s="640"/>
      <c r="AY77" s="640"/>
      <c r="AZ77" s="640"/>
      <c r="BA77" s="640"/>
      <c r="BB77" s="640"/>
      <c r="BC77" s="640"/>
      <c r="BD77" s="640"/>
      <c r="BE77" s="640"/>
      <c r="BF77" s="640"/>
      <c r="BG77" s="640"/>
      <c r="BH77" s="640"/>
      <c r="BI77" s="640"/>
      <c r="BJ77" s="640"/>
    </row>
    <row r="78" spans="2:62" ht="15.75" customHeight="1" x14ac:dyDescent="0.25">
      <c r="B78" s="194" t="s">
        <v>632</v>
      </c>
      <c r="C78" s="189">
        <f t="shared" ref="C78:L78" ca="1" si="22">ROUND(SUM(OFFSET($C63,0,5*(C$68-2029),1,5)),0)</f>
        <v>2</v>
      </c>
      <c r="D78" s="189">
        <f t="shared" ca="1" si="22"/>
        <v>2</v>
      </c>
      <c r="E78" s="190">
        <f t="shared" ca="1" si="22"/>
        <v>3</v>
      </c>
      <c r="F78" s="190">
        <f t="shared" ca="1" si="22"/>
        <v>3</v>
      </c>
      <c r="G78" s="190">
        <f t="shared" ca="1" si="22"/>
        <v>3</v>
      </c>
      <c r="H78" s="190">
        <f t="shared" ca="1" si="22"/>
        <v>3</v>
      </c>
      <c r="I78" s="190">
        <f t="shared" ca="1" si="22"/>
        <v>3</v>
      </c>
      <c r="J78" s="190">
        <f t="shared" ca="1" si="22"/>
        <v>3</v>
      </c>
      <c r="K78" s="190">
        <f t="shared" ca="1" si="22"/>
        <v>3</v>
      </c>
      <c r="L78" s="190">
        <f t="shared" ca="1" si="22"/>
        <v>3</v>
      </c>
      <c r="M78" s="640">
        <f t="shared" ca="1" si="14"/>
        <v>3</v>
      </c>
      <c r="N78" s="189">
        <v>2</v>
      </c>
      <c r="O78" s="189">
        <v>2</v>
      </c>
      <c r="P78" s="190">
        <v>3</v>
      </c>
      <c r="Q78" s="190">
        <v>3</v>
      </c>
      <c r="R78" s="190">
        <v>3</v>
      </c>
      <c r="S78" s="190">
        <v>3</v>
      </c>
      <c r="T78" s="190">
        <v>3</v>
      </c>
      <c r="U78" s="190">
        <v>3</v>
      </c>
      <c r="V78" s="190">
        <v>3</v>
      </c>
      <c r="W78" s="888"/>
    </row>
    <row r="79" spans="2:62" ht="15.75" customHeight="1" x14ac:dyDescent="0.25">
      <c r="B79" s="194" t="s">
        <v>1443</v>
      </c>
      <c r="C79" s="189">
        <f t="shared" ref="C79:L79" ca="1" si="23">ROUND(SUM(OFFSET($C64,0,5*(C$68-2029),1,5)),0)</f>
        <v>2</v>
      </c>
      <c r="D79" s="189">
        <f t="shared" ca="1" si="23"/>
        <v>2</v>
      </c>
      <c r="E79" s="190">
        <f t="shared" ca="1" si="23"/>
        <v>3</v>
      </c>
      <c r="F79" s="190">
        <f t="shared" ca="1" si="23"/>
        <v>3</v>
      </c>
      <c r="G79" s="190">
        <f t="shared" ca="1" si="23"/>
        <v>3</v>
      </c>
      <c r="H79" s="190">
        <f t="shared" ca="1" si="23"/>
        <v>3</v>
      </c>
      <c r="I79" s="190">
        <f t="shared" ca="1" si="23"/>
        <v>3</v>
      </c>
      <c r="J79" s="190">
        <f t="shared" ca="1" si="23"/>
        <v>3</v>
      </c>
      <c r="K79" s="190">
        <f t="shared" ca="1" si="23"/>
        <v>3</v>
      </c>
      <c r="L79" s="190">
        <f t="shared" ca="1" si="23"/>
        <v>3</v>
      </c>
      <c r="M79" s="640">
        <f t="shared" ca="1" si="14"/>
        <v>3</v>
      </c>
      <c r="N79" s="189">
        <v>2</v>
      </c>
      <c r="O79" s="189">
        <v>2</v>
      </c>
      <c r="P79" s="190">
        <v>3</v>
      </c>
      <c r="Q79" s="190">
        <v>3</v>
      </c>
      <c r="R79" s="190">
        <v>3</v>
      </c>
      <c r="S79" s="190">
        <v>3</v>
      </c>
      <c r="T79" s="190">
        <v>3</v>
      </c>
      <c r="U79" s="190">
        <v>3</v>
      </c>
      <c r="V79" s="190">
        <v>3</v>
      </c>
      <c r="W79" s="888"/>
    </row>
    <row r="80" spans="2:62" ht="15.75" customHeight="1" x14ac:dyDescent="0.25">
      <c r="B80" s="641" t="s">
        <v>1450</v>
      </c>
      <c r="C80" s="642">
        <f t="shared" ref="C80:L80" ca="1" si="24">SUM(C69:C79)</f>
        <v>42</v>
      </c>
      <c r="D80" s="642">
        <f t="shared" ca="1" si="24"/>
        <v>42</v>
      </c>
      <c r="E80" s="642">
        <f t="shared" ca="1" si="24"/>
        <v>47</v>
      </c>
      <c r="F80" s="642">
        <f t="shared" ca="1" si="24"/>
        <v>50</v>
      </c>
      <c r="G80" s="642">
        <f t="shared" ca="1" si="24"/>
        <v>55</v>
      </c>
      <c r="H80" s="642">
        <f t="shared" ca="1" si="24"/>
        <v>55</v>
      </c>
      <c r="I80" s="642">
        <f t="shared" ca="1" si="24"/>
        <v>55</v>
      </c>
      <c r="J80" s="642">
        <f t="shared" ca="1" si="24"/>
        <v>55</v>
      </c>
      <c r="K80" s="642">
        <f t="shared" ca="1" si="24"/>
        <v>55</v>
      </c>
      <c r="L80" s="642">
        <f t="shared" ca="1" si="24"/>
        <v>55</v>
      </c>
      <c r="M80" s="640"/>
      <c r="N80" s="640"/>
      <c r="O80" s="640"/>
      <c r="W80" s="888"/>
    </row>
    <row r="81" spans="2:23" ht="15.75" customHeight="1" x14ac:dyDescent="0.25">
      <c r="B81" s="643" t="s">
        <v>1451</v>
      </c>
      <c r="C81" s="644">
        <f>ROUNDDOWN(D48/10,0)</f>
        <v>3</v>
      </c>
      <c r="D81" s="644">
        <f t="shared" ref="D81:L81" si="25">ROUNDDOWN(E48/10,0)</f>
        <v>3</v>
      </c>
      <c r="E81" s="645">
        <f t="shared" si="25"/>
        <v>4</v>
      </c>
      <c r="F81" s="645">
        <f t="shared" si="25"/>
        <v>4</v>
      </c>
      <c r="G81" s="645">
        <f t="shared" si="25"/>
        <v>4</v>
      </c>
      <c r="H81" s="645">
        <f t="shared" si="25"/>
        <v>4</v>
      </c>
      <c r="I81" s="645">
        <f t="shared" si="25"/>
        <v>4</v>
      </c>
      <c r="J81" s="645">
        <f t="shared" si="25"/>
        <v>4</v>
      </c>
      <c r="K81" s="645">
        <f t="shared" si="25"/>
        <v>4</v>
      </c>
      <c r="L81" s="645">
        <f t="shared" si="25"/>
        <v>4</v>
      </c>
      <c r="M81" s="640"/>
      <c r="N81" s="640"/>
      <c r="O81" s="640"/>
      <c r="W81" s="888"/>
    </row>
    <row r="82" spans="2:23" ht="25.5" customHeight="1" x14ac:dyDescent="0.25">
      <c r="B82" s="643" t="s">
        <v>1452</v>
      </c>
      <c r="C82" s="644">
        <f t="shared" ref="C82:L82" si="26">ROUNDDOWN(D49/8,0)</f>
        <v>2</v>
      </c>
      <c r="D82" s="644">
        <f t="shared" si="26"/>
        <v>2</v>
      </c>
      <c r="E82" s="644">
        <f t="shared" si="26"/>
        <v>2</v>
      </c>
      <c r="F82" s="644">
        <f t="shared" si="26"/>
        <v>3</v>
      </c>
      <c r="G82" s="644">
        <f t="shared" si="26"/>
        <v>3</v>
      </c>
      <c r="H82" s="644">
        <f t="shared" si="26"/>
        <v>3</v>
      </c>
      <c r="I82" s="644">
        <f t="shared" si="26"/>
        <v>3</v>
      </c>
      <c r="J82" s="644">
        <f t="shared" si="26"/>
        <v>3</v>
      </c>
      <c r="K82" s="644">
        <f t="shared" si="26"/>
        <v>3</v>
      </c>
      <c r="L82" s="644">
        <f t="shared" si="26"/>
        <v>3</v>
      </c>
      <c r="M82" s="640"/>
      <c r="N82" s="640"/>
      <c r="O82" s="640"/>
    </row>
    <row r="83" spans="2:23" ht="15.75" customHeight="1" x14ac:dyDescent="0.25">
      <c r="B83" s="646" t="s">
        <v>344</v>
      </c>
      <c r="C83" s="647">
        <f t="shared" ref="C83:L83" ca="1" si="27">SUM(C80:C82)</f>
        <v>47</v>
      </c>
      <c r="D83" s="647">
        <f t="shared" ca="1" si="27"/>
        <v>47</v>
      </c>
      <c r="E83" s="647">
        <f t="shared" ca="1" si="27"/>
        <v>53</v>
      </c>
      <c r="F83" s="647">
        <f t="shared" ca="1" si="27"/>
        <v>57</v>
      </c>
      <c r="G83" s="647">
        <f t="shared" ca="1" si="27"/>
        <v>62</v>
      </c>
      <c r="H83" s="647">
        <f t="shared" ca="1" si="27"/>
        <v>62</v>
      </c>
      <c r="I83" s="647">
        <f t="shared" ca="1" si="27"/>
        <v>62</v>
      </c>
      <c r="J83" s="647">
        <f t="shared" ca="1" si="27"/>
        <v>62</v>
      </c>
      <c r="K83" s="647">
        <f t="shared" ca="1" si="27"/>
        <v>62</v>
      </c>
      <c r="L83" s="647">
        <f t="shared" ca="1" si="27"/>
        <v>62</v>
      </c>
      <c r="M83" s="640"/>
      <c r="N83" s="640"/>
      <c r="O83" s="640"/>
    </row>
    <row r="84" spans="2:23" ht="15.75" customHeight="1" x14ac:dyDescent="0.25">
      <c r="B84" s="646" t="s">
        <v>1884</v>
      </c>
      <c r="C84" s="821">
        <f>INT('5. Población efec CP-OBJETIVO'!M48)</f>
        <v>952</v>
      </c>
      <c r="D84" s="821">
        <f>INT('5. Población efec CP-OBJETIVO'!N48)</f>
        <v>1029</v>
      </c>
      <c r="E84" s="821">
        <f>INT('5. Población efec CP-OBJETIVO'!O48)</f>
        <v>1094</v>
      </c>
      <c r="F84" s="821">
        <f>INT('5. Población efec CP-OBJETIVO'!P48)</f>
        <v>1160</v>
      </c>
      <c r="G84" s="821">
        <f>INT('5. Población efec CP-OBJETIVO'!Q48)</f>
        <v>1227</v>
      </c>
      <c r="H84" s="821">
        <f>INT('5. Población efec CP-OBJETIVO'!R48)</f>
        <v>1241</v>
      </c>
      <c r="I84" s="821">
        <f>INT('5. Población efec CP-OBJETIVO'!S48)</f>
        <v>1255</v>
      </c>
      <c r="J84" s="821">
        <f>INT('5. Población efec CP-OBJETIVO'!T48)</f>
        <v>1270</v>
      </c>
      <c r="K84" s="821">
        <f>INT('5. Población efec CP-OBJETIVO'!U48)</f>
        <v>1285</v>
      </c>
      <c r="L84" s="821">
        <f>INT('5. Población efec CP-OBJETIVO'!V48)</f>
        <v>1300</v>
      </c>
      <c r="M84" s="640"/>
      <c r="N84" s="640"/>
      <c r="O84" s="640"/>
    </row>
    <row r="85" spans="2:23" ht="15.75" customHeight="1" x14ac:dyDescent="0.25">
      <c r="B85" s="646" t="s">
        <v>1885</v>
      </c>
      <c r="C85" s="821">
        <f ca="1">ROUND(C84/C83,0)</f>
        <v>20</v>
      </c>
      <c r="D85" s="821">
        <f t="shared" ref="D85:L85" ca="1" si="28">ROUND(D84/D83,0)</f>
        <v>22</v>
      </c>
      <c r="E85" s="821">
        <f t="shared" ca="1" si="28"/>
        <v>21</v>
      </c>
      <c r="F85" s="821">
        <f t="shared" ca="1" si="28"/>
        <v>20</v>
      </c>
      <c r="G85" s="821">
        <f t="shared" ca="1" si="28"/>
        <v>20</v>
      </c>
      <c r="H85" s="821">
        <f t="shared" ca="1" si="28"/>
        <v>20</v>
      </c>
      <c r="I85" s="821">
        <f t="shared" ca="1" si="28"/>
        <v>20</v>
      </c>
      <c r="J85" s="821">
        <f t="shared" ca="1" si="28"/>
        <v>20</v>
      </c>
      <c r="K85" s="821">
        <f t="shared" ca="1" si="28"/>
        <v>21</v>
      </c>
      <c r="L85" s="821">
        <f t="shared" ca="1" si="28"/>
        <v>21</v>
      </c>
      <c r="M85" s="640">
        <f ca="1">AVERAGE(C85:L85)</f>
        <v>20.5</v>
      </c>
      <c r="N85" s="640"/>
      <c r="O85" s="640"/>
    </row>
    <row r="86" spans="2:23" ht="15.75" customHeight="1" x14ac:dyDescent="0.25">
      <c r="M86" s="640"/>
      <c r="N86" s="640"/>
    </row>
    <row r="87" spans="2:23" ht="15.75" customHeight="1" x14ac:dyDescent="0.25">
      <c r="B87" s="648" t="s">
        <v>1453</v>
      </c>
      <c r="C87" s="649"/>
      <c r="D87" s="649"/>
      <c r="E87" s="649"/>
      <c r="F87" s="649"/>
      <c r="G87" s="649"/>
      <c r="H87" s="649"/>
      <c r="I87" s="649"/>
      <c r="J87" s="649"/>
      <c r="K87" s="649"/>
      <c r="L87" s="649"/>
      <c r="M87" s="650"/>
    </row>
    <row r="88" spans="2:23" ht="15.75" customHeight="1" x14ac:dyDescent="0.25">
      <c r="E88">
        <v>1</v>
      </c>
      <c r="F88">
        <v>2</v>
      </c>
      <c r="G88">
        <v>3</v>
      </c>
      <c r="H88">
        <v>4</v>
      </c>
      <c r="I88">
        <v>5</v>
      </c>
      <c r="J88">
        <v>6</v>
      </c>
      <c r="K88">
        <v>7</v>
      </c>
      <c r="L88">
        <v>8</v>
      </c>
      <c r="M88">
        <v>9</v>
      </c>
      <c r="N88">
        <v>10</v>
      </c>
    </row>
    <row r="89" spans="2:23" ht="15.75" customHeight="1" x14ac:dyDescent="0.25">
      <c r="B89" s="651" t="s">
        <v>1454</v>
      </c>
      <c r="C89" s="652">
        <v>2024</v>
      </c>
      <c r="D89" s="652">
        <v>2025</v>
      </c>
      <c r="E89" s="802">
        <f>C68</f>
        <v>2029</v>
      </c>
      <c r="F89" s="802">
        <f t="shared" ref="F89:N89" si="29">D68</f>
        <v>2030</v>
      </c>
      <c r="G89" s="802">
        <f t="shared" si="29"/>
        <v>2031</v>
      </c>
      <c r="H89" s="802">
        <f t="shared" si="29"/>
        <v>2032</v>
      </c>
      <c r="I89" s="802">
        <f t="shared" si="29"/>
        <v>2033</v>
      </c>
      <c r="J89" s="802">
        <f t="shared" si="29"/>
        <v>2034</v>
      </c>
      <c r="K89" s="802">
        <f t="shared" si="29"/>
        <v>2035</v>
      </c>
      <c r="L89" s="802">
        <f t="shared" si="29"/>
        <v>2036</v>
      </c>
      <c r="M89" s="802">
        <f t="shared" si="29"/>
        <v>2037</v>
      </c>
      <c r="N89" s="802">
        <f t="shared" si="29"/>
        <v>2038</v>
      </c>
    </row>
    <row r="90" spans="2:23" ht="15.75" customHeight="1" x14ac:dyDescent="0.25">
      <c r="B90" s="201" t="s">
        <v>1455</v>
      </c>
      <c r="C90" s="653">
        <v>1</v>
      </c>
      <c r="D90" s="653">
        <v>1</v>
      </c>
      <c r="E90" s="654">
        <v>1</v>
      </c>
      <c r="F90" s="654">
        <f t="shared" ref="F90:N90" si="30">E90</f>
        <v>1</v>
      </c>
      <c r="G90" s="654">
        <f t="shared" si="30"/>
        <v>1</v>
      </c>
      <c r="H90" s="654">
        <f t="shared" si="30"/>
        <v>1</v>
      </c>
      <c r="I90" s="654">
        <f t="shared" si="30"/>
        <v>1</v>
      </c>
      <c r="J90" s="654">
        <f t="shared" si="30"/>
        <v>1</v>
      </c>
      <c r="K90" s="654">
        <f t="shared" si="30"/>
        <v>1</v>
      </c>
      <c r="L90" s="654">
        <f t="shared" si="30"/>
        <v>1</v>
      </c>
      <c r="M90" s="654">
        <f t="shared" si="30"/>
        <v>1</v>
      </c>
      <c r="N90" s="654">
        <f t="shared" si="30"/>
        <v>1</v>
      </c>
      <c r="O90" s="640">
        <f>MAX(E90:M90)</f>
        <v>1</v>
      </c>
    </row>
    <row r="91" spans="2:23" ht="15.75" customHeight="1" x14ac:dyDescent="0.25">
      <c r="B91" s="201" t="s">
        <v>1456</v>
      </c>
      <c r="C91" s="653">
        <v>1</v>
      </c>
      <c r="D91" s="653">
        <v>1</v>
      </c>
      <c r="E91" s="654">
        <v>2</v>
      </c>
      <c r="F91" s="654">
        <f t="shared" ref="F91:N91" si="31">E91</f>
        <v>2</v>
      </c>
      <c r="G91" s="654">
        <f t="shared" si="31"/>
        <v>2</v>
      </c>
      <c r="H91" s="654">
        <f t="shared" si="31"/>
        <v>2</v>
      </c>
      <c r="I91" s="654">
        <f t="shared" si="31"/>
        <v>2</v>
      </c>
      <c r="J91" s="654">
        <f t="shared" si="31"/>
        <v>2</v>
      </c>
      <c r="K91" s="654">
        <f t="shared" si="31"/>
        <v>2</v>
      </c>
      <c r="L91" s="654">
        <f t="shared" si="31"/>
        <v>2</v>
      </c>
      <c r="M91" s="654">
        <f t="shared" si="31"/>
        <v>2</v>
      </c>
      <c r="N91" s="654">
        <f t="shared" si="31"/>
        <v>2</v>
      </c>
      <c r="O91" s="640">
        <f t="shared" ref="O91:O102" si="32">MAX(E91:M91)</f>
        <v>2</v>
      </c>
    </row>
    <row r="92" spans="2:23" ht="15.75" customHeight="1" x14ac:dyDescent="0.25">
      <c r="B92" s="201" t="s">
        <v>1457</v>
      </c>
      <c r="C92" s="653">
        <v>0</v>
      </c>
      <c r="D92" s="653">
        <v>0</v>
      </c>
      <c r="E92" s="654">
        <v>1</v>
      </c>
      <c r="F92" s="654">
        <f t="shared" ref="F92:N92" si="33">E92</f>
        <v>1</v>
      </c>
      <c r="G92" s="654">
        <f t="shared" si="33"/>
        <v>1</v>
      </c>
      <c r="H92" s="654">
        <f t="shared" si="33"/>
        <v>1</v>
      </c>
      <c r="I92" s="654">
        <f t="shared" si="33"/>
        <v>1</v>
      </c>
      <c r="J92" s="654">
        <f t="shared" si="33"/>
        <v>1</v>
      </c>
      <c r="K92" s="654">
        <f t="shared" si="33"/>
        <v>1</v>
      </c>
      <c r="L92" s="654">
        <f t="shared" si="33"/>
        <v>1</v>
      </c>
      <c r="M92" s="654">
        <f t="shared" si="33"/>
        <v>1</v>
      </c>
      <c r="N92" s="654">
        <f t="shared" si="33"/>
        <v>1</v>
      </c>
      <c r="O92" s="640">
        <f t="shared" si="32"/>
        <v>1</v>
      </c>
    </row>
    <row r="93" spans="2:23" ht="15.75" customHeight="1" x14ac:dyDescent="0.25">
      <c r="B93" s="201" t="s">
        <v>1458</v>
      </c>
      <c r="C93" s="653">
        <v>0</v>
      </c>
      <c r="D93" s="653">
        <v>0</v>
      </c>
      <c r="E93" s="654">
        <v>2</v>
      </c>
      <c r="F93" s="654">
        <f t="shared" ref="F93:N93" si="34">E93</f>
        <v>2</v>
      </c>
      <c r="G93" s="654">
        <f t="shared" si="34"/>
        <v>2</v>
      </c>
      <c r="H93" s="654">
        <f t="shared" si="34"/>
        <v>2</v>
      </c>
      <c r="I93" s="654">
        <f t="shared" si="34"/>
        <v>2</v>
      </c>
      <c r="J93" s="654">
        <f t="shared" si="34"/>
        <v>2</v>
      </c>
      <c r="K93" s="654">
        <f t="shared" si="34"/>
        <v>2</v>
      </c>
      <c r="L93" s="654">
        <f t="shared" si="34"/>
        <v>2</v>
      </c>
      <c r="M93" s="654">
        <f t="shared" si="34"/>
        <v>2</v>
      </c>
      <c r="N93" s="654">
        <f t="shared" si="34"/>
        <v>2</v>
      </c>
      <c r="O93" s="640">
        <f t="shared" si="32"/>
        <v>2</v>
      </c>
    </row>
    <row r="94" spans="2:23" ht="15.75" customHeight="1" x14ac:dyDescent="0.25">
      <c r="B94" s="201" t="s">
        <v>596</v>
      </c>
      <c r="C94" s="653">
        <v>0</v>
      </c>
      <c r="D94" s="653">
        <v>0</v>
      </c>
      <c r="E94" s="654">
        <v>1</v>
      </c>
      <c r="F94" s="654">
        <f t="shared" ref="F94:N94" si="35">E94</f>
        <v>1</v>
      </c>
      <c r="G94" s="654">
        <f t="shared" si="35"/>
        <v>1</v>
      </c>
      <c r="H94" s="654">
        <f t="shared" si="35"/>
        <v>1</v>
      </c>
      <c r="I94" s="654">
        <f t="shared" si="35"/>
        <v>1</v>
      </c>
      <c r="J94" s="654">
        <f t="shared" si="35"/>
        <v>1</v>
      </c>
      <c r="K94" s="654">
        <f t="shared" si="35"/>
        <v>1</v>
      </c>
      <c r="L94" s="654">
        <f t="shared" si="35"/>
        <v>1</v>
      </c>
      <c r="M94" s="654">
        <f t="shared" si="35"/>
        <v>1</v>
      </c>
      <c r="N94" s="654">
        <f t="shared" si="35"/>
        <v>1</v>
      </c>
      <c r="O94" s="640">
        <f t="shared" si="32"/>
        <v>1</v>
      </c>
    </row>
    <row r="95" spans="2:23" ht="15.75" customHeight="1" x14ac:dyDescent="0.25">
      <c r="B95" s="201" t="s">
        <v>1459</v>
      </c>
      <c r="C95" s="653">
        <v>0</v>
      </c>
      <c r="D95" s="653">
        <v>0</v>
      </c>
      <c r="E95" s="654">
        <v>3</v>
      </c>
      <c r="F95" s="654">
        <f t="shared" ref="F95:N95" si="36">E95</f>
        <v>3</v>
      </c>
      <c r="G95" s="654">
        <f t="shared" si="36"/>
        <v>3</v>
      </c>
      <c r="H95" s="654">
        <f t="shared" si="36"/>
        <v>3</v>
      </c>
      <c r="I95" s="654">
        <f t="shared" si="36"/>
        <v>3</v>
      </c>
      <c r="J95" s="654">
        <f t="shared" si="36"/>
        <v>3</v>
      </c>
      <c r="K95" s="654">
        <f t="shared" si="36"/>
        <v>3</v>
      </c>
      <c r="L95" s="654">
        <f t="shared" si="36"/>
        <v>3</v>
      </c>
      <c r="M95" s="654">
        <f t="shared" si="36"/>
        <v>3</v>
      </c>
      <c r="N95" s="654">
        <f t="shared" si="36"/>
        <v>3</v>
      </c>
      <c r="O95" s="640">
        <f t="shared" si="32"/>
        <v>3</v>
      </c>
    </row>
    <row r="96" spans="2:23" ht="15.75" customHeight="1" x14ac:dyDescent="0.25">
      <c r="B96" s="655" t="s">
        <v>1460</v>
      </c>
      <c r="C96" s="653">
        <v>0</v>
      </c>
      <c r="D96" s="653">
        <v>0</v>
      </c>
      <c r="E96" s="654">
        <v>1</v>
      </c>
      <c r="F96" s="654">
        <f t="shared" ref="F96:N96" si="37">E96</f>
        <v>1</v>
      </c>
      <c r="G96" s="654">
        <f t="shared" si="37"/>
        <v>1</v>
      </c>
      <c r="H96" s="654">
        <f t="shared" si="37"/>
        <v>1</v>
      </c>
      <c r="I96" s="654">
        <f t="shared" si="37"/>
        <v>1</v>
      </c>
      <c r="J96" s="654">
        <f t="shared" si="37"/>
        <v>1</v>
      </c>
      <c r="K96" s="654">
        <f t="shared" si="37"/>
        <v>1</v>
      </c>
      <c r="L96" s="654">
        <f t="shared" si="37"/>
        <v>1</v>
      </c>
      <c r="M96" s="654">
        <f t="shared" si="37"/>
        <v>1</v>
      </c>
      <c r="N96" s="654">
        <f t="shared" si="37"/>
        <v>1</v>
      </c>
      <c r="O96" s="640">
        <f t="shared" si="32"/>
        <v>1</v>
      </c>
    </row>
    <row r="97" spans="2:62" ht="15.75" customHeight="1" x14ac:dyDescent="0.25">
      <c r="B97" s="655" t="s">
        <v>607</v>
      </c>
      <c r="C97" s="653">
        <v>0</v>
      </c>
      <c r="D97" s="653">
        <v>0</v>
      </c>
      <c r="E97" s="654">
        <v>1</v>
      </c>
      <c r="F97" s="654">
        <f t="shared" ref="F97:N97" si="38">E97</f>
        <v>1</v>
      </c>
      <c r="G97" s="654">
        <f t="shared" si="38"/>
        <v>1</v>
      </c>
      <c r="H97" s="654">
        <f t="shared" si="38"/>
        <v>1</v>
      </c>
      <c r="I97" s="654">
        <f t="shared" si="38"/>
        <v>1</v>
      </c>
      <c r="J97" s="654">
        <f t="shared" si="38"/>
        <v>1</v>
      </c>
      <c r="K97" s="654">
        <f t="shared" si="38"/>
        <v>1</v>
      </c>
      <c r="L97" s="654">
        <f t="shared" si="38"/>
        <v>1</v>
      </c>
      <c r="M97" s="654">
        <f t="shared" si="38"/>
        <v>1</v>
      </c>
      <c r="N97" s="654">
        <f t="shared" si="38"/>
        <v>1</v>
      </c>
      <c r="O97" s="640">
        <f t="shared" si="32"/>
        <v>1</v>
      </c>
    </row>
    <row r="98" spans="2:62" ht="15.75" customHeight="1" x14ac:dyDescent="0.25">
      <c r="B98" s="195" t="s">
        <v>1461</v>
      </c>
      <c r="C98" s="644">
        <v>0</v>
      </c>
      <c r="D98" s="644">
        <v>0</v>
      </c>
      <c r="E98" s="654">
        <v>1</v>
      </c>
      <c r="F98" s="654">
        <f t="shared" ref="F98:N98" si="39">E98</f>
        <v>1</v>
      </c>
      <c r="G98" s="654">
        <f t="shared" si="39"/>
        <v>1</v>
      </c>
      <c r="H98" s="654">
        <f t="shared" si="39"/>
        <v>1</v>
      </c>
      <c r="I98" s="654">
        <f t="shared" si="39"/>
        <v>1</v>
      </c>
      <c r="J98" s="654">
        <f t="shared" si="39"/>
        <v>1</v>
      </c>
      <c r="K98" s="654">
        <f t="shared" si="39"/>
        <v>1</v>
      </c>
      <c r="L98" s="654">
        <f t="shared" si="39"/>
        <v>1</v>
      </c>
      <c r="M98" s="654">
        <f t="shared" si="39"/>
        <v>1</v>
      </c>
      <c r="N98" s="654">
        <f t="shared" si="39"/>
        <v>1</v>
      </c>
      <c r="O98" s="640">
        <f t="shared" si="32"/>
        <v>1</v>
      </c>
    </row>
    <row r="99" spans="2:62" ht="36" customHeight="1" x14ac:dyDescent="0.25">
      <c r="B99" s="195" t="s">
        <v>1462</v>
      </c>
      <c r="C99" s="644">
        <v>0</v>
      </c>
      <c r="D99" s="644">
        <v>0</v>
      </c>
      <c r="E99" s="654">
        <v>1</v>
      </c>
      <c r="F99" s="654">
        <f t="shared" ref="F99:N99" si="40">E99</f>
        <v>1</v>
      </c>
      <c r="G99" s="654">
        <f t="shared" si="40"/>
        <v>1</v>
      </c>
      <c r="H99" s="654">
        <f t="shared" si="40"/>
        <v>1</v>
      </c>
      <c r="I99" s="654">
        <f t="shared" si="40"/>
        <v>1</v>
      </c>
      <c r="J99" s="654">
        <f t="shared" si="40"/>
        <v>1</v>
      </c>
      <c r="K99" s="654">
        <f t="shared" si="40"/>
        <v>1</v>
      </c>
      <c r="L99" s="654">
        <f t="shared" si="40"/>
        <v>1</v>
      </c>
      <c r="M99" s="654">
        <f t="shared" si="40"/>
        <v>1</v>
      </c>
      <c r="N99" s="654">
        <f t="shared" si="40"/>
        <v>1</v>
      </c>
      <c r="O99" s="640">
        <f t="shared" si="32"/>
        <v>1</v>
      </c>
    </row>
    <row r="100" spans="2:62" ht="15.75" customHeight="1" x14ac:dyDescent="0.25">
      <c r="B100" s="201" t="s">
        <v>1463</v>
      </c>
      <c r="C100" s="644">
        <v>1</v>
      </c>
      <c r="D100" s="644">
        <v>1</v>
      </c>
      <c r="E100" s="654">
        <v>2</v>
      </c>
      <c r="F100" s="654">
        <f t="shared" ref="F100:N100" si="41">E100</f>
        <v>2</v>
      </c>
      <c r="G100" s="654">
        <f t="shared" si="41"/>
        <v>2</v>
      </c>
      <c r="H100" s="654">
        <f t="shared" si="41"/>
        <v>2</v>
      </c>
      <c r="I100" s="654">
        <f t="shared" si="41"/>
        <v>2</v>
      </c>
      <c r="J100" s="654">
        <f t="shared" si="41"/>
        <v>2</v>
      </c>
      <c r="K100" s="654">
        <f t="shared" si="41"/>
        <v>2</v>
      </c>
      <c r="L100" s="654">
        <f t="shared" si="41"/>
        <v>2</v>
      </c>
      <c r="M100" s="654">
        <f t="shared" si="41"/>
        <v>2</v>
      </c>
      <c r="N100" s="654">
        <f t="shared" si="41"/>
        <v>2</v>
      </c>
      <c r="O100" s="640">
        <f t="shared" si="32"/>
        <v>2</v>
      </c>
    </row>
    <row r="101" spans="2:62" ht="15.75" customHeight="1" x14ac:dyDescent="0.25">
      <c r="B101" s="201" t="s">
        <v>1464</v>
      </c>
      <c r="C101" s="653">
        <v>2</v>
      </c>
      <c r="D101" s="653">
        <v>2</v>
      </c>
      <c r="E101" s="654">
        <v>3</v>
      </c>
      <c r="F101" s="654">
        <f t="shared" ref="F101:N101" si="42">E101</f>
        <v>3</v>
      </c>
      <c r="G101" s="654">
        <f t="shared" si="42"/>
        <v>3</v>
      </c>
      <c r="H101" s="654">
        <f t="shared" si="42"/>
        <v>3</v>
      </c>
      <c r="I101" s="654">
        <f t="shared" si="42"/>
        <v>3</v>
      </c>
      <c r="J101" s="654">
        <f t="shared" si="42"/>
        <v>3</v>
      </c>
      <c r="K101" s="654">
        <f t="shared" si="42"/>
        <v>3</v>
      </c>
      <c r="L101" s="654">
        <f t="shared" si="42"/>
        <v>3</v>
      </c>
      <c r="M101" s="654">
        <f t="shared" si="42"/>
        <v>3</v>
      </c>
      <c r="N101" s="654">
        <f t="shared" si="42"/>
        <v>3</v>
      </c>
      <c r="O101" s="640">
        <f t="shared" si="32"/>
        <v>3</v>
      </c>
    </row>
    <row r="102" spans="2:62" ht="15.75" customHeight="1" x14ac:dyDescent="0.25">
      <c r="B102" s="201" t="s">
        <v>638</v>
      </c>
      <c r="C102" s="653">
        <v>0</v>
      </c>
      <c r="D102" s="653">
        <v>0</v>
      </c>
      <c r="E102" s="654">
        <v>1</v>
      </c>
      <c r="F102" s="654">
        <f t="shared" ref="F102:N102" si="43">E102</f>
        <v>1</v>
      </c>
      <c r="G102" s="654">
        <f t="shared" si="43"/>
        <v>1</v>
      </c>
      <c r="H102" s="654">
        <f t="shared" si="43"/>
        <v>1</v>
      </c>
      <c r="I102" s="654">
        <f t="shared" si="43"/>
        <v>1</v>
      </c>
      <c r="J102" s="654">
        <f t="shared" si="43"/>
        <v>1</v>
      </c>
      <c r="K102" s="654">
        <f t="shared" si="43"/>
        <v>1</v>
      </c>
      <c r="L102" s="654">
        <f t="shared" si="43"/>
        <v>1</v>
      </c>
      <c r="M102" s="654">
        <f t="shared" si="43"/>
        <v>1</v>
      </c>
      <c r="N102" s="654">
        <f t="shared" si="43"/>
        <v>1</v>
      </c>
      <c r="O102" s="640">
        <f t="shared" si="32"/>
        <v>1</v>
      </c>
    </row>
    <row r="103" spans="2:62" ht="15.75" customHeight="1" x14ac:dyDescent="0.25"/>
    <row r="104" spans="2:62" ht="15.75" customHeight="1" x14ac:dyDescent="0.25">
      <c r="B104" s="648" t="s">
        <v>1878</v>
      </c>
      <c r="Q104" s="640"/>
      <c r="R104" s="640"/>
      <c r="S104" s="640"/>
      <c r="T104" s="640"/>
      <c r="U104" s="640"/>
      <c r="V104" s="640"/>
      <c r="W104" s="640"/>
      <c r="X104" s="640"/>
      <c r="Y104" s="640"/>
      <c r="Z104" s="640"/>
      <c r="AA104" s="640"/>
      <c r="AB104" s="640"/>
      <c r="AC104" s="640"/>
      <c r="AD104" s="640"/>
      <c r="AE104" s="640"/>
      <c r="AF104" s="640"/>
      <c r="AG104" s="640"/>
      <c r="AH104" s="640"/>
      <c r="AI104" s="640"/>
      <c r="AJ104" s="640"/>
      <c r="AK104" s="640"/>
      <c r="AL104" s="640"/>
      <c r="AM104" s="640"/>
      <c r="AN104" s="640"/>
      <c r="AO104" s="640"/>
      <c r="AP104" s="640"/>
      <c r="AQ104" s="640"/>
      <c r="AR104" s="640"/>
      <c r="AS104" s="640"/>
      <c r="AT104" s="640"/>
      <c r="AU104" s="640"/>
      <c r="AV104" s="640"/>
      <c r="AW104" s="640"/>
      <c r="AX104" s="640"/>
      <c r="AY104" s="640"/>
      <c r="AZ104" s="640"/>
      <c r="BA104" s="640"/>
      <c r="BB104" s="640"/>
      <c r="BC104" s="640"/>
      <c r="BD104" s="640"/>
      <c r="BE104" s="640"/>
      <c r="BF104" s="640"/>
      <c r="BG104" s="640"/>
      <c r="BH104" s="640"/>
      <c r="BI104" s="640"/>
      <c r="BJ104" s="640"/>
    </row>
    <row r="105" spans="2:62" ht="24" customHeight="1" x14ac:dyDescent="0.25">
      <c r="D105" s="807"/>
      <c r="E105" s="805">
        <v>1</v>
      </c>
      <c r="F105" s="806">
        <v>2</v>
      </c>
      <c r="G105" s="805">
        <v>3</v>
      </c>
      <c r="H105" s="806">
        <v>4</v>
      </c>
      <c r="I105" s="805">
        <v>5</v>
      </c>
      <c r="J105" s="806">
        <v>6</v>
      </c>
      <c r="K105" s="805">
        <v>7</v>
      </c>
      <c r="L105" s="806">
        <v>8</v>
      </c>
      <c r="M105" s="805">
        <v>9</v>
      </c>
      <c r="N105" s="806">
        <v>10</v>
      </c>
    </row>
    <row r="106" spans="2:62" ht="15.75" customHeight="1" x14ac:dyDescent="0.25">
      <c r="B106" s="651" t="s">
        <v>1454</v>
      </c>
      <c r="D106" s="803">
        <v>2025</v>
      </c>
      <c r="E106" s="804">
        <v>2029</v>
      </c>
      <c r="F106" s="804">
        <f>E106+1</f>
        <v>2030</v>
      </c>
      <c r="G106" s="804">
        <f t="shared" ref="G106:N106" si="44">F106+1</f>
        <v>2031</v>
      </c>
      <c r="H106" s="804">
        <f t="shared" si="44"/>
        <v>2032</v>
      </c>
      <c r="I106" s="804">
        <f t="shared" si="44"/>
        <v>2033</v>
      </c>
      <c r="J106" s="804">
        <f t="shared" si="44"/>
        <v>2034</v>
      </c>
      <c r="K106" s="804">
        <f t="shared" si="44"/>
        <v>2035</v>
      </c>
      <c r="L106" s="804">
        <f t="shared" si="44"/>
        <v>2036</v>
      </c>
      <c r="M106" s="804">
        <f t="shared" si="44"/>
        <v>2037</v>
      </c>
      <c r="N106" s="804">
        <f t="shared" si="44"/>
        <v>2038</v>
      </c>
    </row>
    <row r="107" spans="2:62" ht="15" customHeight="1" x14ac:dyDescent="0.25">
      <c r="B107" s="800" t="s">
        <v>1879</v>
      </c>
      <c r="D107" s="807">
        <f>SUM(D90:D91)</f>
        <v>2</v>
      </c>
      <c r="E107" s="807">
        <f>SUM(E90:E91)</f>
        <v>3</v>
      </c>
      <c r="F107" s="807">
        <f t="shared" ref="F107:N107" si="45">SUM(F90:F91)</f>
        <v>3</v>
      </c>
      <c r="G107" s="807">
        <f t="shared" si="45"/>
        <v>3</v>
      </c>
      <c r="H107" s="807">
        <f t="shared" si="45"/>
        <v>3</v>
      </c>
      <c r="I107" s="807">
        <f t="shared" si="45"/>
        <v>3</v>
      </c>
      <c r="J107" s="807">
        <f t="shared" si="45"/>
        <v>3</v>
      </c>
      <c r="K107" s="807">
        <f t="shared" si="45"/>
        <v>3</v>
      </c>
      <c r="L107" s="807">
        <f t="shared" si="45"/>
        <v>3</v>
      </c>
      <c r="M107" s="807">
        <f t="shared" si="45"/>
        <v>3</v>
      </c>
      <c r="N107" s="807">
        <f t="shared" si="45"/>
        <v>3</v>
      </c>
    </row>
    <row r="108" spans="2:62" ht="15.75" customHeight="1" x14ac:dyDescent="0.25">
      <c r="B108" s="801" t="s">
        <v>1880</v>
      </c>
      <c r="D108" s="807">
        <f>SUM(D92:D102)</f>
        <v>3</v>
      </c>
      <c r="E108" s="807">
        <f>SUM(E92:E102)</f>
        <v>17</v>
      </c>
      <c r="F108" s="807">
        <f t="shared" ref="F108:N108" si="46">SUM(F92:F102)</f>
        <v>17</v>
      </c>
      <c r="G108" s="807">
        <f t="shared" si="46"/>
        <v>17</v>
      </c>
      <c r="H108" s="807">
        <f t="shared" si="46"/>
        <v>17</v>
      </c>
      <c r="I108" s="807">
        <f t="shared" si="46"/>
        <v>17</v>
      </c>
      <c r="J108" s="807">
        <f t="shared" si="46"/>
        <v>17</v>
      </c>
      <c r="K108" s="807">
        <f t="shared" si="46"/>
        <v>17</v>
      </c>
      <c r="L108" s="807">
        <f t="shared" si="46"/>
        <v>17</v>
      </c>
      <c r="M108" s="807">
        <f t="shared" si="46"/>
        <v>17</v>
      </c>
      <c r="N108" s="807">
        <f t="shared" si="46"/>
        <v>17</v>
      </c>
    </row>
    <row r="109" spans="2:62" ht="15.75" customHeight="1" x14ac:dyDescent="0.25">
      <c r="B109" s="801" t="s">
        <v>484</v>
      </c>
      <c r="D109" s="807">
        <v>35</v>
      </c>
      <c r="E109" s="808">
        <f ca="1">C83</f>
        <v>47</v>
      </c>
      <c r="F109" s="808">
        <f t="shared" ref="F109:N109" ca="1" si="47">D83</f>
        <v>47</v>
      </c>
      <c r="G109" s="808">
        <f t="shared" ca="1" si="47"/>
        <v>53</v>
      </c>
      <c r="H109" s="808">
        <f t="shared" ca="1" si="47"/>
        <v>57</v>
      </c>
      <c r="I109" s="808">
        <f t="shared" ca="1" si="47"/>
        <v>62</v>
      </c>
      <c r="J109" s="808">
        <f t="shared" ca="1" si="47"/>
        <v>62</v>
      </c>
      <c r="K109" s="808">
        <f t="shared" ca="1" si="47"/>
        <v>62</v>
      </c>
      <c r="L109" s="808">
        <f t="shared" ca="1" si="47"/>
        <v>62</v>
      </c>
      <c r="M109" s="808">
        <f t="shared" ca="1" si="47"/>
        <v>62</v>
      </c>
      <c r="N109" s="808">
        <f t="shared" ca="1" si="47"/>
        <v>62</v>
      </c>
    </row>
    <row r="110" spans="2:62" ht="15.75" customHeight="1" x14ac:dyDescent="0.25">
      <c r="B110" s="651" t="s">
        <v>344</v>
      </c>
      <c r="D110" s="807">
        <f>SUM(D107:D109)</f>
        <v>40</v>
      </c>
      <c r="E110" s="807">
        <f t="shared" ref="E110:N110" ca="1" si="48">SUM(E107:E109)</f>
        <v>67</v>
      </c>
      <c r="F110" s="807">
        <f t="shared" ca="1" si="48"/>
        <v>67</v>
      </c>
      <c r="G110" s="807">
        <f t="shared" ca="1" si="48"/>
        <v>73</v>
      </c>
      <c r="H110" s="807">
        <f t="shared" ca="1" si="48"/>
        <v>77</v>
      </c>
      <c r="I110" s="807">
        <f t="shared" ca="1" si="48"/>
        <v>82</v>
      </c>
      <c r="J110" s="807">
        <f t="shared" ca="1" si="48"/>
        <v>82</v>
      </c>
      <c r="K110" s="807">
        <f t="shared" ca="1" si="48"/>
        <v>82</v>
      </c>
      <c r="L110" s="807">
        <f t="shared" ca="1" si="48"/>
        <v>82</v>
      </c>
      <c r="M110" s="807">
        <f t="shared" ca="1" si="48"/>
        <v>82</v>
      </c>
      <c r="N110" s="807">
        <f t="shared" ca="1" si="48"/>
        <v>82</v>
      </c>
    </row>
    <row r="111" spans="2:62" ht="22.5" customHeight="1" x14ac:dyDescent="0.25"/>
    <row r="112" spans="2:62" ht="15.75" customHeight="1" x14ac:dyDescent="0.25"/>
    <row r="113" spans="2:7" ht="15.75" customHeight="1" x14ac:dyDescent="0.25"/>
    <row r="114" spans="2:7" ht="15.75" customHeight="1" x14ac:dyDescent="0.25"/>
    <row r="115" spans="2:7" ht="15.75" customHeight="1" x14ac:dyDescent="0.25"/>
    <row r="116" spans="2:7" ht="15.75" customHeight="1" x14ac:dyDescent="0.25"/>
    <row r="117" spans="2:7" ht="15.75" customHeight="1" x14ac:dyDescent="0.25"/>
    <row r="118" spans="2:7" ht="15.75" customHeight="1" x14ac:dyDescent="0.25"/>
    <row r="119" spans="2:7" ht="15.75" customHeight="1" x14ac:dyDescent="0.25"/>
    <row r="120" spans="2:7" ht="15.75" customHeight="1" x14ac:dyDescent="0.25"/>
    <row r="121" spans="2:7" ht="15.75" customHeight="1" x14ac:dyDescent="0.25"/>
    <row r="122" spans="2:7" ht="15.75" customHeight="1" x14ac:dyDescent="0.25"/>
    <row r="123" spans="2:7" ht="15.75" customHeight="1" x14ac:dyDescent="0.25"/>
    <row r="124" spans="2:7" ht="15.75" customHeight="1" x14ac:dyDescent="0.25"/>
    <row r="125" spans="2:7" ht="15.75" customHeight="1" x14ac:dyDescent="0.25">
      <c r="B125" s="31"/>
      <c r="C125" s="31"/>
      <c r="D125" s="31"/>
      <c r="E125" s="31"/>
      <c r="F125" s="31"/>
      <c r="G125" s="31"/>
    </row>
    <row r="126" spans="2:7" ht="31.5" customHeight="1" x14ac:dyDescent="0.25"/>
    <row r="127" spans="2:7" ht="15.75" customHeight="1" x14ac:dyDescent="0.25"/>
    <row r="128" spans="2:7"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31.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sheetData>
  <mergeCells count="3">
    <mergeCell ref="B1:P1"/>
    <mergeCell ref="B41:B42"/>
    <mergeCell ref="B43:B48"/>
  </mergeCell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96A03-A7CC-4126-AE11-A0B3437D188A}">
  <sheetPr>
    <tabColor rgb="FF7030A0"/>
  </sheetPr>
  <dimension ref="A2:M86"/>
  <sheetViews>
    <sheetView topLeftCell="A6" workbookViewId="0">
      <selection activeCell="J40" sqref="J40"/>
    </sheetView>
  </sheetViews>
  <sheetFormatPr baseColWidth="10" defaultRowHeight="15" x14ac:dyDescent="0.25"/>
  <cols>
    <col min="2" max="2" width="57" bestFit="1" customWidth="1"/>
    <col min="3" max="3" width="8.140625" bestFit="1" customWidth="1"/>
    <col min="4" max="4" width="8" bestFit="1" customWidth="1"/>
    <col min="5" max="12" width="9.5703125" bestFit="1" customWidth="1"/>
    <col min="13" max="13" width="10.42578125" customWidth="1"/>
  </cols>
  <sheetData>
    <row r="2" spans="1:13" s="809" customFormat="1" ht="18.75" x14ac:dyDescent="0.3">
      <c r="B2" s="809" t="s">
        <v>1654</v>
      </c>
    </row>
    <row r="3" spans="1:13" x14ac:dyDescent="0.25">
      <c r="B3" s="823" t="s">
        <v>1890</v>
      </c>
      <c r="C3" s="800"/>
    </row>
    <row r="4" spans="1:13" x14ac:dyDescent="0.25">
      <c r="B4" s="824" t="s">
        <v>1891</v>
      </c>
      <c r="C4" s="800"/>
    </row>
    <row r="5" spans="1:13" x14ac:dyDescent="0.25">
      <c r="B5" s="800" t="s">
        <v>1887</v>
      </c>
      <c r="C5" s="800"/>
    </row>
    <row r="6" spans="1:13" x14ac:dyDescent="0.25">
      <c r="B6" s="800" t="s">
        <v>1888</v>
      </c>
      <c r="C6" s="800"/>
    </row>
    <row r="7" spans="1:13" x14ac:dyDescent="0.25">
      <c r="B7" s="800" t="s">
        <v>1889</v>
      </c>
      <c r="C7" s="800"/>
    </row>
    <row r="8" spans="1:13" x14ac:dyDescent="0.25">
      <c r="B8" s="800" t="s">
        <v>1892</v>
      </c>
      <c r="C8" s="800"/>
    </row>
    <row r="9" spans="1:13" x14ac:dyDescent="0.25">
      <c r="B9" s="800" t="s">
        <v>1893</v>
      </c>
      <c r="C9" s="800"/>
    </row>
    <row r="10" spans="1:13" x14ac:dyDescent="0.25">
      <c r="B10" s="818"/>
      <c r="C10" s="810" t="s">
        <v>1881</v>
      </c>
      <c r="D10" s="815">
        <v>2029</v>
      </c>
      <c r="E10" s="815">
        <f>D10+1</f>
        <v>2030</v>
      </c>
      <c r="F10" s="815">
        <f t="shared" ref="F10:L10" si="0">E10+1</f>
        <v>2031</v>
      </c>
      <c r="G10" s="815">
        <f t="shared" si="0"/>
        <v>2032</v>
      </c>
      <c r="H10" s="815">
        <f t="shared" si="0"/>
        <v>2033</v>
      </c>
      <c r="I10" s="815">
        <f t="shared" si="0"/>
        <v>2034</v>
      </c>
      <c r="J10" s="815">
        <f t="shared" si="0"/>
        <v>2035</v>
      </c>
      <c r="K10" s="815">
        <f t="shared" si="0"/>
        <v>2036</v>
      </c>
      <c r="L10" s="815">
        <f t="shared" si="0"/>
        <v>2037</v>
      </c>
      <c r="M10" s="815">
        <f>L10+1</f>
        <v>2038</v>
      </c>
    </row>
    <row r="11" spans="1:13" x14ac:dyDescent="0.25">
      <c r="A11" s="800"/>
      <c r="B11" s="814" t="s">
        <v>1669</v>
      </c>
      <c r="C11" s="810" t="s">
        <v>1654</v>
      </c>
      <c r="D11" s="815" t="s">
        <v>1882</v>
      </c>
      <c r="E11" s="815" t="s">
        <v>1882</v>
      </c>
      <c r="F11" s="815" t="s">
        <v>1882</v>
      </c>
      <c r="G11" s="815" t="s">
        <v>1882</v>
      </c>
      <c r="H11" s="815" t="s">
        <v>1882</v>
      </c>
      <c r="I11" s="815" t="s">
        <v>1882</v>
      </c>
      <c r="J11" s="815" t="s">
        <v>1882</v>
      </c>
      <c r="K11" s="815" t="s">
        <v>1882</v>
      </c>
      <c r="L11" s="815" t="s">
        <v>1882</v>
      </c>
      <c r="M11" s="815" t="s">
        <v>1882</v>
      </c>
    </row>
    <row r="12" spans="1:13" x14ac:dyDescent="0.25">
      <c r="A12" s="800"/>
      <c r="B12" s="818" t="str">
        <f>'DIMEN DOCENTES'!B90</f>
        <v>Director</v>
      </c>
      <c r="C12" s="811">
        <f>'DIMEN DOCENTES'!C90</f>
        <v>1</v>
      </c>
      <c r="D12" s="820">
        <f>C12*(1-0.117)</f>
        <v>0.88300000000000001</v>
      </c>
      <c r="E12" s="820">
        <f>D12</f>
        <v>0.88300000000000001</v>
      </c>
      <c r="F12" s="820">
        <f t="shared" ref="F12:M12" si="1">E12</f>
        <v>0.88300000000000001</v>
      </c>
      <c r="G12" s="820">
        <f t="shared" si="1"/>
        <v>0.88300000000000001</v>
      </c>
      <c r="H12" s="820">
        <f t="shared" si="1"/>
        <v>0.88300000000000001</v>
      </c>
      <c r="I12" s="820">
        <f t="shared" si="1"/>
        <v>0.88300000000000001</v>
      </c>
      <c r="J12" s="820">
        <f t="shared" si="1"/>
        <v>0.88300000000000001</v>
      </c>
      <c r="K12" s="820">
        <f t="shared" si="1"/>
        <v>0.88300000000000001</v>
      </c>
      <c r="L12" s="820">
        <f t="shared" si="1"/>
        <v>0.88300000000000001</v>
      </c>
      <c r="M12" s="820">
        <f t="shared" si="1"/>
        <v>0.88300000000000001</v>
      </c>
    </row>
    <row r="13" spans="1:13" x14ac:dyDescent="0.25">
      <c r="A13" s="800"/>
      <c r="B13" s="818" t="str">
        <f>'DIMEN DOCENTES'!B91</f>
        <v>Subdirector</v>
      </c>
      <c r="C13" s="811">
        <f>'DIMEN DOCENTES'!C91</f>
        <v>1</v>
      </c>
      <c r="D13" s="820">
        <f t="shared" ref="D13:D37" si="2">C13*(1-0.117)</f>
        <v>0.88300000000000001</v>
      </c>
      <c r="E13" s="820">
        <f t="shared" ref="E13:M37" si="3">D13</f>
        <v>0.88300000000000001</v>
      </c>
      <c r="F13" s="820">
        <f t="shared" si="3"/>
        <v>0.88300000000000001</v>
      </c>
      <c r="G13" s="820">
        <f t="shared" si="3"/>
        <v>0.88300000000000001</v>
      </c>
      <c r="H13" s="820">
        <f t="shared" si="3"/>
        <v>0.88300000000000001</v>
      </c>
      <c r="I13" s="820">
        <f t="shared" si="3"/>
        <v>0.88300000000000001</v>
      </c>
      <c r="J13" s="820">
        <f t="shared" si="3"/>
        <v>0.88300000000000001</v>
      </c>
      <c r="K13" s="820">
        <f t="shared" si="3"/>
        <v>0.88300000000000001</v>
      </c>
      <c r="L13" s="820">
        <f t="shared" si="3"/>
        <v>0.88300000000000001</v>
      </c>
      <c r="M13" s="820">
        <f t="shared" si="3"/>
        <v>0.88300000000000001</v>
      </c>
    </row>
    <row r="14" spans="1:13" x14ac:dyDescent="0.25">
      <c r="A14" s="800"/>
      <c r="B14" s="818" t="str">
        <f>'DIMEN DOCENTES'!B92</f>
        <v>Secretaría</v>
      </c>
      <c r="C14" s="811">
        <f>'DIMEN DOCENTES'!C92</f>
        <v>0</v>
      </c>
      <c r="D14" s="820">
        <f t="shared" si="2"/>
        <v>0</v>
      </c>
      <c r="E14" s="820">
        <f t="shared" si="3"/>
        <v>0</v>
      </c>
      <c r="F14" s="820">
        <f t="shared" si="3"/>
        <v>0</v>
      </c>
      <c r="G14" s="820">
        <f t="shared" si="3"/>
        <v>0</v>
      </c>
      <c r="H14" s="820">
        <f t="shared" si="3"/>
        <v>0</v>
      </c>
      <c r="I14" s="820">
        <f t="shared" si="3"/>
        <v>0</v>
      </c>
      <c r="J14" s="820">
        <f t="shared" si="3"/>
        <v>0</v>
      </c>
      <c r="K14" s="820">
        <f t="shared" si="3"/>
        <v>0</v>
      </c>
      <c r="L14" s="820">
        <f t="shared" si="3"/>
        <v>0</v>
      </c>
      <c r="M14" s="820">
        <f t="shared" si="3"/>
        <v>0</v>
      </c>
    </row>
    <row r="15" spans="1:13" x14ac:dyDescent="0.25">
      <c r="A15" s="800"/>
      <c r="B15" s="818" t="str">
        <f>'DIMEN DOCENTES'!B93</f>
        <v>Oficinista</v>
      </c>
      <c r="C15" s="811">
        <f>'DIMEN DOCENTES'!C93</f>
        <v>0</v>
      </c>
      <c r="D15" s="820">
        <f t="shared" si="2"/>
        <v>0</v>
      </c>
      <c r="E15" s="820">
        <f t="shared" si="3"/>
        <v>0</v>
      </c>
      <c r="F15" s="820">
        <f t="shared" si="3"/>
        <v>0</v>
      </c>
      <c r="G15" s="820">
        <f t="shared" si="3"/>
        <v>0</v>
      </c>
      <c r="H15" s="820">
        <f t="shared" si="3"/>
        <v>0</v>
      </c>
      <c r="I15" s="820">
        <f t="shared" si="3"/>
        <v>0</v>
      </c>
      <c r="J15" s="820">
        <f t="shared" si="3"/>
        <v>0</v>
      </c>
      <c r="K15" s="820">
        <f t="shared" si="3"/>
        <v>0</v>
      </c>
      <c r="L15" s="820">
        <f t="shared" si="3"/>
        <v>0</v>
      </c>
      <c r="M15" s="820">
        <f t="shared" si="3"/>
        <v>0</v>
      </c>
    </row>
    <row r="16" spans="1:13" x14ac:dyDescent="0.25">
      <c r="A16" s="800"/>
      <c r="B16" s="818" t="str">
        <f>'DIMEN DOCENTES'!B94</f>
        <v>Auxiliar de biblioteca</v>
      </c>
      <c r="C16" s="811">
        <f>'DIMEN DOCENTES'!C94</f>
        <v>0</v>
      </c>
      <c r="D16" s="820">
        <f t="shared" si="2"/>
        <v>0</v>
      </c>
      <c r="E16" s="820">
        <f t="shared" si="3"/>
        <v>0</v>
      </c>
      <c r="F16" s="820">
        <f t="shared" si="3"/>
        <v>0</v>
      </c>
      <c r="G16" s="820">
        <f t="shared" si="3"/>
        <v>0</v>
      </c>
      <c r="H16" s="820">
        <f t="shared" si="3"/>
        <v>0</v>
      </c>
      <c r="I16" s="820">
        <f t="shared" si="3"/>
        <v>0</v>
      </c>
      <c r="J16" s="820">
        <f t="shared" si="3"/>
        <v>0</v>
      </c>
      <c r="K16" s="820">
        <f t="shared" si="3"/>
        <v>0</v>
      </c>
      <c r="L16" s="820">
        <f t="shared" si="3"/>
        <v>0</v>
      </c>
      <c r="M16" s="820">
        <f t="shared" si="3"/>
        <v>0</v>
      </c>
    </row>
    <row r="17" spans="1:13" x14ac:dyDescent="0.25">
      <c r="A17" s="800"/>
      <c r="B17" s="818" t="str">
        <f>'DIMEN DOCENTES'!B95</f>
        <v>Auxiliar de laboratortio</v>
      </c>
      <c r="C17" s="811">
        <f>'DIMEN DOCENTES'!C95</f>
        <v>0</v>
      </c>
      <c r="D17" s="820">
        <f t="shared" si="2"/>
        <v>0</v>
      </c>
      <c r="E17" s="820">
        <f t="shared" si="3"/>
        <v>0</v>
      </c>
      <c r="F17" s="820">
        <f t="shared" si="3"/>
        <v>0</v>
      </c>
      <c r="G17" s="820">
        <f t="shared" si="3"/>
        <v>0</v>
      </c>
      <c r="H17" s="820">
        <f t="shared" si="3"/>
        <v>0</v>
      </c>
      <c r="I17" s="820">
        <f t="shared" si="3"/>
        <v>0</v>
      </c>
      <c r="J17" s="820">
        <f t="shared" si="3"/>
        <v>0</v>
      </c>
      <c r="K17" s="820">
        <f t="shared" si="3"/>
        <v>0</v>
      </c>
      <c r="L17" s="820">
        <f t="shared" si="3"/>
        <v>0</v>
      </c>
      <c r="M17" s="820">
        <f t="shared" si="3"/>
        <v>0</v>
      </c>
    </row>
    <row r="18" spans="1:13" x14ac:dyDescent="0.25">
      <c r="A18" s="800"/>
      <c r="B18" s="818" t="str">
        <f>'DIMEN DOCENTES'!B96</f>
        <v>Jefe de Laboratorio</v>
      </c>
      <c r="C18" s="811">
        <f>'DIMEN DOCENTES'!C96</f>
        <v>0</v>
      </c>
      <c r="D18" s="820">
        <f t="shared" si="2"/>
        <v>0</v>
      </c>
      <c r="E18" s="820">
        <f t="shared" si="3"/>
        <v>0</v>
      </c>
      <c r="F18" s="820">
        <f t="shared" si="3"/>
        <v>0</v>
      </c>
      <c r="G18" s="820">
        <f t="shared" si="3"/>
        <v>0</v>
      </c>
      <c r="H18" s="820">
        <f t="shared" si="3"/>
        <v>0</v>
      </c>
      <c r="I18" s="820">
        <f t="shared" si="3"/>
        <v>0</v>
      </c>
      <c r="J18" s="820">
        <f t="shared" si="3"/>
        <v>0</v>
      </c>
      <c r="K18" s="820">
        <f t="shared" si="3"/>
        <v>0</v>
      </c>
      <c r="L18" s="820">
        <f t="shared" si="3"/>
        <v>0</v>
      </c>
      <c r="M18" s="820">
        <f t="shared" si="3"/>
        <v>0</v>
      </c>
    </row>
    <row r="19" spans="1:13" x14ac:dyDescent="0.25">
      <c r="A19" s="800"/>
      <c r="B19" s="818" t="str">
        <f>'DIMEN DOCENTES'!B97</f>
        <v>Jefe de taller</v>
      </c>
      <c r="C19" s="811">
        <f>'DIMEN DOCENTES'!C97</f>
        <v>0</v>
      </c>
      <c r="D19" s="820">
        <f t="shared" si="2"/>
        <v>0</v>
      </c>
      <c r="E19" s="820">
        <f t="shared" si="3"/>
        <v>0</v>
      </c>
      <c r="F19" s="820">
        <f t="shared" si="3"/>
        <v>0</v>
      </c>
      <c r="G19" s="820">
        <f t="shared" si="3"/>
        <v>0</v>
      </c>
      <c r="H19" s="820">
        <f t="shared" si="3"/>
        <v>0</v>
      </c>
      <c r="I19" s="820">
        <f t="shared" si="3"/>
        <v>0</v>
      </c>
      <c r="J19" s="820">
        <f t="shared" si="3"/>
        <v>0</v>
      </c>
      <c r="K19" s="820">
        <f t="shared" si="3"/>
        <v>0</v>
      </c>
      <c r="L19" s="820">
        <f t="shared" si="3"/>
        <v>0</v>
      </c>
      <c r="M19" s="820">
        <f t="shared" si="3"/>
        <v>0</v>
      </c>
    </row>
    <row r="20" spans="1:13" x14ac:dyDescent="0.25">
      <c r="B20" s="818" t="str">
        <f>'DIMEN DOCENTES'!B98</f>
        <v>Coordinador de Tutoria y Orientacion (TOE)</v>
      </c>
      <c r="C20" s="811">
        <f>'DIMEN DOCENTES'!C98</f>
        <v>0</v>
      </c>
      <c r="D20" s="820">
        <f t="shared" si="2"/>
        <v>0</v>
      </c>
      <c r="E20" s="820">
        <f t="shared" si="3"/>
        <v>0</v>
      </c>
      <c r="F20" s="820">
        <f t="shared" si="3"/>
        <v>0</v>
      </c>
      <c r="G20" s="820">
        <f t="shared" si="3"/>
        <v>0</v>
      </c>
      <c r="H20" s="820">
        <f t="shared" si="3"/>
        <v>0</v>
      </c>
      <c r="I20" s="820">
        <f t="shared" si="3"/>
        <v>0</v>
      </c>
      <c r="J20" s="820">
        <f t="shared" si="3"/>
        <v>0</v>
      </c>
      <c r="K20" s="820">
        <f t="shared" si="3"/>
        <v>0</v>
      </c>
      <c r="L20" s="820">
        <f t="shared" si="3"/>
        <v>0</v>
      </c>
      <c r="M20" s="820">
        <f t="shared" si="3"/>
        <v>0</v>
      </c>
    </row>
    <row r="21" spans="1:13" x14ac:dyDescent="0.25">
      <c r="B21" s="818" t="str">
        <f>'DIMEN DOCENTES'!B99</f>
        <v>Coordinador Pedagogico</v>
      </c>
      <c r="C21" s="811">
        <f>'DIMEN DOCENTES'!C99</f>
        <v>0</v>
      </c>
      <c r="D21" s="820">
        <f t="shared" si="2"/>
        <v>0</v>
      </c>
      <c r="E21" s="820">
        <f t="shared" si="3"/>
        <v>0</v>
      </c>
      <c r="F21" s="820">
        <f t="shared" si="3"/>
        <v>0</v>
      </c>
      <c r="G21" s="820">
        <f t="shared" si="3"/>
        <v>0</v>
      </c>
      <c r="H21" s="820">
        <f t="shared" si="3"/>
        <v>0</v>
      </c>
      <c r="I21" s="820">
        <f t="shared" si="3"/>
        <v>0</v>
      </c>
      <c r="J21" s="820">
        <f t="shared" si="3"/>
        <v>0</v>
      </c>
      <c r="K21" s="820">
        <f t="shared" si="3"/>
        <v>0</v>
      </c>
      <c r="L21" s="820">
        <f t="shared" si="3"/>
        <v>0</v>
      </c>
      <c r="M21" s="820">
        <f t="shared" si="3"/>
        <v>0</v>
      </c>
    </row>
    <row r="22" spans="1:13" x14ac:dyDescent="0.25">
      <c r="B22" s="818" t="str">
        <f>'DIMEN DOCENTES'!B100</f>
        <v>Trabajadore de servicios</v>
      </c>
      <c r="C22" s="811">
        <f>'DIMEN DOCENTES'!C100</f>
        <v>1</v>
      </c>
      <c r="D22" s="820">
        <f t="shared" si="2"/>
        <v>0.88300000000000001</v>
      </c>
      <c r="E22" s="820">
        <f t="shared" si="3"/>
        <v>0.88300000000000001</v>
      </c>
      <c r="F22" s="820">
        <f t="shared" si="3"/>
        <v>0.88300000000000001</v>
      </c>
      <c r="G22" s="820">
        <f t="shared" si="3"/>
        <v>0.88300000000000001</v>
      </c>
      <c r="H22" s="820">
        <f t="shared" si="3"/>
        <v>0.88300000000000001</v>
      </c>
      <c r="I22" s="820">
        <f t="shared" si="3"/>
        <v>0.88300000000000001</v>
      </c>
      <c r="J22" s="820">
        <f t="shared" si="3"/>
        <v>0.88300000000000001</v>
      </c>
      <c r="K22" s="820">
        <f t="shared" si="3"/>
        <v>0.88300000000000001</v>
      </c>
      <c r="L22" s="820">
        <f t="shared" si="3"/>
        <v>0.88300000000000001</v>
      </c>
      <c r="M22" s="820">
        <f t="shared" si="3"/>
        <v>0.88300000000000001</v>
      </c>
    </row>
    <row r="23" spans="1:13" x14ac:dyDescent="0.25">
      <c r="B23" s="818" t="str">
        <f>'DIMEN DOCENTES'!B101</f>
        <v>Portería</v>
      </c>
      <c r="C23" s="811">
        <f>'DIMEN DOCENTES'!C101</f>
        <v>2</v>
      </c>
      <c r="D23" s="820">
        <f t="shared" si="2"/>
        <v>1.766</v>
      </c>
      <c r="E23" s="820">
        <f t="shared" si="3"/>
        <v>1.766</v>
      </c>
      <c r="F23" s="820">
        <f t="shared" si="3"/>
        <v>1.766</v>
      </c>
      <c r="G23" s="820">
        <f t="shared" si="3"/>
        <v>1.766</v>
      </c>
      <c r="H23" s="820">
        <f t="shared" si="3"/>
        <v>1.766</v>
      </c>
      <c r="I23" s="820">
        <f t="shared" si="3"/>
        <v>1.766</v>
      </c>
      <c r="J23" s="820">
        <f t="shared" si="3"/>
        <v>1.766</v>
      </c>
      <c r="K23" s="820">
        <f t="shared" si="3"/>
        <v>1.766</v>
      </c>
      <c r="L23" s="820">
        <f t="shared" si="3"/>
        <v>1.766</v>
      </c>
      <c r="M23" s="820">
        <f t="shared" si="3"/>
        <v>1.766</v>
      </c>
    </row>
    <row r="24" spans="1:13" x14ac:dyDescent="0.25">
      <c r="B24" s="818" t="str">
        <f>'DIMEN DOCENTES'!B102</f>
        <v>Psicólogo (DS N 007-2021-MINEDU)</v>
      </c>
      <c r="C24" s="811">
        <f>'DIMEN DOCENTES'!C102</f>
        <v>0</v>
      </c>
      <c r="D24" s="820">
        <f t="shared" si="2"/>
        <v>0</v>
      </c>
      <c r="E24" s="820">
        <f t="shared" si="3"/>
        <v>0</v>
      </c>
      <c r="F24" s="820">
        <f t="shared" si="3"/>
        <v>0</v>
      </c>
      <c r="G24" s="820">
        <f t="shared" si="3"/>
        <v>0</v>
      </c>
      <c r="H24" s="820">
        <f t="shared" si="3"/>
        <v>0</v>
      </c>
      <c r="I24" s="820">
        <f t="shared" si="3"/>
        <v>0</v>
      </c>
      <c r="J24" s="820">
        <f t="shared" si="3"/>
        <v>0</v>
      </c>
      <c r="K24" s="820">
        <f t="shared" si="3"/>
        <v>0</v>
      </c>
      <c r="L24" s="820">
        <f t="shared" si="3"/>
        <v>0</v>
      </c>
      <c r="M24" s="820">
        <f t="shared" si="3"/>
        <v>0</v>
      </c>
    </row>
    <row r="25" spans="1:13" x14ac:dyDescent="0.25">
      <c r="B25" s="863" t="str">
        <f>'DIMEN DOCENTES'!B69</f>
        <v>Matematica</v>
      </c>
      <c r="C25" s="811">
        <f ca="1">'DIMEN DOCENTES'!C69</f>
        <v>6</v>
      </c>
      <c r="D25" s="820">
        <f t="shared" ca="1" si="2"/>
        <v>5.298</v>
      </c>
      <c r="E25" s="820">
        <f t="shared" ca="1" si="3"/>
        <v>5.298</v>
      </c>
      <c r="F25" s="820">
        <f t="shared" ca="1" si="3"/>
        <v>5.298</v>
      </c>
      <c r="G25" s="820">
        <f t="shared" ca="1" si="3"/>
        <v>5.298</v>
      </c>
      <c r="H25" s="820">
        <f t="shared" ca="1" si="3"/>
        <v>5.298</v>
      </c>
      <c r="I25" s="820">
        <f t="shared" ca="1" si="3"/>
        <v>5.298</v>
      </c>
      <c r="J25" s="820">
        <f t="shared" ca="1" si="3"/>
        <v>5.298</v>
      </c>
      <c r="K25" s="820">
        <f t="shared" ca="1" si="3"/>
        <v>5.298</v>
      </c>
      <c r="L25" s="820">
        <f t="shared" ca="1" si="3"/>
        <v>5.298</v>
      </c>
      <c r="M25" s="820">
        <f t="shared" ca="1" si="3"/>
        <v>5.298</v>
      </c>
    </row>
    <row r="26" spans="1:13" x14ac:dyDescent="0.25">
      <c r="B26" s="863" t="str">
        <f>'DIMEN DOCENTES'!B70</f>
        <v>Comunicación</v>
      </c>
      <c r="C26" s="811">
        <f ca="1">'DIMEN DOCENTES'!C70</f>
        <v>6</v>
      </c>
      <c r="D26" s="820">
        <f t="shared" ca="1" si="2"/>
        <v>5.298</v>
      </c>
      <c r="E26" s="820">
        <f t="shared" ca="1" si="3"/>
        <v>5.298</v>
      </c>
      <c r="F26" s="820">
        <f t="shared" ca="1" si="3"/>
        <v>5.298</v>
      </c>
      <c r="G26" s="820">
        <f t="shared" ca="1" si="3"/>
        <v>5.298</v>
      </c>
      <c r="H26" s="820">
        <f t="shared" ca="1" si="3"/>
        <v>5.298</v>
      </c>
      <c r="I26" s="820">
        <f t="shared" ca="1" si="3"/>
        <v>5.298</v>
      </c>
      <c r="J26" s="820">
        <f t="shared" ca="1" si="3"/>
        <v>5.298</v>
      </c>
      <c r="K26" s="820">
        <f t="shared" ca="1" si="3"/>
        <v>5.298</v>
      </c>
      <c r="L26" s="820">
        <f t="shared" ca="1" si="3"/>
        <v>5.298</v>
      </c>
      <c r="M26" s="820">
        <f t="shared" ca="1" si="3"/>
        <v>5.298</v>
      </c>
    </row>
    <row r="27" spans="1:13" x14ac:dyDescent="0.25">
      <c r="B27" s="863" t="str">
        <f>'DIMEN DOCENTES'!B71</f>
        <v>Inglés</v>
      </c>
      <c r="C27" s="811">
        <f ca="1">'DIMEN DOCENTES'!C71</f>
        <v>3</v>
      </c>
      <c r="D27" s="820">
        <f t="shared" ca="1" si="2"/>
        <v>2.649</v>
      </c>
      <c r="E27" s="820">
        <f t="shared" ca="1" si="3"/>
        <v>2.649</v>
      </c>
      <c r="F27" s="820">
        <f t="shared" ca="1" si="3"/>
        <v>2.649</v>
      </c>
      <c r="G27" s="820">
        <f t="shared" ca="1" si="3"/>
        <v>2.649</v>
      </c>
      <c r="H27" s="820">
        <f t="shared" ca="1" si="3"/>
        <v>2.649</v>
      </c>
      <c r="I27" s="820">
        <f t="shared" ca="1" si="3"/>
        <v>2.649</v>
      </c>
      <c r="J27" s="820">
        <f t="shared" ca="1" si="3"/>
        <v>2.649</v>
      </c>
      <c r="K27" s="820">
        <f t="shared" ca="1" si="3"/>
        <v>2.649</v>
      </c>
      <c r="L27" s="820">
        <f t="shared" ca="1" si="3"/>
        <v>2.649</v>
      </c>
      <c r="M27" s="820">
        <f t="shared" ca="1" si="3"/>
        <v>2.649</v>
      </c>
    </row>
    <row r="28" spans="1:13" x14ac:dyDescent="0.25">
      <c r="B28" s="863" t="str">
        <f>'DIMEN DOCENTES'!B72</f>
        <v>Arte y cultura</v>
      </c>
      <c r="C28" s="811">
        <f ca="1">'DIMEN DOCENTES'!C72</f>
        <v>4</v>
      </c>
      <c r="D28" s="820">
        <f t="shared" ca="1" si="2"/>
        <v>3.532</v>
      </c>
      <c r="E28" s="820">
        <f t="shared" ca="1" si="3"/>
        <v>3.532</v>
      </c>
      <c r="F28" s="820">
        <f t="shared" ca="1" si="3"/>
        <v>3.532</v>
      </c>
      <c r="G28" s="820">
        <f t="shared" ca="1" si="3"/>
        <v>3.532</v>
      </c>
      <c r="H28" s="820">
        <f t="shared" ca="1" si="3"/>
        <v>3.532</v>
      </c>
      <c r="I28" s="820">
        <f t="shared" ca="1" si="3"/>
        <v>3.532</v>
      </c>
      <c r="J28" s="820">
        <f t="shared" ca="1" si="3"/>
        <v>3.532</v>
      </c>
      <c r="K28" s="820">
        <f t="shared" ca="1" si="3"/>
        <v>3.532</v>
      </c>
      <c r="L28" s="820">
        <f t="shared" ca="1" si="3"/>
        <v>3.532</v>
      </c>
      <c r="M28" s="820">
        <f t="shared" ca="1" si="3"/>
        <v>3.532</v>
      </c>
    </row>
    <row r="29" spans="1:13" x14ac:dyDescent="0.25">
      <c r="B29" s="863" t="str">
        <f>'DIMEN DOCENTES'!B73</f>
        <v>Ciencias Sociales</v>
      </c>
      <c r="C29" s="811">
        <f ca="1">'DIMEN DOCENTES'!C73</f>
        <v>4</v>
      </c>
      <c r="D29" s="820">
        <f t="shared" ca="1" si="2"/>
        <v>3.532</v>
      </c>
      <c r="E29" s="820">
        <f t="shared" ca="1" si="3"/>
        <v>3.532</v>
      </c>
      <c r="F29" s="820">
        <f t="shared" ca="1" si="3"/>
        <v>3.532</v>
      </c>
      <c r="G29" s="820">
        <f t="shared" ca="1" si="3"/>
        <v>3.532</v>
      </c>
      <c r="H29" s="820">
        <f t="shared" ca="1" si="3"/>
        <v>3.532</v>
      </c>
      <c r="I29" s="820">
        <f t="shared" ca="1" si="3"/>
        <v>3.532</v>
      </c>
      <c r="J29" s="820">
        <f t="shared" ca="1" si="3"/>
        <v>3.532</v>
      </c>
      <c r="K29" s="820">
        <f t="shared" ca="1" si="3"/>
        <v>3.532</v>
      </c>
      <c r="L29" s="820">
        <f t="shared" ca="1" si="3"/>
        <v>3.532</v>
      </c>
      <c r="M29" s="820">
        <f t="shared" ca="1" si="3"/>
        <v>3.532</v>
      </c>
    </row>
    <row r="30" spans="1:13" x14ac:dyDescent="0.25">
      <c r="B30" s="863" t="str">
        <f>'DIMEN DOCENTES'!B74</f>
        <v>Desarrollo personal, ciudadania y civica</v>
      </c>
      <c r="C30" s="811">
        <f ca="1">'DIMEN DOCENTES'!C74</f>
        <v>4</v>
      </c>
      <c r="D30" s="820">
        <f t="shared" ca="1" si="2"/>
        <v>3.532</v>
      </c>
      <c r="E30" s="820">
        <f t="shared" ca="1" si="3"/>
        <v>3.532</v>
      </c>
      <c r="F30" s="820">
        <f t="shared" ca="1" si="3"/>
        <v>3.532</v>
      </c>
      <c r="G30" s="820">
        <f t="shared" ca="1" si="3"/>
        <v>3.532</v>
      </c>
      <c r="H30" s="820">
        <f t="shared" ca="1" si="3"/>
        <v>3.532</v>
      </c>
      <c r="I30" s="820">
        <f t="shared" ca="1" si="3"/>
        <v>3.532</v>
      </c>
      <c r="J30" s="820">
        <f t="shared" ca="1" si="3"/>
        <v>3.532</v>
      </c>
      <c r="K30" s="820">
        <f t="shared" ca="1" si="3"/>
        <v>3.532</v>
      </c>
      <c r="L30" s="820">
        <f t="shared" ca="1" si="3"/>
        <v>3.532</v>
      </c>
      <c r="M30" s="820">
        <f t="shared" ca="1" si="3"/>
        <v>3.532</v>
      </c>
    </row>
    <row r="31" spans="1:13" x14ac:dyDescent="0.25">
      <c r="B31" s="863" t="str">
        <f>'DIMEN DOCENTES'!B75</f>
        <v>Educación física</v>
      </c>
      <c r="C31" s="811">
        <f ca="1">'DIMEN DOCENTES'!C75</f>
        <v>4</v>
      </c>
      <c r="D31" s="820">
        <f t="shared" ca="1" si="2"/>
        <v>3.532</v>
      </c>
      <c r="E31" s="820">
        <f t="shared" ca="1" si="3"/>
        <v>3.532</v>
      </c>
      <c r="F31" s="820">
        <f t="shared" ca="1" si="3"/>
        <v>3.532</v>
      </c>
      <c r="G31" s="820">
        <f t="shared" ca="1" si="3"/>
        <v>3.532</v>
      </c>
      <c r="H31" s="820">
        <f t="shared" ca="1" si="3"/>
        <v>3.532</v>
      </c>
      <c r="I31" s="820">
        <f t="shared" ca="1" si="3"/>
        <v>3.532</v>
      </c>
      <c r="J31" s="820">
        <f t="shared" ca="1" si="3"/>
        <v>3.532</v>
      </c>
      <c r="K31" s="820">
        <f t="shared" ca="1" si="3"/>
        <v>3.532</v>
      </c>
      <c r="L31" s="820">
        <f t="shared" ca="1" si="3"/>
        <v>3.532</v>
      </c>
      <c r="M31" s="820">
        <f t="shared" ca="1" si="3"/>
        <v>3.532</v>
      </c>
    </row>
    <row r="32" spans="1:13" x14ac:dyDescent="0.25">
      <c r="B32" s="863" t="str">
        <f>'DIMEN DOCENTES'!B76</f>
        <v>Educación religiosa</v>
      </c>
      <c r="C32" s="811">
        <f ca="1">'DIMEN DOCENTES'!C76</f>
        <v>2</v>
      </c>
      <c r="D32" s="820">
        <f t="shared" ca="1" si="2"/>
        <v>1.766</v>
      </c>
      <c r="E32" s="820">
        <f t="shared" ca="1" si="3"/>
        <v>1.766</v>
      </c>
      <c r="F32" s="820">
        <f t="shared" ca="1" si="3"/>
        <v>1.766</v>
      </c>
      <c r="G32" s="820">
        <f t="shared" ca="1" si="3"/>
        <v>1.766</v>
      </c>
      <c r="H32" s="820">
        <f t="shared" ca="1" si="3"/>
        <v>1.766</v>
      </c>
      <c r="I32" s="820">
        <f t="shared" ca="1" si="3"/>
        <v>1.766</v>
      </c>
      <c r="J32" s="820">
        <f t="shared" ca="1" si="3"/>
        <v>1.766</v>
      </c>
      <c r="K32" s="820">
        <f t="shared" ca="1" si="3"/>
        <v>1.766</v>
      </c>
      <c r="L32" s="820">
        <f t="shared" ca="1" si="3"/>
        <v>1.766</v>
      </c>
      <c r="M32" s="820">
        <f t="shared" ca="1" si="3"/>
        <v>1.766</v>
      </c>
    </row>
    <row r="33" spans="2:13" x14ac:dyDescent="0.25">
      <c r="B33" s="863" t="str">
        <f>'DIMEN DOCENTES'!B77</f>
        <v>Ciencia y tecnología</v>
      </c>
      <c r="C33" s="811">
        <f ca="1">'DIMEN DOCENTES'!C77</f>
        <v>5</v>
      </c>
      <c r="D33" s="820">
        <f t="shared" ca="1" si="2"/>
        <v>4.415</v>
      </c>
      <c r="E33" s="820">
        <f t="shared" ca="1" si="3"/>
        <v>4.415</v>
      </c>
      <c r="F33" s="820">
        <f t="shared" ca="1" si="3"/>
        <v>4.415</v>
      </c>
      <c r="G33" s="820">
        <f t="shared" ca="1" si="3"/>
        <v>4.415</v>
      </c>
      <c r="H33" s="820">
        <f t="shared" ca="1" si="3"/>
        <v>4.415</v>
      </c>
      <c r="I33" s="820">
        <f t="shared" ca="1" si="3"/>
        <v>4.415</v>
      </c>
      <c r="J33" s="820">
        <f t="shared" ca="1" si="3"/>
        <v>4.415</v>
      </c>
      <c r="K33" s="820">
        <f t="shared" ca="1" si="3"/>
        <v>4.415</v>
      </c>
      <c r="L33" s="820">
        <f t="shared" ca="1" si="3"/>
        <v>4.415</v>
      </c>
      <c r="M33" s="820">
        <f t="shared" ca="1" si="3"/>
        <v>4.415</v>
      </c>
    </row>
    <row r="34" spans="2:13" x14ac:dyDescent="0.25">
      <c r="B34" s="863" t="str">
        <f>'DIMEN DOCENTES'!B78</f>
        <v>Educación para el trabajo</v>
      </c>
      <c r="C34" s="811">
        <f ca="1">'DIMEN DOCENTES'!C78</f>
        <v>2</v>
      </c>
      <c r="D34" s="820">
        <f t="shared" ca="1" si="2"/>
        <v>1.766</v>
      </c>
      <c r="E34" s="820">
        <f t="shared" ca="1" si="3"/>
        <v>1.766</v>
      </c>
      <c r="F34" s="820">
        <f t="shared" ca="1" si="3"/>
        <v>1.766</v>
      </c>
      <c r="G34" s="820">
        <f t="shared" ca="1" si="3"/>
        <v>1.766</v>
      </c>
      <c r="H34" s="820">
        <f t="shared" ca="1" si="3"/>
        <v>1.766</v>
      </c>
      <c r="I34" s="820">
        <f t="shared" ca="1" si="3"/>
        <v>1.766</v>
      </c>
      <c r="J34" s="820">
        <f t="shared" ca="1" si="3"/>
        <v>1.766</v>
      </c>
      <c r="K34" s="820">
        <f t="shared" ca="1" si="3"/>
        <v>1.766</v>
      </c>
      <c r="L34" s="820">
        <f t="shared" ca="1" si="3"/>
        <v>1.766</v>
      </c>
      <c r="M34" s="820">
        <f t="shared" ca="1" si="3"/>
        <v>1.766</v>
      </c>
    </row>
    <row r="35" spans="2:13" x14ac:dyDescent="0.25">
      <c r="B35" s="863" t="str">
        <f>'DIMEN DOCENTES'!B79</f>
        <v>Tutoria y orientación educativa</v>
      </c>
      <c r="C35" s="811">
        <f ca="1">'DIMEN DOCENTES'!C79</f>
        <v>2</v>
      </c>
      <c r="D35" s="820">
        <f t="shared" ca="1" si="2"/>
        <v>1.766</v>
      </c>
      <c r="E35" s="820">
        <f t="shared" ca="1" si="3"/>
        <v>1.766</v>
      </c>
      <c r="F35" s="820">
        <f t="shared" ca="1" si="3"/>
        <v>1.766</v>
      </c>
      <c r="G35" s="820">
        <f t="shared" ca="1" si="3"/>
        <v>1.766</v>
      </c>
      <c r="H35" s="820">
        <f t="shared" ca="1" si="3"/>
        <v>1.766</v>
      </c>
      <c r="I35" s="820">
        <f t="shared" ca="1" si="3"/>
        <v>1.766</v>
      </c>
      <c r="J35" s="820">
        <f t="shared" ca="1" si="3"/>
        <v>1.766</v>
      </c>
      <c r="K35" s="820">
        <f t="shared" ca="1" si="3"/>
        <v>1.766</v>
      </c>
      <c r="L35" s="820">
        <f t="shared" ca="1" si="3"/>
        <v>1.766</v>
      </c>
      <c r="M35" s="820">
        <f t="shared" ca="1" si="3"/>
        <v>1.766</v>
      </c>
    </row>
    <row r="36" spans="2:13" x14ac:dyDescent="0.25">
      <c r="B36" s="863" t="str">
        <f>'DIMEN DOCENTES'!B81</f>
        <v>DOCENTE AIP (1X10 SECCIONES)</v>
      </c>
      <c r="C36" s="811">
        <f>'DIMEN DOCENTES'!C81</f>
        <v>3</v>
      </c>
      <c r="D36" s="820">
        <f t="shared" si="2"/>
        <v>2.649</v>
      </c>
      <c r="E36" s="820">
        <f t="shared" si="3"/>
        <v>2.649</v>
      </c>
      <c r="F36" s="820">
        <f t="shared" si="3"/>
        <v>2.649</v>
      </c>
      <c r="G36" s="820">
        <f t="shared" si="3"/>
        <v>2.649</v>
      </c>
      <c r="H36" s="820">
        <f t="shared" si="3"/>
        <v>2.649</v>
      </c>
      <c r="I36" s="820">
        <f t="shared" si="3"/>
        <v>2.649</v>
      </c>
      <c r="J36" s="820">
        <f t="shared" si="3"/>
        <v>2.649</v>
      </c>
      <c r="K36" s="820">
        <f t="shared" si="3"/>
        <v>2.649</v>
      </c>
      <c r="L36" s="820">
        <f t="shared" si="3"/>
        <v>2.649</v>
      </c>
      <c r="M36" s="820">
        <f t="shared" si="3"/>
        <v>2.649</v>
      </c>
    </row>
    <row r="37" spans="2:13" x14ac:dyDescent="0.25">
      <c r="B37" s="863" t="str">
        <f>'DIMEN DOCENTES'!B82</f>
        <v>AUXILIAR DE EDUCACIÓN (1X8 SECCIONES)</v>
      </c>
      <c r="C37" s="811">
        <f>'DIMEN DOCENTES'!C82</f>
        <v>2</v>
      </c>
      <c r="D37" s="820">
        <f t="shared" si="2"/>
        <v>1.766</v>
      </c>
      <c r="E37" s="820">
        <f t="shared" si="3"/>
        <v>1.766</v>
      </c>
      <c r="F37" s="820">
        <f t="shared" si="3"/>
        <v>1.766</v>
      </c>
      <c r="G37" s="820">
        <f t="shared" si="3"/>
        <v>1.766</v>
      </c>
      <c r="H37" s="820">
        <f t="shared" si="3"/>
        <v>1.766</v>
      </c>
      <c r="I37" s="820">
        <f t="shared" si="3"/>
        <v>1.766</v>
      </c>
      <c r="J37" s="820">
        <f t="shared" si="3"/>
        <v>1.766</v>
      </c>
      <c r="K37" s="820">
        <f t="shared" si="3"/>
        <v>1.766</v>
      </c>
      <c r="L37" s="820">
        <f t="shared" si="3"/>
        <v>1.766</v>
      </c>
      <c r="M37" s="820">
        <f t="shared" si="3"/>
        <v>1.766</v>
      </c>
    </row>
    <row r="38" spans="2:13" x14ac:dyDescent="0.25">
      <c r="B38" s="814" t="s">
        <v>1883</v>
      </c>
      <c r="C38" s="811">
        <f ca="1">SUM(C12:C37)</f>
        <v>52</v>
      </c>
      <c r="D38" s="816">
        <f t="shared" ref="D38:M38" ca="1" si="4">SUM(D12:D37)</f>
        <v>45.915999999999997</v>
      </c>
      <c r="E38" s="816">
        <f t="shared" ca="1" si="4"/>
        <v>45.915999999999997</v>
      </c>
      <c r="F38" s="816">
        <f t="shared" ca="1" si="4"/>
        <v>45.915999999999997</v>
      </c>
      <c r="G38" s="816">
        <f t="shared" ca="1" si="4"/>
        <v>45.915999999999997</v>
      </c>
      <c r="H38" s="816">
        <f t="shared" ca="1" si="4"/>
        <v>45.915999999999997</v>
      </c>
      <c r="I38" s="816">
        <f t="shared" ca="1" si="4"/>
        <v>45.915999999999997</v>
      </c>
      <c r="J38" s="816">
        <f t="shared" ca="1" si="4"/>
        <v>45.915999999999997</v>
      </c>
      <c r="K38" s="816">
        <f t="shared" ca="1" si="4"/>
        <v>45.915999999999997</v>
      </c>
      <c r="L38" s="816">
        <f t="shared" ca="1" si="4"/>
        <v>45.915999999999997</v>
      </c>
      <c r="M38" s="816">
        <f t="shared" ca="1" si="4"/>
        <v>45.915999999999997</v>
      </c>
    </row>
    <row r="39" spans="2:13" x14ac:dyDescent="0.25">
      <c r="B39" s="814" t="s">
        <v>344</v>
      </c>
      <c r="C39" s="811">
        <f ca="1">INT(C38)</f>
        <v>52</v>
      </c>
      <c r="D39" s="811">
        <f t="shared" ref="D39:M39" ca="1" si="5">INT(D38)</f>
        <v>45</v>
      </c>
      <c r="E39" s="811">
        <f t="shared" ca="1" si="5"/>
        <v>45</v>
      </c>
      <c r="F39" s="811">
        <f t="shared" ca="1" si="5"/>
        <v>45</v>
      </c>
      <c r="G39" s="811">
        <f t="shared" ca="1" si="5"/>
        <v>45</v>
      </c>
      <c r="H39" s="811">
        <f t="shared" ca="1" si="5"/>
        <v>45</v>
      </c>
      <c r="I39" s="811">
        <f t="shared" ca="1" si="5"/>
        <v>45</v>
      </c>
      <c r="J39" s="811">
        <f t="shared" ca="1" si="5"/>
        <v>45</v>
      </c>
      <c r="K39" s="811">
        <f t="shared" ca="1" si="5"/>
        <v>45</v>
      </c>
      <c r="L39" s="811">
        <f t="shared" ca="1" si="5"/>
        <v>45</v>
      </c>
      <c r="M39" s="811">
        <f t="shared" ca="1" si="5"/>
        <v>45</v>
      </c>
    </row>
    <row r="40" spans="2:13" x14ac:dyDescent="0.25">
      <c r="B40" s="817" t="s">
        <v>1898</v>
      </c>
      <c r="C40" s="810" t="s">
        <v>1654</v>
      </c>
      <c r="D40" s="815" t="s">
        <v>1882</v>
      </c>
      <c r="E40" s="815" t="s">
        <v>1882</v>
      </c>
      <c r="F40" s="815" t="s">
        <v>1882</v>
      </c>
      <c r="G40" s="815" t="s">
        <v>1882</v>
      </c>
      <c r="H40" s="815" t="s">
        <v>1882</v>
      </c>
      <c r="I40" s="815" t="s">
        <v>1882</v>
      </c>
      <c r="J40" s="815" t="s">
        <v>1882</v>
      </c>
      <c r="K40" s="815" t="s">
        <v>1882</v>
      </c>
      <c r="L40" s="815" t="s">
        <v>1882</v>
      </c>
      <c r="M40" s="815" t="s">
        <v>1882</v>
      </c>
    </row>
    <row r="41" spans="2:13" x14ac:dyDescent="0.25">
      <c r="B41" s="819" t="s">
        <v>522</v>
      </c>
      <c r="C41" s="812">
        <v>11</v>
      </c>
      <c r="D41" s="818">
        <v>3</v>
      </c>
      <c r="E41" s="818">
        <f>D41</f>
        <v>3</v>
      </c>
      <c r="F41" s="818">
        <f t="shared" ref="F41:M41" si="6">E41</f>
        <v>3</v>
      </c>
      <c r="G41" s="818">
        <f t="shared" si="6"/>
        <v>3</v>
      </c>
      <c r="H41" s="818">
        <f t="shared" si="6"/>
        <v>3</v>
      </c>
      <c r="I41" s="818">
        <f t="shared" si="6"/>
        <v>3</v>
      </c>
      <c r="J41" s="818">
        <f t="shared" si="6"/>
        <v>3</v>
      </c>
      <c r="K41" s="818">
        <f t="shared" si="6"/>
        <v>3</v>
      </c>
      <c r="L41" s="818">
        <f t="shared" si="6"/>
        <v>3</v>
      </c>
      <c r="M41" s="818">
        <f t="shared" si="6"/>
        <v>3</v>
      </c>
    </row>
    <row r="42" spans="2:13" x14ac:dyDescent="0.25">
      <c r="B42" s="819" t="s">
        <v>815</v>
      </c>
      <c r="C42" s="812">
        <v>1</v>
      </c>
      <c r="D42" s="818">
        <v>0</v>
      </c>
      <c r="E42" s="818">
        <f t="shared" ref="E42:M56" si="7">D42</f>
        <v>0</v>
      </c>
      <c r="F42" s="818">
        <f t="shared" si="7"/>
        <v>0</v>
      </c>
      <c r="G42" s="818">
        <f t="shared" si="7"/>
        <v>0</v>
      </c>
      <c r="H42" s="818">
        <f t="shared" si="7"/>
        <v>0</v>
      </c>
      <c r="I42" s="818">
        <f t="shared" si="7"/>
        <v>0</v>
      </c>
      <c r="J42" s="818">
        <f t="shared" si="7"/>
        <v>0</v>
      </c>
      <c r="K42" s="818">
        <f t="shared" si="7"/>
        <v>0</v>
      </c>
      <c r="L42" s="818">
        <f t="shared" si="7"/>
        <v>0</v>
      </c>
      <c r="M42" s="818">
        <f t="shared" si="7"/>
        <v>0</v>
      </c>
    </row>
    <row r="43" spans="2:13" x14ac:dyDescent="0.25">
      <c r="B43" s="819" t="s">
        <v>1655</v>
      </c>
      <c r="C43" s="812">
        <v>1</v>
      </c>
      <c r="D43" s="818">
        <v>0</v>
      </c>
      <c r="E43" s="818">
        <f t="shared" si="7"/>
        <v>0</v>
      </c>
      <c r="F43" s="818">
        <f t="shared" si="7"/>
        <v>0</v>
      </c>
      <c r="G43" s="818">
        <f t="shared" si="7"/>
        <v>0</v>
      </c>
      <c r="H43" s="818">
        <f t="shared" si="7"/>
        <v>0</v>
      </c>
      <c r="I43" s="818">
        <f t="shared" si="7"/>
        <v>0</v>
      </c>
      <c r="J43" s="818">
        <f t="shared" si="7"/>
        <v>0</v>
      </c>
      <c r="K43" s="818">
        <f t="shared" si="7"/>
        <v>0</v>
      </c>
      <c r="L43" s="818">
        <f t="shared" si="7"/>
        <v>0</v>
      </c>
      <c r="M43" s="818">
        <f t="shared" si="7"/>
        <v>0</v>
      </c>
    </row>
    <row r="44" spans="2:13" x14ac:dyDescent="0.25">
      <c r="B44" s="819" t="s">
        <v>1656</v>
      </c>
      <c r="C44" s="812">
        <v>1</v>
      </c>
      <c r="D44" s="818">
        <v>0</v>
      </c>
      <c r="E44" s="818">
        <f t="shared" si="7"/>
        <v>0</v>
      </c>
      <c r="F44" s="818">
        <f t="shared" si="7"/>
        <v>0</v>
      </c>
      <c r="G44" s="818">
        <f t="shared" si="7"/>
        <v>0</v>
      </c>
      <c r="H44" s="818">
        <f t="shared" si="7"/>
        <v>0</v>
      </c>
      <c r="I44" s="818">
        <f t="shared" si="7"/>
        <v>0</v>
      </c>
      <c r="J44" s="818">
        <f t="shared" si="7"/>
        <v>0</v>
      </c>
      <c r="K44" s="818">
        <f t="shared" si="7"/>
        <v>0</v>
      </c>
      <c r="L44" s="818">
        <f t="shared" si="7"/>
        <v>0</v>
      </c>
      <c r="M44" s="818">
        <f t="shared" si="7"/>
        <v>0</v>
      </c>
    </row>
    <row r="45" spans="2:13" x14ac:dyDescent="0.25">
      <c r="B45" s="819" t="s">
        <v>1657</v>
      </c>
      <c r="C45" s="812">
        <v>1</v>
      </c>
      <c r="D45" s="818">
        <v>0</v>
      </c>
      <c r="E45" s="818">
        <f t="shared" si="7"/>
        <v>0</v>
      </c>
      <c r="F45" s="818">
        <f t="shared" si="7"/>
        <v>0</v>
      </c>
      <c r="G45" s="818">
        <f t="shared" si="7"/>
        <v>0</v>
      </c>
      <c r="H45" s="818">
        <f t="shared" si="7"/>
        <v>0</v>
      </c>
      <c r="I45" s="818">
        <f t="shared" si="7"/>
        <v>0</v>
      </c>
      <c r="J45" s="818">
        <f t="shared" si="7"/>
        <v>0</v>
      </c>
      <c r="K45" s="818">
        <f t="shared" si="7"/>
        <v>0</v>
      </c>
      <c r="L45" s="818">
        <f t="shared" si="7"/>
        <v>0</v>
      </c>
      <c r="M45" s="818">
        <f t="shared" si="7"/>
        <v>0</v>
      </c>
    </row>
    <row r="46" spans="2:13" x14ac:dyDescent="0.25">
      <c r="B46" s="819" t="s">
        <v>1658</v>
      </c>
      <c r="C46" s="812">
        <v>1</v>
      </c>
      <c r="D46" s="818">
        <v>0</v>
      </c>
      <c r="E46" s="818">
        <f t="shared" si="7"/>
        <v>0</v>
      </c>
      <c r="F46" s="818">
        <f t="shared" si="7"/>
        <v>0</v>
      </c>
      <c r="G46" s="818">
        <f t="shared" si="7"/>
        <v>0</v>
      </c>
      <c r="H46" s="818">
        <f t="shared" si="7"/>
        <v>0</v>
      </c>
      <c r="I46" s="818">
        <f t="shared" si="7"/>
        <v>0</v>
      </c>
      <c r="J46" s="818">
        <f t="shared" si="7"/>
        <v>0</v>
      </c>
      <c r="K46" s="818">
        <f t="shared" si="7"/>
        <v>0</v>
      </c>
      <c r="L46" s="818">
        <f t="shared" si="7"/>
        <v>0</v>
      </c>
      <c r="M46" s="818">
        <f t="shared" si="7"/>
        <v>0</v>
      </c>
    </row>
    <row r="47" spans="2:13" x14ac:dyDescent="0.25">
      <c r="B47" s="819" t="s">
        <v>1659</v>
      </c>
      <c r="C47" s="812">
        <v>1</v>
      </c>
      <c r="D47" s="818">
        <v>0</v>
      </c>
      <c r="E47" s="818">
        <f t="shared" si="7"/>
        <v>0</v>
      </c>
      <c r="F47" s="818">
        <f t="shared" si="7"/>
        <v>0</v>
      </c>
      <c r="G47" s="818">
        <f t="shared" si="7"/>
        <v>0</v>
      </c>
      <c r="H47" s="818">
        <f t="shared" si="7"/>
        <v>0</v>
      </c>
      <c r="I47" s="818">
        <f t="shared" si="7"/>
        <v>0</v>
      </c>
      <c r="J47" s="818">
        <f t="shared" si="7"/>
        <v>0</v>
      </c>
      <c r="K47" s="818">
        <f t="shared" si="7"/>
        <v>0</v>
      </c>
      <c r="L47" s="818">
        <f t="shared" si="7"/>
        <v>0</v>
      </c>
      <c r="M47" s="818">
        <f t="shared" si="7"/>
        <v>0</v>
      </c>
    </row>
    <row r="48" spans="2:13" x14ac:dyDescent="0.25">
      <c r="B48" s="819" t="s">
        <v>1660</v>
      </c>
      <c r="C48" s="812">
        <v>1</v>
      </c>
      <c r="D48" s="818">
        <v>0</v>
      </c>
      <c r="E48" s="818">
        <f t="shared" si="7"/>
        <v>0</v>
      </c>
      <c r="F48" s="818">
        <f t="shared" si="7"/>
        <v>0</v>
      </c>
      <c r="G48" s="818">
        <f t="shared" si="7"/>
        <v>0</v>
      </c>
      <c r="H48" s="818">
        <f t="shared" si="7"/>
        <v>0</v>
      </c>
      <c r="I48" s="818">
        <f t="shared" si="7"/>
        <v>0</v>
      </c>
      <c r="J48" s="818">
        <f t="shared" si="7"/>
        <v>0</v>
      </c>
      <c r="K48" s="818">
        <f t="shared" si="7"/>
        <v>0</v>
      </c>
      <c r="L48" s="818">
        <f t="shared" si="7"/>
        <v>0</v>
      </c>
      <c r="M48" s="818">
        <f t="shared" si="7"/>
        <v>0</v>
      </c>
    </row>
    <row r="49" spans="2:13" x14ac:dyDescent="0.25">
      <c r="B49" s="819" t="s">
        <v>1661</v>
      </c>
      <c r="C49" s="812">
        <v>1</v>
      </c>
      <c r="D49" s="818">
        <v>0</v>
      </c>
      <c r="E49" s="818">
        <f t="shared" si="7"/>
        <v>0</v>
      </c>
      <c r="F49" s="818">
        <f t="shared" si="7"/>
        <v>0</v>
      </c>
      <c r="G49" s="818">
        <f t="shared" si="7"/>
        <v>0</v>
      </c>
      <c r="H49" s="818">
        <f t="shared" si="7"/>
        <v>0</v>
      </c>
      <c r="I49" s="818">
        <f t="shared" si="7"/>
        <v>0</v>
      </c>
      <c r="J49" s="818">
        <f t="shared" si="7"/>
        <v>0</v>
      </c>
      <c r="K49" s="818">
        <f t="shared" si="7"/>
        <v>0</v>
      </c>
      <c r="L49" s="818">
        <f t="shared" si="7"/>
        <v>0</v>
      </c>
      <c r="M49" s="818">
        <f t="shared" si="7"/>
        <v>0</v>
      </c>
    </row>
    <row r="50" spans="2:13" x14ac:dyDescent="0.25">
      <c r="B50" s="819" t="s">
        <v>1662</v>
      </c>
      <c r="C50" s="812">
        <v>1</v>
      </c>
      <c r="D50" s="818">
        <v>0</v>
      </c>
      <c r="E50" s="818">
        <f t="shared" si="7"/>
        <v>0</v>
      </c>
      <c r="F50" s="818">
        <f t="shared" si="7"/>
        <v>0</v>
      </c>
      <c r="G50" s="818">
        <f t="shared" si="7"/>
        <v>0</v>
      </c>
      <c r="H50" s="818">
        <f t="shared" si="7"/>
        <v>0</v>
      </c>
      <c r="I50" s="818">
        <f t="shared" si="7"/>
        <v>0</v>
      </c>
      <c r="J50" s="818">
        <f t="shared" si="7"/>
        <v>0</v>
      </c>
      <c r="K50" s="818">
        <f t="shared" si="7"/>
        <v>0</v>
      </c>
      <c r="L50" s="818">
        <f t="shared" si="7"/>
        <v>0</v>
      </c>
      <c r="M50" s="818">
        <f t="shared" si="7"/>
        <v>0</v>
      </c>
    </row>
    <row r="51" spans="2:13" x14ac:dyDescent="0.25">
      <c r="B51" s="819" t="s">
        <v>1663</v>
      </c>
      <c r="C51" s="812">
        <v>1</v>
      </c>
      <c r="D51" s="818">
        <v>0</v>
      </c>
      <c r="E51" s="818">
        <f t="shared" si="7"/>
        <v>0</v>
      </c>
      <c r="F51" s="818">
        <f t="shared" si="7"/>
        <v>0</v>
      </c>
      <c r="G51" s="818">
        <f t="shared" si="7"/>
        <v>0</v>
      </c>
      <c r="H51" s="818">
        <f t="shared" si="7"/>
        <v>0</v>
      </c>
      <c r="I51" s="818">
        <f t="shared" si="7"/>
        <v>0</v>
      </c>
      <c r="J51" s="818">
        <f t="shared" si="7"/>
        <v>0</v>
      </c>
      <c r="K51" s="818">
        <f t="shared" si="7"/>
        <v>0</v>
      </c>
      <c r="L51" s="818">
        <f t="shared" si="7"/>
        <v>0</v>
      </c>
      <c r="M51" s="818">
        <f t="shared" si="7"/>
        <v>0</v>
      </c>
    </row>
    <row r="52" spans="2:13" x14ac:dyDescent="0.25">
      <c r="B52" s="819" t="s">
        <v>1664</v>
      </c>
      <c r="C52" s="812">
        <v>1</v>
      </c>
      <c r="D52" s="818">
        <v>0</v>
      </c>
      <c r="E52" s="818">
        <f t="shared" si="7"/>
        <v>0</v>
      </c>
      <c r="F52" s="818">
        <f t="shared" si="7"/>
        <v>0</v>
      </c>
      <c r="G52" s="818">
        <f t="shared" si="7"/>
        <v>0</v>
      </c>
      <c r="H52" s="818">
        <f t="shared" si="7"/>
        <v>0</v>
      </c>
      <c r="I52" s="818">
        <f t="shared" si="7"/>
        <v>0</v>
      </c>
      <c r="J52" s="818">
        <f t="shared" si="7"/>
        <v>0</v>
      </c>
      <c r="K52" s="818">
        <f t="shared" si="7"/>
        <v>0</v>
      </c>
      <c r="L52" s="818">
        <f t="shared" si="7"/>
        <v>0</v>
      </c>
      <c r="M52" s="818">
        <f t="shared" si="7"/>
        <v>0</v>
      </c>
    </row>
    <row r="53" spans="2:13" x14ac:dyDescent="0.25">
      <c r="B53" s="819" t="s">
        <v>1665</v>
      </c>
      <c r="C53" s="812">
        <v>1</v>
      </c>
      <c r="D53" s="818">
        <v>0</v>
      </c>
      <c r="E53" s="818">
        <f t="shared" si="7"/>
        <v>0</v>
      </c>
      <c r="F53" s="818">
        <f t="shared" si="7"/>
        <v>0</v>
      </c>
      <c r="G53" s="818">
        <f t="shared" si="7"/>
        <v>0</v>
      </c>
      <c r="H53" s="818">
        <f t="shared" si="7"/>
        <v>0</v>
      </c>
      <c r="I53" s="818">
        <f t="shared" si="7"/>
        <v>0</v>
      </c>
      <c r="J53" s="818">
        <f t="shared" si="7"/>
        <v>0</v>
      </c>
      <c r="K53" s="818">
        <f t="shared" si="7"/>
        <v>0</v>
      </c>
      <c r="L53" s="818">
        <f t="shared" si="7"/>
        <v>0</v>
      </c>
      <c r="M53" s="818">
        <f t="shared" si="7"/>
        <v>0</v>
      </c>
    </row>
    <row r="54" spans="2:13" x14ac:dyDescent="0.25">
      <c r="B54" s="819" t="s">
        <v>1666</v>
      </c>
      <c r="C54" s="812">
        <v>1</v>
      </c>
      <c r="D54" s="818">
        <v>0</v>
      </c>
      <c r="E54" s="818">
        <f t="shared" si="7"/>
        <v>0</v>
      </c>
      <c r="F54" s="818">
        <f t="shared" si="7"/>
        <v>0</v>
      </c>
      <c r="G54" s="818">
        <f t="shared" si="7"/>
        <v>0</v>
      </c>
      <c r="H54" s="818">
        <f t="shared" si="7"/>
        <v>0</v>
      </c>
      <c r="I54" s="818">
        <f t="shared" si="7"/>
        <v>0</v>
      </c>
      <c r="J54" s="818">
        <f t="shared" si="7"/>
        <v>0</v>
      </c>
      <c r="K54" s="818">
        <f t="shared" si="7"/>
        <v>0</v>
      </c>
      <c r="L54" s="818">
        <f t="shared" si="7"/>
        <v>0</v>
      </c>
      <c r="M54" s="818">
        <f t="shared" si="7"/>
        <v>0</v>
      </c>
    </row>
    <row r="55" spans="2:13" x14ac:dyDescent="0.25">
      <c r="B55" s="819" t="s">
        <v>1667</v>
      </c>
      <c r="C55" s="812">
        <v>2</v>
      </c>
      <c r="D55" s="818">
        <v>0</v>
      </c>
      <c r="E55" s="818">
        <f t="shared" si="7"/>
        <v>0</v>
      </c>
      <c r="F55" s="818">
        <f t="shared" si="7"/>
        <v>0</v>
      </c>
      <c r="G55" s="818">
        <f t="shared" si="7"/>
        <v>0</v>
      </c>
      <c r="H55" s="818">
        <f t="shared" si="7"/>
        <v>0</v>
      </c>
      <c r="I55" s="818">
        <f t="shared" si="7"/>
        <v>0</v>
      </c>
      <c r="J55" s="818">
        <f t="shared" si="7"/>
        <v>0</v>
      </c>
      <c r="K55" s="818">
        <f t="shared" si="7"/>
        <v>0</v>
      </c>
      <c r="L55" s="818">
        <f t="shared" si="7"/>
        <v>0</v>
      </c>
      <c r="M55" s="818">
        <f t="shared" si="7"/>
        <v>0</v>
      </c>
    </row>
    <row r="56" spans="2:13" x14ac:dyDescent="0.25">
      <c r="B56" s="819" t="s">
        <v>1668</v>
      </c>
      <c r="C56" s="812">
        <v>3</v>
      </c>
      <c r="D56" s="818">
        <v>0</v>
      </c>
      <c r="E56" s="818">
        <f t="shared" si="7"/>
        <v>0</v>
      </c>
      <c r="F56" s="818">
        <f t="shared" si="7"/>
        <v>0</v>
      </c>
      <c r="G56" s="818">
        <f t="shared" si="7"/>
        <v>0</v>
      </c>
      <c r="H56" s="818">
        <f t="shared" si="7"/>
        <v>0</v>
      </c>
      <c r="I56" s="818">
        <f t="shared" si="7"/>
        <v>0</v>
      </c>
      <c r="J56" s="818">
        <f t="shared" si="7"/>
        <v>0</v>
      </c>
      <c r="K56" s="818">
        <f t="shared" si="7"/>
        <v>0</v>
      </c>
      <c r="L56" s="818">
        <f t="shared" si="7"/>
        <v>0</v>
      </c>
      <c r="M56" s="818">
        <f t="shared" si="7"/>
        <v>0</v>
      </c>
    </row>
    <row r="57" spans="2:13" x14ac:dyDescent="0.25">
      <c r="B57" s="817" t="s">
        <v>1670</v>
      </c>
      <c r="C57" s="817"/>
      <c r="D57" s="817"/>
      <c r="E57" s="817"/>
      <c r="F57" s="817"/>
      <c r="G57" s="817"/>
      <c r="H57" s="817"/>
      <c r="I57" s="817"/>
      <c r="J57" s="817"/>
      <c r="K57" s="817"/>
      <c r="L57" s="817"/>
      <c r="M57" s="817"/>
    </row>
    <row r="58" spans="2:13" x14ac:dyDescent="0.25">
      <c r="B58" s="819" t="s">
        <v>1671</v>
      </c>
      <c r="C58" s="813">
        <v>143</v>
      </c>
      <c r="D58" s="817">
        <v>160</v>
      </c>
      <c r="E58" s="818">
        <f>D58</f>
        <v>160</v>
      </c>
      <c r="F58" s="818">
        <f t="shared" ref="F58:M58" si="8">E58</f>
        <v>160</v>
      </c>
      <c r="G58" s="818">
        <f t="shared" si="8"/>
        <v>160</v>
      </c>
      <c r="H58" s="818">
        <f t="shared" si="8"/>
        <v>160</v>
      </c>
      <c r="I58" s="818">
        <f t="shared" si="8"/>
        <v>160</v>
      </c>
      <c r="J58" s="818">
        <f t="shared" si="8"/>
        <v>160</v>
      </c>
      <c r="K58" s="818">
        <f t="shared" si="8"/>
        <v>160</v>
      </c>
      <c r="L58" s="818">
        <f t="shared" si="8"/>
        <v>160</v>
      </c>
      <c r="M58" s="818">
        <f t="shared" si="8"/>
        <v>160</v>
      </c>
    </row>
    <row r="59" spans="2:13" x14ac:dyDescent="0.25">
      <c r="B59" s="819" t="s">
        <v>1672</v>
      </c>
      <c r="C59" s="813">
        <v>200</v>
      </c>
      <c r="D59" s="817">
        <v>223</v>
      </c>
      <c r="E59" s="818">
        <f t="shared" ref="E59:M59" si="9">D59</f>
        <v>223</v>
      </c>
      <c r="F59" s="818">
        <f t="shared" si="9"/>
        <v>223</v>
      </c>
      <c r="G59" s="818">
        <f t="shared" si="9"/>
        <v>223</v>
      </c>
      <c r="H59" s="818">
        <f t="shared" si="9"/>
        <v>223</v>
      </c>
      <c r="I59" s="818">
        <f t="shared" si="9"/>
        <v>223</v>
      </c>
      <c r="J59" s="818">
        <f t="shared" si="9"/>
        <v>223</v>
      </c>
      <c r="K59" s="818">
        <f t="shared" si="9"/>
        <v>223</v>
      </c>
      <c r="L59" s="818">
        <f t="shared" si="9"/>
        <v>223</v>
      </c>
      <c r="M59" s="818">
        <f t="shared" si="9"/>
        <v>223</v>
      </c>
    </row>
    <row r="60" spans="2:13" x14ac:dyDescent="0.25">
      <c r="B60" s="819" t="s">
        <v>1673</v>
      </c>
      <c r="C60" s="813">
        <v>100</v>
      </c>
      <c r="D60" s="817">
        <v>160</v>
      </c>
      <c r="E60" s="818">
        <f t="shared" ref="E60:M60" si="10">D60</f>
        <v>160</v>
      </c>
      <c r="F60" s="818">
        <f t="shared" si="10"/>
        <v>160</v>
      </c>
      <c r="G60" s="818">
        <f t="shared" si="10"/>
        <v>160</v>
      </c>
      <c r="H60" s="818">
        <f t="shared" si="10"/>
        <v>160</v>
      </c>
      <c r="I60" s="818">
        <f t="shared" si="10"/>
        <v>160</v>
      </c>
      <c r="J60" s="818">
        <f t="shared" si="10"/>
        <v>160</v>
      </c>
      <c r="K60" s="818">
        <f t="shared" si="10"/>
        <v>160</v>
      </c>
      <c r="L60" s="818">
        <f t="shared" si="10"/>
        <v>160</v>
      </c>
      <c r="M60" s="818">
        <f t="shared" si="10"/>
        <v>160</v>
      </c>
    </row>
    <row r="61" spans="2:13" x14ac:dyDescent="0.25">
      <c r="B61" s="819" t="s">
        <v>1674</v>
      </c>
      <c r="C61" s="813">
        <v>34</v>
      </c>
      <c r="D61" s="817">
        <v>55</v>
      </c>
      <c r="E61" s="818">
        <f t="shared" ref="E61:M61" si="11">D61</f>
        <v>55</v>
      </c>
      <c r="F61" s="818">
        <f t="shared" si="11"/>
        <v>55</v>
      </c>
      <c r="G61" s="818">
        <f t="shared" si="11"/>
        <v>55</v>
      </c>
      <c r="H61" s="818">
        <f t="shared" si="11"/>
        <v>55</v>
      </c>
      <c r="I61" s="818">
        <f t="shared" si="11"/>
        <v>55</v>
      </c>
      <c r="J61" s="818">
        <f t="shared" si="11"/>
        <v>55</v>
      </c>
      <c r="K61" s="818">
        <f t="shared" si="11"/>
        <v>55</v>
      </c>
      <c r="L61" s="818">
        <f t="shared" si="11"/>
        <v>55</v>
      </c>
      <c r="M61" s="818">
        <f t="shared" si="11"/>
        <v>55</v>
      </c>
    </row>
    <row r="62" spans="2:13" x14ac:dyDescent="0.25">
      <c r="B62" s="817" t="s">
        <v>645</v>
      </c>
      <c r="C62" s="817"/>
      <c r="D62" s="817"/>
      <c r="E62" s="817"/>
      <c r="F62" s="817"/>
      <c r="G62" s="817"/>
      <c r="H62" s="817"/>
      <c r="I62" s="817"/>
      <c r="J62" s="817"/>
      <c r="K62" s="817"/>
      <c r="L62" s="817"/>
      <c r="M62" s="817"/>
    </row>
    <row r="63" spans="2:13" x14ac:dyDescent="0.25">
      <c r="B63" s="819" t="s">
        <v>1675</v>
      </c>
      <c r="C63" s="813">
        <v>1120</v>
      </c>
      <c r="D63" s="818">
        <v>1520</v>
      </c>
      <c r="E63" s="818">
        <f t="shared" ref="E63:M63" si="12">D63</f>
        <v>1520</v>
      </c>
      <c r="F63" s="818">
        <f t="shared" si="12"/>
        <v>1520</v>
      </c>
      <c r="G63" s="818">
        <f t="shared" si="12"/>
        <v>1520</v>
      </c>
      <c r="H63" s="818">
        <f t="shared" si="12"/>
        <v>1520</v>
      </c>
      <c r="I63" s="818">
        <f t="shared" si="12"/>
        <v>1520</v>
      </c>
      <c r="J63" s="818">
        <f t="shared" si="12"/>
        <v>1520</v>
      </c>
      <c r="K63" s="818">
        <f t="shared" si="12"/>
        <v>1520</v>
      </c>
      <c r="L63" s="818">
        <f t="shared" si="12"/>
        <v>1520</v>
      </c>
      <c r="M63" s="818">
        <f t="shared" si="12"/>
        <v>1520</v>
      </c>
    </row>
    <row r="64" spans="2:13" x14ac:dyDescent="0.25">
      <c r="B64" s="819" t="s">
        <v>1676</v>
      </c>
      <c r="C64" s="813">
        <v>170</v>
      </c>
      <c r="D64" s="818">
        <v>179</v>
      </c>
      <c r="E64" s="818">
        <f t="shared" ref="E64:M64" si="13">D64</f>
        <v>179</v>
      </c>
      <c r="F64" s="818">
        <f t="shared" si="13"/>
        <v>179</v>
      </c>
      <c r="G64" s="818">
        <f t="shared" si="13"/>
        <v>179</v>
      </c>
      <c r="H64" s="818">
        <f t="shared" si="13"/>
        <v>179</v>
      </c>
      <c r="I64" s="818">
        <f t="shared" si="13"/>
        <v>179</v>
      </c>
      <c r="J64" s="818">
        <f t="shared" si="13"/>
        <v>179</v>
      </c>
      <c r="K64" s="818">
        <f t="shared" si="13"/>
        <v>179</v>
      </c>
      <c r="L64" s="818">
        <f t="shared" si="13"/>
        <v>179</v>
      </c>
      <c r="M64" s="818">
        <f t="shared" si="13"/>
        <v>179</v>
      </c>
    </row>
    <row r="65" spans="2:13" x14ac:dyDescent="0.25">
      <c r="B65" s="819" t="s">
        <v>1677</v>
      </c>
      <c r="C65" s="813">
        <v>340</v>
      </c>
      <c r="D65" s="818">
        <v>364</v>
      </c>
      <c r="E65" s="818">
        <f t="shared" ref="E65:M65" si="14">D65</f>
        <v>364</v>
      </c>
      <c r="F65" s="818">
        <f t="shared" si="14"/>
        <v>364</v>
      </c>
      <c r="G65" s="818">
        <f t="shared" si="14"/>
        <v>364</v>
      </c>
      <c r="H65" s="818">
        <f t="shared" si="14"/>
        <v>364</v>
      </c>
      <c r="I65" s="818">
        <f t="shared" si="14"/>
        <v>364</v>
      </c>
      <c r="J65" s="818">
        <f t="shared" si="14"/>
        <v>364</v>
      </c>
      <c r="K65" s="818">
        <f t="shared" si="14"/>
        <v>364</v>
      </c>
      <c r="L65" s="818">
        <f t="shared" si="14"/>
        <v>364</v>
      </c>
      <c r="M65" s="818">
        <f t="shared" si="14"/>
        <v>364</v>
      </c>
    </row>
    <row r="66" spans="2:13" x14ac:dyDescent="0.25">
      <c r="B66" s="819" t="s">
        <v>1678</v>
      </c>
      <c r="C66" s="813">
        <v>352</v>
      </c>
      <c r="D66" s="818">
        <v>670</v>
      </c>
      <c r="E66" s="818">
        <f t="shared" ref="E66:M66" si="15">D66</f>
        <v>670</v>
      </c>
      <c r="F66" s="818">
        <f t="shared" si="15"/>
        <v>670</v>
      </c>
      <c r="G66" s="818">
        <f t="shared" si="15"/>
        <v>670</v>
      </c>
      <c r="H66" s="818">
        <f t="shared" si="15"/>
        <v>670</v>
      </c>
      <c r="I66" s="818">
        <f t="shared" si="15"/>
        <v>670</v>
      </c>
      <c r="J66" s="818">
        <f t="shared" si="15"/>
        <v>670</v>
      </c>
      <c r="K66" s="818">
        <f t="shared" si="15"/>
        <v>670</v>
      </c>
      <c r="L66" s="818">
        <f t="shared" si="15"/>
        <v>670</v>
      </c>
      <c r="M66" s="818">
        <f t="shared" si="15"/>
        <v>670</v>
      </c>
    </row>
    <row r="68" spans="2:13" x14ac:dyDescent="0.25">
      <c r="B68" s="825" t="s">
        <v>1894</v>
      </c>
    </row>
    <row r="69" spans="2:13" x14ac:dyDescent="0.25">
      <c r="B69" s="825" t="s">
        <v>1895</v>
      </c>
    </row>
    <row r="70" spans="2:13" x14ac:dyDescent="0.25">
      <c r="B70" s="825"/>
    </row>
    <row r="71" spans="2:13" x14ac:dyDescent="0.25">
      <c r="B71" s="825"/>
    </row>
    <row r="72" spans="2:13" x14ac:dyDescent="0.25">
      <c r="B72" s="825"/>
    </row>
    <row r="76" spans="2:13" x14ac:dyDescent="0.25">
      <c r="C76" s="815">
        <v>2025</v>
      </c>
      <c r="D76" s="815">
        <v>2029</v>
      </c>
      <c r="E76" s="815">
        <f>D76+1</f>
        <v>2030</v>
      </c>
      <c r="F76" s="815">
        <f t="shared" ref="F76:L77" si="16">E76+1</f>
        <v>2031</v>
      </c>
      <c r="G76" s="815">
        <f t="shared" si="16"/>
        <v>2032</v>
      </c>
      <c r="H76" s="815">
        <f t="shared" si="16"/>
        <v>2033</v>
      </c>
      <c r="I76" s="815">
        <f t="shared" si="16"/>
        <v>2034</v>
      </c>
      <c r="J76" s="815">
        <f t="shared" si="16"/>
        <v>2035</v>
      </c>
      <c r="K76" s="815">
        <f t="shared" si="16"/>
        <v>2036</v>
      </c>
      <c r="L76" s="815">
        <f t="shared" si="16"/>
        <v>2037</v>
      </c>
      <c r="M76" s="815">
        <f>L76+1</f>
        <v>2038</v>
      </c>
    </row>
    <row r="77" spans="2:13" x14ac:dyDescent="0.25">
      <c r="B77" s="818" t="s">
        <v>1679</v>
      </c>
      <c r="C77" s="810">
        <v>0</v>
      </c>
      <c r="D77" s="815">
        <v>1</v>
      </c>
      <c r="E77" s="815">
        <v>2</v>
      </c>
      <c r="F77" s="815">
        <f t="shared" si="16"/>
        <v>3</v>
      </c>
      <c r="G77" s="815">
        <f t="shared" si="16"/>
        <v>4</v>
      </c>
      <c r="H77" s="815">
        <f t="shared" si="16"/>
        <v>5</v>
      </c>
      <c r="I77" s="815">
        <f t="shared" si="16"/>
        <v>6</v>
      </c>
      <c r="J77" s="815">
        <f t="shared" si="16"/>
        <v>7</v>
      </c>
      <c r="K77" s="815">
        <f t="shared" si="16"/>
        <v>8</v>
      </c>
      <c r="L77" s="815">
        <f t="shared" si="16"/>
        <v>9</v>
      </c>
      <c r="M77" s="815">
        <f>L77+1</f>
        <v>10</v>
      </c>
    </row>
    <row r="78" spans="2:13" x14ac:dyDescent="0.25">
      <c r="B78" s="814" t="s">
        <v>1669</v>
      </c>
      <c r="C78" s="828">
        <f ca="1">C39</f>
        <v>52</v>
      </c>
      <c r="D78" s="828">
        <f t="shared" ref="D78:M78" ca="1" si="17">D39</f>
        <v>45</v>
      </c>
      <c r="E78" s="828">
        <f t="shared" ca="1" si="17"/>
        <v>45</v>
      </c>
      <c r="F78" s="828">
        <f t="shared" ca="1" si="17"/>
        <v>45</v>
      </c>
      <c r="G78" s="828">
        <f t="shared" ca="1" si="17"/>
        <v>45</v>
      </c>
      <c r="H78" s="828">
        <f t="shared" ca="1" si="17"/>
        <v>45</v>
      </c>
      <c r="I78" s="828">
        <f t="shared" ca="1" si="17"/>
        <v>45</v>
      </c>
      <c r="J78" s="828">
        <f t="shared" ca="1" si="17"/>
        <v>45</v>
      </c>
      <c r="K78" s="828">
        <f t="shared" ca="1" si="17"/>
        <v>45</v>
      </c>
      <c r="L78" s="828">
        <f t="shared" ca="1" si="17"/>
        <v>45</v>
      </c>
      <c r="M78" s="828">
        <f t="shared" ca="1" si="17"/>
        <v>45</v>
      </c>
    </row>
    <row r="79" spans="2:13" x14ac:dyDescent="0.25">
      <c r="B79" s="822" t="s">
        <v>1886</v>
      </c>
      <c r="C79" s="826">
        <f>'DATOS-COLEGIOS'!H5</f>
        <v>693</v>
      </c>
      <c r="D79" s="827">
        <f ca="1">ROUND(D78*'DIMEN DOCENTES'!$M$85,0)</f>
        <v>923</v>
      </c>
      <c r="E79" s="827">
        <f ca="1">ROUND(E78*'DIMEN DOCENTES'!$M$85,0)</f>
        <v>923</v>
      </c>
      <c r="F79" s="827">
        <f ca="1">ROUND(F78*'DIMEN DOCENTES'!$M$85,0)</f>
        <v>923</v>
      </c>
      <c r="G79" s="827">
        <f ca="1">ROUND(G78*'DIMEN DOCENTES'!$M$85,0)</f>
        <v>923</v>
      </c>
      <c r="H79" s="827">
        <f ca="1">ROUND(H78*'DIMEN DOCENTES'!$M$85,0)</f>
        <v>923</v>
      </c>
      <c r="I79" s="827">
        <f ca="1">ROUND(I78*'DIMEN DOCENTES'!$M$85,0)</f>
        <v>923</v>
      </c>
      <c r="J79" s="827">
        <f ca="1">ROUND(J78*'DIMEN DOCENTES'!$M$85,0)</f>
        <v>923</v>
      </c>
      <c r="K79" s="827">
        <f ca="1">ROUND(K78*'DIMEN DOCENTES'!$M$85,0)</f>
        <v>923</v>
      </c>
      <c r="L79" s="827">
        <f ca="1">ROUND(L78*'DIMEN DOCENTES'!$M$85,0)</f>
        <v>923</v>
      </c>
      <c r="M79" s="827">
        <f ca="1">ROUND(M78*'DIMEN DOCENTES'!$M$85,0)</f>
        <v>923</v>
      </c>
    </row>
    <row r="80" spans="2:13" x14ac:dyDescent="0.25">
      <c r="B80" s="814" t="s">
        <v>1898</v>
      </c>
      <c r="C80" s="829">
        <v>0</v>
      </c>
      <c r="D80" s="829">
        <v>0</v>
      </c>
      <c r="E80" s="829">
        <v>0</v>
      </c>
      <c r="F80" s="829">
        <v>0</v>
      </c>
      <c r="G80" s="829">
        <v>0</v>
      </c>
      <c r="H80" s="829">
        <v>0</v>
      </c>
      <c r="I80" s="829">
        <v>0</v>
      </c>
      <c r="J80" s="829">
        <v>0</v>
      </c>
      <c r="K80" s="829">
        <v>0</v>
      </c>
      <c r="L80" s="829">
        <v>0</v>
      </c>
      <c r="M80" s="829">
        <v>0</v>
      </c>
    </row>
    <row r="81" spans="2:13" x14ac:dyDescent="0.25">
      <c r="B81" s="822" t="s">
        <v>1886</v>
      </c>
      <c r="C81" s="826">
        <v>0</v>
      </c>
      <c r="D81" s="826">
        <v>0</v>
      </c>
      <c r="E81" s="826">
        <v>0</v>
      </c>
      <c r="F81" s="826">
        <v>0</v>
      </c>
      <c r="G81" s="826">
        <v>0</v>
      </c>
      <c r="H81" s="826">
        <v>0</v>
      </c>
      <c r="I81" s="826">
        <v>0</v>
      </c>
      <c r="J81" s="826">
        <v>0</v>
      </c>
      <c r="K81" s="826">
        <v>0</v>
      </c>
      <c r="L81" s="826">
        <v>0</v>
      </c>
      <c r="M81" s="826">
        <v>0</v>
      </c>
    </row>
    <row r="82" spans="2:13" x14ac:dyDescent="0.25">
      <c r="B82" s="814" t="s">
        <v>1670</v>
      </c>
      <c r="C82" s="828">
        <f>SUM(C58:C61)</f>
        <v>477</v>
      </c>
      <c r="D82" s="828">
        <f t="shared" ref="D82:M82" si="18">SUM(D58:D61)</f>
        <v>598</v>
      </c>
      <c r="E82" s="828">
        <f t="shared" si="18"/>
        <v>598</v>
      </c>
      <c r="F82" s="828">
        <f t="shared" si="18"/>
        <v>598</v>
      </c>
      <c r="G82" s="828">
        <f t="shared" si="18"/>
        <v>598</v>
      </c>
      <c r="H82" s="828">
        <f t="shared" si="18"/>
        <v>598</v>
      </c>
      <c r="I82" s="828">
        <f t="shared" si="18"/>
        <v>598</v>
      </c>
      <c r="J82" s="828">
        <f t="shared" si="18"/>
        <v>598</v>
      </c>
      <c r="K82" s="828">
        <f t="shared" si="18"/>
        <v>598</v>
      </c>
      <c r="L82" s="828">
        <f t="shared" si="18"/>
        <v>598</v>
      </c>
      <c r="M82" s="828">
        <f t="shared" si="18"/>
        <v>598</v>
      </c>
    </row>
    <row r="83" spans="2:13" x14ac:dyDescent="0.25">
      <c r="B83" s="822" t="s">
        <v>1886</v>
      </c>
      <c r="C83" s="826">
        <v>693</v>
      </c>
      <c r="D83" s="826">
        <f>INT('5. Población efec CP-OBJETIVO'!M48)</f>
        <v>952</v>
      </c>
      <c r="E83" s="826">
        <f>INT('5. Población efec CP-OBJETIVO'!N48)</f>
        <v>1029</v>
      </c>
      <c r="F83" s="826">
        <f>INT('5. Población efec CP-OBJETIVO'!O48)</f>
        <v>1094</v>
      </c>
      <c r="G83" s="826">
        <f>INT('5. Población efec CP-OBJETIVO'!P48)</f>
        <v>1160</v>
      </c>
      <c r="H83" s="826">
        <f>INT('5. Población efec CP-OBJETIVO'!Q48)</f>
        <v>1227</v>
      </c>
      <c r="I83" s="826">
        <f>INT('5. Población efec CP-OBJETIVO'!R48)</f>
        <v>1241</v>
      </c>
      <c r="J83" s="826">
        <f>INT('5. Población efec CP-OBJETIVO'!S48)</f>
        <v>1255</v>
      </c>
      <c r="K83" s="826">
        <f>INT('5. Población efec CP-OBJETIVO'!T48)</f>
        <v>1270</v>
      </c>
      <c r="L83" s="826">
        <f>INT('5. Población efec CP-OBJETIVO'!U48)</f>
        <v>1285</v>
      </c>
      <c r="M83" s="826">
        <f>INT('5. Población efec CP-OBJETIVO'!V48)</f>
        <v>1300</v>
      </c>
    </row>
    <row r="84" spans="2:13" x14ac:dyDescent="0.25">
      <c r="B84" s="814" t="s">
        <v>645</v>
      </c>
      <c r="C84" s="828">
        <f>SUM(C63:C66)</f>
        <v>1982</v>
      </c>
      <c r="D84" s="828">
        <f t="shared" ref="D84:M84" si="19">SUM(D63:D66)</f>
        <v>2733</v>
      </c>
      <c r="E84" s="828">
        <f t="shared" si="19"/>
        <v>2733</v>
      </c>
      <c r="F84" s="828">
        <f t="shared" si="19"/>
        <v>2733</v>
      </c>
      <c r="G84" s="828">
        <f t="shared" si="19"/>
        <v>2733</v>
      </c>
      <c r="H84" s="828">
        <f t="shared" si="19"/>
        <v>2733</v>
      </c>
      <c r="I84" s="828">
        <f t="shared" si="19"/>
        <v>2733</v>
      </c>
      <c r="J84" s="828">
        <f t="shared" si="19"/>
        <v>2733</v>
      </c>
      <c r="K84" s="828">
        <f t="shared" si="19"/>
        <v>2733</v>
      </c>
      <c r="L84" s="828">
        <f t="shared" si="19"/>
        <v>2733</v>
      </c>
      <c r="M84" s="828">
        <f t="shared" si="19"/>
        <v>2733</v>
      </c>
    </row>
    <row r="85" spans="2:13" x14ac:dyDescent="0.25">
      <c r="B85" s="822" t="s">
        <v>1886</v>
      </c>
      <c r="C85" s="826">
        <v>693</v>
      </c>
      <c r="D85" s="826">
        <f>D83</f>
        <v>952</v>
      </c>
      <c r="E85" s="826">
        <f t="shared" ref="E85:M85" si="20">E83</f>
        <v>1029</v>
      </c>
      <c r="F85" s="826">
        <f t="shared" si="20"/>
        <v>1094</v>
      </c>
      <c r="G85" s="826">
        <f t="shared" si="20"/>
        <v>1160</v>
      </c>
      <c r="H85" s="826">
        <f t="shared" si="20"/>
        <v>1227</v>
      </c>
      <c r="I85" s="826">
        <f t="shared" si="20"/>
        <v>1241</v>
      </c>
      <c r="J85" s="826">
        <f t="shared" si="20"/>
        <v>1255</v>
      </c>
      <c r="K85" s="826">
        <f t="shared" si="20"/>
        <v>1270</v>
      </c>
      <c r="L85" s="826">
        <f t="shared" si="20"/>
        <v>1285</v>
      </c>
      <c r="M85" s="826">
        <f t="shared" si="20"/>
        <v>1300</v>
      </c>
    </row>
    <row r="86" spans="2:13" x14ac:dyDescent="0.25">
      <c r="B86" s="830" t="s">
        <v>1679</v>
      </c>
      <c r="C86" s="831">
        <f>MIN(C85,C83,C81,C79)</f>
        <v>0</v>
      </c>
      <c r="D86" s="831">
        <f t="shared" ref="D86:M86" ca="1" si="21">MIN(D85,D83,D81,D79)</f>
        <v>0</v>
      </c>
      <c r="E86" s="831">
        <f t="shared" ca="1" si="21"/>
        <v>0</v>
      </c>
      <c r="F86" s="831">
        <f t="shared" ca="1" si="21"/>
        <v>0</v>
      </c>
      <c r="G86" s="831">
        <f t="shared" ca="1" si="21"/>
        <v>0</v>
      </c>
      <c r="H86" s="831">
        <f t="shared" ca="1" si="21"/>
        <v>0</v>
      </c>
      <c r="I86" s="831">
        <f t="shared" ca="1" si="21"/>
        <v>0</v>
      </c>
      <c r="J86" s="831">
        <f t="shared" ca="1" si="21"/>
        <v>0</v>
      </c>
      <c r="K86" s="831">
        <f t="shared" ca="1" si="21"/>
        <v>0</v>
      </c>
      <c r="L86" s="831">
        <f t="shared" ca="1" si="21"/>
        <v>0</v>
      </c>
      <c r="M86" s="831">
        <f t="shared" ca="1" si="21"/>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7030A0"/>
  </sheetPr>
  <dimension ref="A1:AJ1000"/>
  <sheetViews>
    <sheetView topLeftCell="AF26" workbookViewId="0">
      <selection activeCell="AQ29" sqref="AQ29"/>
    </sheetView>
  </sheetViews>
  <sheetFormatPr baseColWidth="10" defaultColWidth="14.42578125" defaultRowHeight="15" customHeight="1" x14ac:dyDescent="0.25"/>
  <cols>
    <col min="1" max="1" width="10.7109375" style="832" customWidth="1"/>
    <col min="2" max="2" width="37.85546875" style="832" bestFit="1" customWidth="1"/>
    <col min="3" max="12" width="8.42578125" style="832" bestFit="1" customWidth="1"/>
    <col min="13" max="13" width="5" style="832" customWidth="1"/>
    <col min="14" max="14" width="37.85546875" bestFit="1" customWidth="1"/>
    <col min="15" max="24" width="8.42578125" bestFit="1" customWidth="1"/>
    <col min="25" max="25" width="3.7109375" customWidth="1"/>
    <col min="26" max="26" width="37.85546875" bestFit="1" customWidth="1"/>
    <col min="27" max="36" width="8.42578125" bestFit="1" customWidth="1"/>
  </cols>
  <sheetData>
    <row r="1" spans="2:36" ht="18.75" x14ac:dyDescent="0.3">
      <c r="B1" s="1066" t="s">
        <v>1679</v>
      </c>
      <c r="C1" s="1058"/>
      <c r="D1" s="1058"/>
      <c r="E1" s="1058"/>
      <c r="F1" s="1058"/>
      <c r="G1" s="1058"/>
      <c r="H1" s="1058"/>
      <c r="I1" s="1058"/>
      <c r="J1" s="1058"/>
      <c r="K1" s="1058"/>
      <c r="L1" s="1058"/>
      <c r="M1" s="1058"/>
      <c r="N1" s="1058"/>
      <c r="O1" s="1058"/>
      <c r="P1" s="1059"/>
    </row>
    <row r="3" spans="2:36" ht="16.5" thickBot="1" x14ac:dyDescent="0.3"/>
    <row r="4" spans="2:36" ht="16.5" thickTop="1" x14ac:dyDescent="0.25">
      <c r="B4" s="1094" t="s">
        <v>1915</v>
      </c>
      <c r="C4" s="1095"/>
      <c r="D4" s="1095"/>
      <c r="E4" s="1095"/>
      <c r="F4" s="1095"/>
      <c r="G4" s="1095"/>
      <c r="H4" s="1095"/>
      <c r="I4" s="1095"/>
      <c r="J4" s="1095"/>
      <c r="K4" s="1095"/>
      <c r="L4" s="1096"/>
      <c r="M4" s="496"/>
      <c r="N4" s="1091" t="s">
        <v>1917</v>
      </c>
      <c r="O4" s="1092"/>
      <c r="P4" s="1092"/>
      <c r="Q4" s="1092"/>
      <c r="R4" s="1092"/>
      <c r="S4" s="1092"/>
      <c r="T4" s="1092"/>
      <c r="U4" s="1092"/>
      <c r="V4" s="1092"/>
      <c r="W4" s="1092"/>
      <c r="X4" s="1093"/>
      <c r="Z4" s="1091" t="s">
        <v>1917</v>
      </c>
      <c r="AA4" s="1092"/>
      <c r="AB4" s="1092"/>
      <c r="AC4" s="1092"/>
      <c r="AD4" s="1092"/>
      <c r="AE4" s="1092"/>
      <c r="AF4" s="1092"/>
      <c r="AG4" s="1092"/>
      <c r="AH4" s="1092"/>
      <c r="AI4" s="1092"/>
      <c r="AJ4" s="1093"/>
    </row>
    <row r="5" spans="2:36" ht="15.75" customHeight="1" x14ac:dyDescent="0.25">
      <c r="B5" s="1097" t="s">
        <v>1904</v>
      </c>
      <c r="C5" s="1089"/>
      <c r="D5" s="1089"/>
      <c r="E5" s="1089"/>
      <c r="F5" s="1089"/>
      <c r="G5" s="1089"/>
      <c r="H5" s="1089"/>
      <c r="I5" s="1089"/>
      <c r="J5" s="1089"/>
      <c r="K5" s="1089"/>
      <c r="L5" s="1098"/>
      <c r="M5" s="105"/>
      <c r="N5" s="1088" t="s">
        <v>1904</v>
      </c>
      <c r="O5" s="1089"/>
      <c r="P5" s="1089"/>
      <c r="Q5" s="1089"/>
      <c r="R5" s="1089"/>
      <c r="S5" s="1089"/>
      <c r="T5" s="1089"/>
      <c r="U5" s="1089"/>
      <c r="V5" s="1089"/>
      <c r="W5" s="1089"/>
      <c r="X5" s="1090"/>
      <c r="Z5" s="1088" t="s">
        <v>1904</v>
      </c>
      <c r="AA5" s="1089"/>
      <c r="AB5" s="1089"/>
      <c r="AC5" s="1089"/>
      <c r="AD5" s="1089"/>
      <c r="AE5" s="1089"/>
      <c r="AF5" s="1089"/>
      <c r="AG5" s="1089"/>
      <c r="AH5" s="1089"/>
      <c r="AI5" s="1089"/>
      <c r="AJ5" s="1090"/>
    </row>
    <row r="6" spans="2:36" ht="15.75" x14ac:dyDescent="0.25">
      <c r="B6" s="836" t="s">
        <v>317</v>
      </c>
      <c r="C6" s="834">
        <v>1</v>
      </c>
      <c r="D6" s="834">
        <v>2</v>
      </c>
      <c r="E6" s="834">
        <v>3</v>
      </c>
      <c r="F6" s="834">
        <v>4</v>
      </c>
      <c r="G6" s="834">
        <v>5</v>
      </c>
      <c r="H6" s="834">
        <v>6</v>
      </c>
      <c r="I6" s="834">
        <v>7</v>
      </c>
      <c r="J6" s="834">
        <v>8</v>
      </c>
      <c r="K6" s="834">
        <v>9</v>
      </c>
      <c r="L6" s="837">
        <v>10</v>
      </c>
      <c r="M6" s="496"/>
      <c r="N6" s="881" t="s">
        <v>317</v>
      </c>
      <c r="O6" s="834">
        <v>1</v>
      </c>
      <c r="P6" s="834">
        <v>2</v>
      </c>
      <c r="Q6" s="834">
        <v>3</v>
      </c>
      <c r="R6" s="834">
        <v>4</v>
      </c>
      <c r="S6" s="834">
        <v>5</v>
      </c>
      <c r="T6" s="834">
        <v>6</v>
      </c>
      <c r="U6" s="834">
        <v>7</v>
      </c>
      <c r="V6" s="834">
        <v>8</v>
      </c>
      <c r="W6" s="834">
        <v>9</v>
      </c>
      <c r="X6" s="882">
        <v>10</v>
      </c>
      <c r="Z6" s="881" t="s">
        <v>317</v>
      </c>
      <c r="AA6" s="834">
        <v>1</v>
      </c>
      <c r="AB6" s="834">
        <v>2</v>
      </c>
      <c r="AC6" s="834">
        <v>3</v>
      </c>
      <c r="AD6" s="834">
        <v>4</v>
      </c>
      <c r="AE6" s="834">
        <v>5</v>
      </c>
      <c r="AF6" s="834">
        <v>6</v>
      </c>
      <c r="AG6" s="834">
        <v>7</v>
      </c>
      <c r="AH6" s="834">
        <v>8</v>
      </c>
      <c r="AI6" s="834">
        <v>9</v>
      </c>
      <c r="AJ6" s="882">
        <v>10</v>
      </c>
    </row>
    <row r="7" spans="2:36" ht="15.75" x14ac:dyDescent="0.25">
      <c r="B7" s="836" t="s">
        <v>1703</v>
      </c>
      <c r="C7" s="834">
        <v>2029</v>
      </c>
      <c r="D7" s="834">
        <f>C7+1</f>
        <v>2030</v>
      </c>
      <c r="E7" s="834">
        <f t="shared" ref="E7:L7" si="0">D7+1</f>
        <v>2031</v>
      </c>
      <c r="F7" s="834">
        <f t="shared" si="0"/>
        <v>2032</v>
      </c>
      <c r="G7" s="834">
        <f t="shared" si="0"/>
        <v>2033</v>
      </c>
      <c r="H7" s="834">
        <f t="shared" si="0"/>
        <v>2034</v>
      </c>
      <c r="I7" s="834">
        <f t="shared" si="0"/>
        <v>2035</v>
      </c>
      <c r="J7" s="834">
        <f t="shared" si="0"/>
        <v>2036</v>
      </c>
      <c r="K7" s="834">
        <f t="shared" si="0"/>
        <v>2037</v>
      </c>
      <c r="L7" s="837">
        <f t="shared" si="0"/>
        <v>2038</v>
      </c>
      <c r="M7" s="496"/>
      <c r="N7" s="881" t="s">
        <v>1703</v>
      </c>
      <c r="O7" s="834">
        <v>2029</v>
      </c>
      <c r="P7" s="834">
        <f>O7+1</f>
        <v>2030</v>
      </c>
      <c r="Q7" s="834">
        <f t="shared" ref="Q7" si="1">P7+1</f>
        <v>2031</v>
      </c>
      <c r="R7" s="834">
        <f t="shared" ref="R7" si="2">Q7+1</f>
        <v>2032</v>
      </c>
      <c r="S7" s="834">
        <f t="shared" ref="S7" si="3">R7+1</f>
        <v>2033</v>
      </c>
      <c r="T7" s="834">
        <f t="shared" ref="T7" si="4">S7+1</f>
        <v>2034</v>
      </c>
      <c r="U7" s="834">
        <f t="shared" ref="U7" si="5">T7+1</f>
        <v>2035</v>
      </c>
      <c r="V7" s="834">
        <f t="shared" ref="V7" si="6">U7+1</f>
        <v>2036</v>
      </c>
      <c r="W7" s="834">
        <f t="shared" ref="W7" si="7">V7+1</f>
        <v>2037</v>
      </c>
      <c r="X7" s="882">
        <f t="shared" ref="X7" si="8">W7+1</f>
        <v>2038</v>
      </c>
      <c r="Z7" s="881" t="s">
        <v>1703</v>
      </c>
      <c r="AA7" s="834">
        <v>2029</v>
      </c>
      <c r="AB7" s="834">
        <f>AA7+1</f>
        <v>2030</v>
      </c>
      <c r="AC7" s="834">
        <f t="shared" ref="AC7" si="9">AB7+1</f>
        <v>2031</v>
      </c>
      <c r="AD7" s="834">
        <f t="shared" ref="AD7" si="10">AC7+1</f>
        <v>2032</v>
      </c>
      <c r="AE7" s="834">
        <f t="shared" ref="AE7" si="11">AD7+1</f>
        <v>2033</v>
      </c>
      <c r="AF7" s="834">
        <f t="shared" ref="AF7" si="12">AE7+1</f>
        <v>2034</v>
      </c>
      <c r="AG7" s="834">
        <f t="shared" ref="AG7" si="13">AF7+1</f>
        <v>2035</v>
      </c>
      <c r="AH7" s="834">
        <f t="shared" ref="AH7" si="14">AG7+1</f>
        <v>2036</v>
      </c>
      <c r="AI7" s="834">
        <f t="shared" ref="AI7" si="15">AH7+1</f>
        <v>2037</v>
      </c>
      <c r="AJ7" s="882">
        <f t="shared" ref="AJ7" si="16">AI7+1</f>
        <v>2038</v>
      </c>
    </row>
    <row r="8" spans="2:36" ht="15.75" x14ac:dyDescent="0.25">
      <c r="B8" s="838" t="s">
        <v>1899</v>
      </c>
      <c r="C8" s="835">
        <f>INT('5. Población efec CP-OBJETIVO'!M43)</f>
        <v>236</v>
      </c>
      <c r="D8" s="835">
        <f>INT('5. Población efec CP-OBJETIVO'!N43)</f>
        <v>239</v>
      </c>
      <c r="E8" s="835">
        <f>INT('5. Población efec CP-OBJETIVO'!O43)</f>
        <v>241</v>
      </c>
      <c r="F8" s="835">
        <f>INT('5. Población efec CP-OBJETIVO'!P43)</f>
        <v>244</v>
      </c>
      <c r="G8" s="835">
        <f>INT('5. Población efec CP-OBJETIVO'!Q43)</f>
        <v>247</v>
      </c>
      <c r="H8" s="835">
        <f>INT('5. Población efec CP-OBJETIVO'!R43)</f>
        <v>250</v>
      </c>
      <c r="I8" s="835">
        <f>INT('5. Población efec CP-OBJETIVO'!S43)</f>
        <v>253</v>
      </c>
      <c r="J8" s="835">
        <f>INT('5. Población efec CP-OBJETIVO'!T43)</f>
        <v>256</v>
      </c>
      <c r="K8" s="835">
        <f>INT('5. Población efec CP-OBJETIVO'!U43)</f>
        <v>259</v>
      </c>
      <c r="L8" s="839">
        <f>INT('5. Población efec CP-OBJETIVO'!V43)</f>
        <v>262</v>
      </c>
      <c r="M8" s="496"/>
      <c r="N8" s="883" t="s">
        <v>1899</v>
      </c>
      <c r="O8" s="835">
        <f>INT(DIMENSIONAMIENTO!D19)</f>
        <v>8</v>
      </c>
      <c r="P8" s="835">
        <f>INT(DIMENSIONAMIENTO!E19)</f>
        <v>8</v>
      </c>
      <c r="Q8" s="835">
        <f>INT(DIMENSIONAMIENTO!F19)</f>
        <v>9</v>
      </c>
      <c r="R8" s="835">
        <f>INT(DIMENSIONAMIENTO!G19)</f>
        <v>9</v>
      </c>
      <c r="S8" s="835">
        <f>INT(DIMENSIONAMIENTO!H19)</f>
        <v>9</v>
      </c>
      <c r="T8" s="835">
        <f>INT(DIMENSIONAMIENTO!I19)</f>
        <v>9</v>
      </c>
      <c r="U8" s="835">
        <f>INT(DIMENSIONAMIENTO!J19)</f>
        <v>9</v>
      </c>
      <c r="V8" s="835">
        <f>INT(DIMENSIONAMIENTO!K19)</f>
        <v>9</v>
      </c>
      <c r="W8" s="835">
        <f>INT(DIMENSIONAMIENTO!L19)</f>
        <v>9</v>
      </c>
      <c r="X8" s="884">
        <f>INT(DIMENSIONAMIENTO!M19)</f>
        <v>9</v>
      </c>
      <c r="Z8" s="883" t="s">
        <v>1899</v>
      </c>
      <c r="AA8" s="835">
        <f>+DIMENSIONAMIENTO!O19</f>
        <v>5</v>
      </c>
      <c r="AB8" s="835">
        <f>+AA8</f>
        <v>5</v>
      </c>
      <c r="AC8" s="835">
        <f t="shared" ref="AC8:AJ8" si="17">+AB8</f>
        <v>5</v>
      </c>
      <c r="AD8" s="835">
        <f t="shared" si="17"/>
        <v>5</v>
      </c>
      <c r="AE8" s="835">
        <f t="shared" si="17"/>
        <v>5</v>
      </c>
      <c r="AF8" s="835">
        <f t="shared" si="17"/>
        <v>5</v>
      </c>
      <c r="AG8" s="835">
        <f t="shared" si="17"/>
        <v>5</v>
      </c>
      <c r="AH8" s="835">
        <f t="shared" si="17"/>
        <v>5</v>
      </c>
      <c r="AI8" s="835">
        <f t="shared" si="17"/>
        <v>5</v>
      </c>
      <c r="AJ8" s="884">
        <f t="shared" si="17"/>
        <v>5</v>
      </c>
    </row>
    <row r="9" spans="2:36" ht="15.75" x14ac:dyDescent="0.25">
      <c r="B9" s="838" t="s">
        <v>1900</v>
      </c>
      <c r="C9" s="835">
        <f>INT('5. Población efec CP-OBJETIVO'!M44)</f>
        <v>183</v>
      </c>
      <c r="D9" s="835">
        <f>INT('5. Población efec CP-OBJETIVO'!N44)</f>
        <v>237</v>
      </c>
      <c r="E9" s="835">
        <f>INT('5. Población efec CP-OBJETIVO'!O44)</f>
        <v>240</v>
      </c>
      <c r="F9" s="835">
        <f>INT('5. Población efec CP-OBJETIVO'!P44)</f>
        <v>242</v>
      </c>
      <c r="G9" s="835">
        <f>INT('5. Población efec CP-OBJETIVO'!Q44)</f>
        <v>245</v>
      </c>
      <c r="H9" s="835">
        <f>INT('5. Población efec CP-OBJETIVO'!R44)</f>
        <v>248</v>
      </c>
      <c r="I9" s="835">
        <f>INT('5. Población efec CP-OBJETIVO'!S44)</f>
        <v>251</v>
      </c>
      <c r="J9" s="835">
        <f>INT('5. Población efec CP-OBJETIVO'!T44)</f>
        <v>254</v>
      </c>
      <c r="K9" s="835">
        <f>INT('5. Población efec CP-OBJETIVO'!U44)</f>
        <v>257</v>
      </c>
      <c r="L9" s="839">
        <f>INT('5. Población efec CP-OBJETIVO'!V44)</f>
        <v>260</v>
      </c>
      <c r="M9" s="496"/>
      <c r="N9" s="883" t="s">
        <v>1900</v>
      </c>
      <c r="O9" s="835">
        <f>INT(DIMENSIONAMIENTO!D20)</f>
        <v>7</v>
      </c>
      <c r="P9" s="835">
        <f>INT(DIMENSIONAMIENTO!E20)</f>
        <v>8</v>
      </c>
      <c r="Q9" s="835">
        <f>INT(DIMENSIONAMIENTO!F20)</f>
        <v>8</v>
      </c>
      <c r="R9" s="835">
        <f>INT(DIMENSIONAMIENTO!G20)</f>
        <v>9</v>
      </c>
      <c r="S9" s="835">
        <f>INT(DIMENSIONAMIENTO!H20)</f>
        <v>9</v>
      </c>
      <c r="T9" s="835">
        <f>INT(DIMENSIONAMIENTO!I20)</f>
        <v>9</v>
      </c>
      <c r="U9" s="835">
        <f>INT(DIMENSIONAMIENTO!J20)</f>
        <v>9</v>
      </c>
      <c r="V9" s="835">
        <f>INT(DIMENSIONAMIENTO!K20)</f>
        <v>9</v>
      </c>
      <c r="W9" s="835">
        <f>INT(DIMENSIONAMIENTO!L20)</f>
        <v>9</v>
      </c>
      <c r="X9" s="884">
        <f>INT(DIMENSIONAMIENTO!M20)</f>
        <v>9</v>
      </c>
      <c r="Z9" s="883" t="s">
        <v>1900</v>
      </c>
      <c r="AA9" s="835">
        <f>+DIMENSIONAMIENTO!O20</f>
        <v>5</v>
      </c>
      <c r="AB9" s="835">
        <f t="shared" ref="AB9:AB12" si="18">+AA9</f>
        <v>5</v>
      </c>
      <c r="AC9" s="835">
        <f t="shared" ref="AC9:AJ9" si="19">+AB9</f>
        <v>5</v>
      </c>
      <c r="AD9" s="835">
        <f t="shared" si="19"/>
        <v>5</v>
      </c>
      <c r="AE9" s="835">
        <f t="shared" si="19"/>
        <v>5</v>
      </c>
      <c r="AF9" s="835">
        <f t="shared" si="19"/>
        <v>5</v>
      </c>
      <c r="AG9" s="835">
        <f t="shared" si="19"/>
        <v>5</v>
      </c>
      <c r="AH9" s="835">
        <f t="shared" si="19"/>
        <v>5</v>
      </c>
      <c r="AI9" s="835">
        <f t="shared" si="19"/>
        <v>5</v>
      </c>
      <c r="AJ9" s="884">
        <f t="shared" si="19"/>
        <v>5</v>
      </c>
    </row>
    <row r="10" spans="2:36" ht="15.75" x14ac:dyDescent="0.25">
      <c r="B10" s="838" t="s">
        <v>1901</v>
      </c>
      <c r="C10" s="835">
        <f>INT('5. Población efec CP-OBJETIVO'!M45)</f>
        <v>183</v>
      </c>
      <c r="D10" s="835">
        <f>INT('5. Población efec CP-OBJETIVO'!N45)</f>
        <v>186</v>
      </c>
      <c r="E10" s="835">
        <f>INT('5. Población efec CP-OBJETIVO'!O45)</f>
        <v>241</v>
      </c>
      <c r="F10" s="835">
        <f>INT('5. Población efec CP-OBJETIVO'!P45)</f>
        <v>244</v>
      </c>
      <c r="G10" s="835">
        <f>INT('5. Población efec CP-OBJETIVO'!Q45)</f>
        <v>246</v>
      </c>
      <c r="H10" s="835">
        <f>INT('5. Población efec CP-OBJETIVO'!R45)</f>
        <v>249</v>
      </c>
      <c r="I10" s="835">
        <f>INT('5. Población efec CP-OBJETIVO'!S45)</f>
        <v>252</v>
      </c>
      <c r="J10" s="835">
        <f>INT('5. Población efec CP-OBJETIVO'!T45)</f>
        <v>255</v>
      </c>
      <c r="K10" s="835">
        <f>INT('5. Población efec CP-OBJETIVO'!U45)</f>
        <v>258</v>
      </c>
      <c r="L10" s="839">
        <f>INT('5. Población efec CP-OBJETIVO'!V45)</f>
        <v>261</v>
      </c>
      <c r="M10" s="496"/>
      <c r="N10" s="883" t="s">
        <v>1901</v>
      </c>
      <c r="O10" s="835">
        <f>INT(DIMENSIONAMIENTO!D21)</f>
        <v>7</v>
      </c>
      <c r="P10" s="835">
        <f>INT(DIMENSIONAMIENTO!E21)</f>
        <v>7</v>
      </c>
      <c r="Q10" s="835">
        <f>INT(DIMENSIONAMIENTO!F21)</f>
        <v>9</v>
      </c>
      <c r="R10" s="835">
        <f>INT(DIMENSIONAMIENTO!G21)</f>
        <v>9</v>
      </c>
      <c r="S10" s="835">
        <f>INT(DIMENSIONAMIENTO!H21)</f>
        <v>9</v>
      </c>
      <c r="T10" s="835">
        <f>INT(DIMENSIONAMIENTO!I21)</f>
        <v>9</v>
      </c>
      <c r="U10" s="835">
        <f>INT(DIMENSIONAMIENTO!J21)</f>
        <v>9</v>
      </c>
      <c r="V10" s="835">
        <f>INT(DIMENSIONAMIENTO!K21)</f>
        <v>9</v>
      </c>
      <c r="W10" s="835">
        <f>INT(DIMENSIONAMIENTO!L21)</f>
        <v>9</v>
      </c>
      <c r="X10" s="884">
        <f>INT(DIMENSIONAMIENTO!M21)</f>
        <v>9</v>
      </c>
      <c r="Z10" s="883" t="s">
        <v>1901</v>
      </c>
      <c r="AA10" s="835">
        <f>+DIMENSIONAMIENTO!O21</f>
        <v>5</v>
      </c>
      <c r="AB10" s="835">
        <f t="shared" si="18"/>
        <v>5</v>
      </c>
      <c r="AC10" s="835">
        <f t="shared" ref="AC10:AJ10" si="20">+AB10</f>
        <v>5</v>
      </c>
      <c r="AD10" s="835">
        <f t="shared" si="20"/>
        <v>5</v>
      </c>
      <c r="AE10" s="835">
        <f t="shared" si="20"/>
        <v>5</v>
      </c>
      <c r="AF10" s="835">
        <f t="shared" si="20"/>
        <v>5</v>
      </c>
      <c r="AG10" s="835">
        <f t="shared" si="20"/>
        <v>5</v>
      </c>
      <c r="AH10" s="835">
        <f t="shared" si="20"/>
        <v>5</v>
      </c>
      <c r="AI10" s="835">
        <f t="shared" si="20"/>
        <v>5</v>
      </c>
      <c r="AJ10" s="884">
        <f t="shared" si="20"/>
        <v>5</v>
      </c>
    </row>
    <row r="11" spans="2:36" ht="15.75" x14ac:dyDescent="0.25">
      <c r="B11" s="838" t="s">
        <v>1902</v>
      </c>
      <c r="C11" s="835">
        <f>INT('5. Población efec CP-OBJETIVO'!M46)</f>
        <v>181</v>
      </c>
      <c r="D11" s="835">
        <f>INT('5. Población efec CP-OBJETIVO'!N46)</f>
        <v>183</v>
      </c>
      <c r="E11" s="835">
        <f>INT('5. Población efec CP-OBJETIVO'!O46)</f>
        <v>186</v>
      </c>
      <c r="F11" s="835">
        <f>INT('5. Población efec CP-OBJETIVO'!P46)</f>
        <v>241</v>
      </c>
      <c r="G11" s="835">
        <f>INT('5. Población efec CP-OBJETIVO'!Q46)</f>
        <v>244</v>
      </c>
      <c r="H11" s="835">
        <f>INT('5. Población efec CP-OBJETIVO'!R46)</f>
        <v>246</v>
      </c>
      <c r="I11" s="835">
        <f>INT('5. Población efec CP-OBJETIVO'!S46)</f>
        <v>249</v>
      </c>
      <c r="J11" s="835">
        <f>INT('5. Población efec CP-OBJETIVO'!T46)</f>
        <v>252</v>
      </c>
      <c r="K11" s="835">
        <f>INT('5. Población efec CP-OBJETIVO'!U46)</f>
        <v>255</v>
      </c>
      <c r="L11" s="839">
        <f>INT('5. Población efec CP-OBJETIVO'!V46)</f>
        <v>258</v>
      </c>
      <c r="M11" s="496"/>
      <c r="N11" s="883" t="s">
        <v>1902</v>
      </c>
      <c r="O11" s="835">
        <f>INT(DIMENSIONAMIENTO!D22)</f>
        <v>7</v>
      </c>
      <c r="P11" s="835">
        <f>INT(DIMENSIONAMIENTO!E22)</f>
        <v>7</v>
      </c>
      <c r="Q11" s="835">
        <f>INT(DIMENSIONAMIENTO!F22)</f>
        <v>7</v>
      </c>
      <c r="R11" s="835">
        <f>INT(DIMENSIONAMIENTO!G22)</f>
        <v>9</v>
      </c>
      <c r="S11" s="835">
        <f>INT(DIMENSIONAMIENTO!H22)</f>
        <v>9</v>
      </c>
      <c r="T11" s="835">
        <f>INT(DIMENSIONAMIENTO!I22)</f>
        <v>9</v>
      </c>
      <c r="U11" s="835">
        <f>INT(DIMENSIONAMIENTO!J22)</f>
        <v>9</v>
      </c>
      <c r="V11" s="835">
        <f>INT(DIMENSIONAMIENTO!K22)</f>
        <v>9</v>
      </c>
      <c r="W11" s="835">
        <f>INT(DIMENSIONAMIENTO!L22)</f>
        <v>9</v>
      </c>
      <c r="X11" s="884">
        <f>INT(DIMENSIONAMIENTO!M22)</f>
        <v>9</v>
      </c>
      <c r="Z11" s="883" t="s">
        <v>1902</v>
      </c>
      <c r="AA11" s="835">
        <f>+DIMENSIONAMIENTO!O22</f>
        <v>5</v>
      </c>
      <c r="AB11" s="835">
        <f t="shared" si="18"/>
        <v>5</v>
      </c>
      <c r="AC11" s="835">
        <f t="shared" ref="AC11:AJ11" si="21">+AB11</f>
        <v>5</v>
      </c>
      <c r="AD11" s="835">
        <f t="shared" si="21"/>
        <v>5</v>
      </c>
      <c r="AE11" s="835">
        <f t="shared" si="21"/>
        <v>5</v>
      </c>
      <c r="AF11" s="835">
        <f t="shared" si="21"/>
        <v>5</v>
      </c>
      <c r="AG11" s="835">
        <f t="shared" si="21"/>
        <v>5</v>
      </c>
      <c r="AH11" s="835">
        <f t="shared" si="21"/>
        <v>5</v>
      </c>
      <c r="AI11" s="835">
        <f t="shared" si="21"/>
        <v>5</v>
      </c>
      <c r="AJ11" s="884">
        <f t="shared" si="21"/>
        <v>5</v>
      </c>
    </row>
    <row r="12" spans="2:36" ht="15.75" x14ac:dyDescent="0.25">
      <c r="B12" s="838" t="s">
        <v>1903</v>
      </c>
      <c r="C12" s="835">
        <f>INT('5. Población efec CP-OBJETIVO'!M47)</f>
        <v>169</v>
      </c>
      <c r="D12" s="835">
        <f>INT('5. Población efec CP-OBJETIVO'!N47)</f>
        <v>184</v>
      </c>
      <c r="E12" s="835">
        <f>INT('5. Población efec CP-OBJETIVO'!O47)</f>
        <v>186</v>
      </c>
      <c r="F12" s="835">
        <f>INT('5. Población efec CP-OBJETIVO'!P47)</f>
        <v>189</v>
      </c>
      <c r="G12" s="835">
        <f>INT('5. Población efec CP-OBJETIVO'!Q47)</f>
        <v>245</v>
      </c>
      <c r="H12" s="835">
        <f>INT('5. Población efec CP-OBJETIVO'!R47)</f>
        <v>248</v>
      </c>
      <c r="I12" s="835">
        <f>INT('5. Población efec CP-OBJETIVO'!S47)</f>
        <v>250</v>
      </c>
      <c r="J12" s="835">
        <f>INT('5. Población efec CP-OBJETIVO'!T47)</f>
        <v>253</v>
      </c>
      <c r="K12" s="835">
        <f>INT('5. Población efec CP-OBJETIVO'!U47)</f>
        <v>256</v>
      </c>
      <c r="L12" s="839">
        <f>INT('5. Población efec CP-OBJETIVO'!V47)</f>
        <v>259</v>
      </c>
      <c r="M12" s="496"/>
      <c r="N12" s="883" t="s">
        <v>1903</v>
      </c>
      <c r="O12" s="835">
        <f>INT(DIMENSIONAMIENTO!D23)</f>
        <v>6</v>
      </c>
      <c r="P12" s="835">
        <f>INT(DIMENSIONAMIENTO!E23)</f>
        <v>7</v>
      </c>
      <c r="Q12" s="835">
        <f>INT(DIMENSIONAMIENTO!F23)</f>
        <v>7</v>
      </c>
      <c r="R12" s="835">
        <f>INT(DIMENSIONAMIENTO!G23)</f>
        <v>7</v>
      </c>
      <c r="S12" s="835">
        <f>INT(DIMENSIONAMIENTO!H23)</f>
        <v>9</v>
      </c>
      <c r="T12" s="835">
        <f>INT(DIMENSIONAMIENTO!I23)</f>
        <v>9</v>
      </c>
      <c r="U12" s="835">
        <f>INT(DIMENSIONAMIENTO!J23)</f>
        <v>9</v>
      </c>
      <c r="V12" s="835">
        <f>INT(DIMENSIONAMIENTO!K23)</f>
        <v>9</v>
      </c>
      <c r="W12" s="835">
        <f>INT(DIMENSIONAMIENTO!L23)</f>
        <v>9</v>
      </c>
      <c r="X12" s="884">
        <f>INT(DIMENSIONAMIENTO!M23)</f>
        <v>9</v>
      </c>
      <c r="Z12" s="883" t="s">
        <v>1903</v>
      </c>
      <c r="AA12" s="835">
        <f>+DIMENSIONAMIENTO!O23</f>
        <v>5</v>
      </c>
      <c r="AB12" s="835">
        <f t="shared" si="18"/>
        <v>5</v>
      </c>
      <c r="AC12" s="835">
        <f t="shared" ref="AC12:AJ12" si="22">+AB12</f>
        <v>5</v>
      </c>
      <c r="AD12" s="835">
        <f t="shared" si="22"/>
        <v>5</v>
      </c>
      <c r="AE12" s="835">
        <f t="shared" si="22"/>
        <v>5</v>
      </c>
      <c r="AF12" s="835">
        <f t="shared" si="22"/>
        <v>5</v>
      </c>
      <c r="AG12" s="835">
        <f t="shared" si="22"/>
        <v>5</v>
      </c>
      <c r="AH12" s="835">
        <f t="shared" si="22"/>
        <v>5</v>
      </c>
      <c r="AI12" s="835">
        <f t="shared" si="22"/>
        <v>5</v>
      </c>
      <c r="AJ12" s="884">
        <f t="shared" si="22"/>
        <v>5</v>
      </c>
    </row>
    <row r="13" spans="2:36" ht="16.5" thickBot="1" x14ac:dyDescent="0.3">
      <c r="B13" s="885" t="s">
        <v>1918</v>
      </c>
      <c r="C13" s="841">
        <f>SUM(C8:C12)</f>
        <v>952</v>
      </c>
      <c r="D13" s="841">
        <f t="shared" ref="D13:L13" si="23">SUM(D8:D12)</f>
        <v>1029</v>
      </c>
      <c r="E13" s="841">
        <f t="shared" si="23"/>
        <v>1094</v>
      </c>
      <c r="F13" s="841">
        <f t="shared" si="23"/>
        <v>1160</v>
      </c>
      <c r="G13" s="841">
        <f t="shared" si="23"/>
        <v>1227</v>
      </c>
      <c r="H13" s="841">
        <f t="shared" si="23"/>
        <v>1241</v>
      </c>
      <c r="I13" s="841">
        <f t="shared" si="23"/>
        <v>1255</v>
      </c>
      <c r="J13" s="841">
        <f t="shared" si="23"/>
        <v>1270</v>
      </c>
      <c r="K13" s="841">
        <f t="shared" si="23"/>
        <v>1285</v>
      </c>
      <c r="L13" s="842">
        <f t="shared" si="23"/>
        <v>1300</v>
      </c>
      <c r="M13" s="496"/>
      <c r="N13" s="885" t="s">
        <v>1918</v>
      </c>
      <c r="O13" s="886">
        <f>SUM(O8:O12)</f>
        <v>35</v>
      </c>
      <c r="P13" s="886">
        <f t="shared" ref="P13:X13" si="24">SUM(P8:P12)</f>
        <v>37</v>
      </c>
      <c r="Q13" s="886">
        <f t="shared" si="24"/>
        <v>40</v>
      </c>
      <c r="R13" s="886">
        <f t="shared" si="24"/>
        <v>43</v>
      </c>
      <c r="S13" s="886">
        <f t="shared" si="24"/>
        <v>45</v>
      </c>
      <c r="T13" s="886">
        <f t="shared" si="24"/>
        <v>45</v>
      </c>
      <c r="U13" s="886">
        <f t="shared" si="24"/>
        <v>45</v>
      </c>
      <c r="V13" s="886">
        <f t="shared" si="24"/>
        <v>45</v>
      </c>
      <c r="W13" s="886">
        <f t="shared" si="24"/>
        <v>45</v>
      </c>
      <c r="X13" s="887">
        <f t="shared" si="24"/>
        <v>45</v>
      </c>
      <c r="Z13" s="885" t="s">
        <v>1918</v>
      </c>
      <c r="AA13" s="886">
        <f>SUM(AA8:AA12)</f>
        <v>25</v>
      </c>
      <c r="AB13" s="886">
        <f t="shared" ref="AB13:AJ13" si="25">SUM(AB8:AB12)</f>
        <v>25</v>
      </c>
      <c r="AC13" s="886">
        <f t="shared" si="25"/>
        <v>25</v>
      </c>
      <c r="AD13" s="886">
        <f t="shared" si="25"/>
        <v>25</v>
      </c>
      <c r="AE13" s="886">
        <f t="shared" si="25"/>
        <v>25</v>
      </c>
      <c r="AF13" s="886">
        <f t="shared" si="25"/>
        <v>25</v>
      </c>
      <c r="AG13" s="886">
        <f t="shared" si="25"/>
        <v>25</v>
      </c>
      <c r="AH13" s="886">
        <f t="shared" si="25"/>
        <v>25</v>
      </c>
      <c r="AI13" s="886">
        <f t="shared" si="25"/>
        <v>25</v>
      </c>
      <c r="AJ13" s="887">
        <f t="shared" si="25"/>
        <v>25</v>
      </c>
    </row>
    <row r="14" spans="2:36" ht="16.5" thickBot="1" x14ac:dyDescent="0.3">
      <c r="B14" s="496"/>
      <c r="C14" s="833"/>
      <c r="D14" s="833"/>
      <c r="E14" s="833"/>
      <c r="F14" s="833"/>
      <c r="G14" s="833"/>
      <c r="H14" s="496"/>
      <c r="I14" s="496"/>
      <c r="J14" s="496"/>
      <c r="K14" s="496"/>
      <c r="L14" s="496"/>
      <c r="M14" s="496"/>
      <c r="N14" s="496"/>
      <c r="O14" s="833"/>
      <c r="P14" s="833"/>
      <c r="Q14" s="833"/>
      <c r="R14" s="833"/>
      <c r="S14" s="833"/>
      <c r="T14" s="496"/>
      <c r="U14" s="496"/>
      <c r="V14" s="496"/>
      <c r="W14" s="496"/>
      <c r="X14" s="496"/>
      <c r="Z14" s="496"/>
      <c r="AA14" s="833"/>
      <c r="AB14" s="833"/>
      <c r="AC14" s="833"/>
      <c r="AD14" s="833"/>
      <c r="AE14" s="833"/>
      <c r="AF14" s="496"/>
      <c r="AG14" s="496"/>
      <c r="AH14" s="496"/>
      <c r="AI14" s="496"/>
      <c r="AJ14" s="496"/>
    </row>
    <row r="15" spans="2:36" ht="16.5" thickTop="1" x14ac:dyDescent="0.25">
      <c r="B15" s="1094" t="s">
        <v>1679</v>
      </c>
      <c r="C15" s="1095"/>
      <c r="D15" s="1095"/>
      <c r="E15" s="1095"/>
      <c r="F15" s="1095"/>
      <c r="G15" s="1095"/>
      <c r="H15" s="1095"/>
      <c r="I15" s="1095"/>
      <c r="J15" s="1095"/>
      <c r="K15" s="1095"/>
      <c r="L15" s="1096"/>
      <c r="M15" s="496"/>
      <c r="N15" s="1094" t="s">
        <v>1916</v>
      </c>
      <c r="O15" s="1095"/>
      <c r="P15" s="1095"/>
      <c r="Q15" s="1095"/>
      <c r="R15" s="1095"/>
      <c r="S15" s="1095"/>
      <c r="T15" s="1095"/>
      <c r="U15" s="1095"/>
      <c r="V15" s="1095"/>
      <c r="W15" s="1095"/>
      <c r="X15" s="1096"/>
      <c r="Z15" s="1094" t="s">
        <v>1916</v>
      </c>
      <c r="AA15" s="1095"/>
      <c r="AB15" s="1095"/>
      <c r="AC15" s="1095"/>
      <c r="AD15" s="1095"/>
      <c r="AE15" s="1095"/>
      <c r="AF15" s="1095"/>
      <c r="AG15" s="1095"/>
      <c r="AH15" s="1095"/>
      <c r="AI15" s="1095"/>
      <c r="AJ15" s="1096"/>
    </row>
    <row r="16" spans="2:36" ht="15.75" x14ac:dyDescent="0.25">
      <c r="B16" s="1097" t="s">
        <v>1904</v>
      </c>
      <c r="C16" s="1089"/>
      <c r="D16" s="1089"/>
      <c r="E16" s="1089"/>
      <c r="F16" s="1089"/>
      <c r="G16" s="1089"/>
      <c r="H16" s="1089"/>
      <c r="I16" s="1089"/>
      <c r="J16" s="1089"/>
      <c r="K16" s="1089"/>
      <c r="L16" s="1098"/>
      <c r="M16" s="496"/>
      <c r="N16" s="1097" t="s">
        <v>1904</v>
      </c>
      <c r="O16" s="1089"/>
      <c r="P16" s="1089"/>
      <c r="Q16" s="1089"/>
      <c r="R16" s="1089"/>
      <c r="S16" s="1089"/>
      <c r="T16" s="1089"/>
      <c r="U16" s="1089"/>
      <c r="V16" s="1089"/>
      <c r="W16" s="1089"/>
      <c r="X16" s="1098"/>
      <c r="Z16" s="1097" t="s">
        <v>1904</v>
      </c>
      <c r="AA16" s="1089"/>
      <c r="AB16" s="1089"/>
      <c r="AC16" s="1089"/>
      <c r="AD16" s="1089"/>
      <c r="AE16" s="1089"/>
      <c r="AF16" s="1089"/>
      <c r="AG16" s="1089"/>
      <c r="AH16" s="1089"/>
      <c r="AI16" s="1089"/>
      <c r="AJ16" s="1098"/>
    </row>
    <row r="17" spans="2:36" ht="15.75" x14ac:dyDescent="0.25">
      <c r="B17" s="836" t="s">
        <v>317</v>
      </c>
      <c r="C17" s="834">
        <v>1</v>
      </c>
      <c r="D17" s="834">
        <v>2</v>
      </c>
      <c r="E17" s="834">
        <v>3</v>
      </c>
      <c r="F17" s="834">
        <v>4</v>
      </c>
      <c r="G17" s="834">
        <v>5</v>
      </c>
      <c r="H17" s="834">
        <v>6</v>
      </c>
      <c r="I17" s="834">
        <v>7</v>
      </c>
      <c r="J17" s="834">
        <v>8</v>
      </c>
      <c r="K17" s="834">
        <v>9</v>
      </c>
      <c r="L17" s="837">
        <v>10</v>
      </c>
      <c r="M17" s="496"/>
      <c r="N17" s="836" t="s">
        <v>317</v>
      </c>
      <c r="O17" s="834">
        <v>1</v>
      </c>
      <c r="P17" s="834">
        <v>2</v>
      </c>
      <c r="Q17" s="834">
        <v>3</v>
      </c>
      <c r="R17" s="834">
        <v>4</v>
      </c>
      <c r="S17" s="834">
        <v>5</v>
      </c>
      <c r="T17" s="834">
        <v>6</v>
      </c>
      <c r="U17" s="834">
        <v>7</v>
      </c>
      <c r="V17" s="834">
        <v>8</v>
      </c>
      <c r="W17" s="834">
        <v>9</v>
      </c>
      <c r="X17" s="837">
        <v>10</v>
      </c>
      <c r="Z17" s="836" t="s">
        <v>317</v>
      </c>
      <c r="AA17" s="834">
        <v>1</v>
      </c>
      <c r="AB17" s="834">
        <v>2</v>
      </c>
      <c r="AC17" s="834">
        <v>3</v>
      </c>
      <c r="AD17" s="834">
        <v>4</v>
      </c>
      <c r="AE17" s="834">
        <v>5</v>
      </c>
      <c r="AF17" s="834">
        <v>6</v>
      </c>
      <c r="AG17" s="834">
        <v>7</v>
      </c>
      <c r="AH17" s="834">
        <v>8</v>
      </c>
      <c r="AI17" s="834">
        <v>9</v>
      </c>
      <c r="AJ17" s="837">
        <v>10</v>
      </c>
    </row>
    <row r="18" spans="2:36" ht="15.75" x14ac:dyDescent="0.25">
      <c r="B18" s="836" t="s">
        <v>1703</v>
      </c>
      <c r="C18" s="834">
        <v>2029</v>
      </c>
      <c r="D18" s="834">
        <f>C18+1</f>
        <v>2030</v>
      </c>
      <c r="E18" s="834">
        <f t="shared" ref="E18:L18" si="26">D18+1</f>
        <v>2031</v>
      </c>
      <c r="F18" s="834">
        <f t="shared" si="26"/>
        <v>2032</v>
      </c>
      <c r="G18" s="834">
        <f t="shared" si="26"/>
        <v>2033</v>
      </c>
      <c r="H18" s="834">
        <f t="shared" si="26"/>
        <v>2034</v>
      </c>
      <c r="I18" s="834">
        <f t="shared" si="26"/>
        <v>2035</v>
      </c>
      <c r="J18" s="834">
        <f t="shared" si="26"/>
        <v>2036</v>
      </c>
      <c r="K18" s="834">
        <f t="shared" si="26"/>
        <v>2037</v>
      </c>
      <c r="L18" s="837">
        <f t="shared" si="26"/>
        <v>2038</v>
      </c>
      <c r="M18" s="496"/>
      <c r="N18" s="836" t="s">
        <v>1703</v>
      </c>
      <c r="O18" s="834">
        <v>2029</v>
      </c>
      <c r="P18" s="834">
        <f>O18+1</f>
        <v>2030</v>
      </c>
      <c r="Q18" s="834">
        <f t="shared" ref="Q18" si="27">P18+1</f>
        <v>2031</v>
      </c>
      <c r="R18" s="834">
        <f t="shared" ref="R18" si="28">Q18+1</f>
        <v>2032</v>
      </c>
      <c r="S18" s="834">
        <f t="shared" ref="S18" si="29">R18+1</f>
        <v>2033</v>
      </c>
      <c r="T18" s="834">
        <f t="shared" ref="T18" si="30">S18+1</f>
        <v>2034</v>
      </c>
      <c r="U18" s="834">
        <f t="shared" ref="U18" si="31">T18+1</f>
        <v>2035</v>
      </c>
      <c r="V18" s="834">
        <f t="shared" ref="V18" si="32">U18+1</f>
        <v>2036</v>
      </c>
      <c r="W18" s="834">
        <f t="shared" ref="W18" si="33">V18+1</f>
        <v>2037</v>
      </c>
      <c r="X18" s="837">
        <f t="shared" ref="X18" si="34">W18+1</f>
        <v>2038</v>
      </c>
      <c r="Z18" s="836" t="s">
        <v>1703</v>
      </c>
      <c r="AA18" s="834">
        <v>2029</v>
      </c>
      <c r="AB18" s="834">
        <f>AA18+1</f>
        <v>2030</v>
      </c>
      <c r="AC18" s="834">
        <f t="shared" ref="AC18" si="35">AB18+1</f>
        <v>2031</v>
      </c>
      <c r="AD18" s="834">
        <f t="shared" ref="AD18" si="36">AC18+1</f>
        <v>2032</v>
      </c>
      <c r="AE18" s="834">
        <f t="shared" ref="AE18" si="37">AD18+1</f>
        <v>2033</v>
      </c>
      <c r="AF18" s="834">
        <f t="shared" ref="AF18" si="38">AE18+1</f>
        <v>2034</v>
      </c>
      <c r="AG18" s="834">
        <f t="shared" ref="AG18" si="39">AF18+1</f>
        <v>2035</v>
      </c>
      <c r="AH18" s="834">
        <f t="shared" ref="AH18" si="40">AG18+1</f>
        <v>2036</v>
      </c>
      <c r="AI18" s="834">
        <f t="shared" ref="AI18" si="41">AH18+1</f>
        <v>2037</v>
      </c>
      <c r="AJ18" s="837">
        <f t="shared" ref="AJ18" si="42">AI18+1</f>
        <v>2038</v>
      </c>
    </row>
    <row r="19" spans="2:36" ht="15.75" x14ac:dyDescent="0.25">
      <c r="B19" s="838" t="s">
        <v>1899</v>
      </c>
      <c r="C19" s="835">
        <v>0</v>
      </c>
      <c r="D19" s="835">
        <v>0</v>
      </c>
      <c r="E19" s="835">
        <v>0</v>
      </c>
      <c r="F19" s="835">
        <v>0</v>
      </c>
      <c r="G19" s="835">
        <v>0</v>
      </c>
      <c r="H19" s="835">
        <v>0</v>
      </c>
      <c r="I19" s="835">
        <v>0</v>
      </c>
      <c r="J19" s="835">
        <v>0</v>
      </c>
      <c r="K19" s="835">
        <v>0</v>
      </c>
      <c r="L19" s="839">
        <v>0</v>
      </c>
      <c r="M19" s="496"/>
      <c r="N19" s="838" t="s">
        <v>1899</v>
      </c>
      <c r="O19" s="835">
        <v>0</v>
      </c>
      <c r="P19" s="835">
        <v>0</v>
      </c>
      <c r="Q19" s="835">
        <v>0</v>
      </c>
      <c r="R19" s="835">
        <v>0</v>
      </c>
      <c r="S19" s="835">
        <v>0</v>
      </c>
      <c r="T19" s="835">
        <v>0</v>
      </c>
      <c r="U19" s="835">
        <v>0</v>
      </c>
      <c r="V19" s="835">
        <v>0</v>
      </c>
      <c r="W19" s="835">
        <v>0</v>
      </c>
      <c r="X19" s="839">
        <v>0</v>
      </c>
      <c r="Z19" s="838" t="s">
        <v>1899</v>
      </c>
      <c r="AA19" s="835">
        <v>0</v>
      </c>
      <c r="AB19" s="835">
        <v>0</v>
      </c>
      <c r="AC19" s="835">
        <v>0</v>
      </c>
      <c r="AD19" s="835">
        <v>0</v>
      </c>
      <c r="AE19" s="835">
        <v>0</v>
      </c>
      <c r="AF19" s="835">
        <v>0</v>
      </c>
      <c r="AG19" s="835">
        <v>0</v>
      </c>
      <c r="AH19" s="835">
        <v>0</v>
      </c>
      <c r="AI19" s="835">
        <v>0</v>
      </c>
      <c r="AJ19" s="839">
        <v>0</v>
      </c>
    </row>
    <row r="20" spans="2:36" ht="15.75" x14ac:dyDescent="0.25">
      <c r="B20" s="838" t="s">
        <v>1900</v>
      </c>
      <c r="C20" s="835">
        <v>0</v>
      </c>
      <c r="D20" s="835">
        <v>0</v>
      </c>
      <c r="E20" s="835">
        <v>0</v>
      </c>
      <c r="F20" s="835">
        <v>0</v>
      </c>
      <c r="G20" s="835">
        <v>0</v>
      </c>
      <c r="H20" s="835">
        <v>0</v>
      </c>
      <c r="I20" s="835">
        <v>0</v>
      </c>
      <c r="J20" s="835">
        <v>0</v>
      </c>
      <c r="K20" s="835">
        <v>0</v>
      </c>
      <c r="L20" s="839">
        <v>0</v>
      </c>
      <c r="M20" s="496"/>
      <c r="N20" s="838" t="s">
        <v>1900</v>
      </c>
      <c r="O20" s="835">
        <v>0</v>
      </c>
      <c r="P20" s="835">
        <v>0</v>
      </c>
      <c r="Q20" s="835">
        <v>0</v>
      </c>
      <c r="R20" s="835">
        <v>0</v>
      </c>
      <c r="S20" s="835">
        <v>0</v>
      </c>
      <c r="T20" s="835">
        <v>0</v>
      </c>
      <c r="U20" s="835">
        <v>0</v>
      </c>
      <c r="V20" s="835">
        <v>0</v>
      </c>
      <c r="W20" s="835">
        <v>0</v>
      </c>
      <c r="X20" s="839">
        <v>0</v>
      </c>
      <c r="Z20" s="838" t="s">
        <v>1900</v>
      </c>
      <c r="AA20" s="835">
        <v>0</v>
      </c>
      <c r="AB20" s="835">
        <v>0</v>
      </c>
      <c r="AC20" s="835">
        <v>0</v>
      </c>
      <c r="AD20" s="835">
        <v>0</v>
      </c>
      <c r="AE20" s="835">
        <v>0</v>
      </c>
      <c r="AF20" s="835">
        <v>0</v>
      </c>
      <c r="AG20" s="835">
        <v>0</v>
      </c>
      <c r="AH20" s="835">
        <v>0</v>
      </c>
      <c r="AI20" s="835">
        <v>0</v>
      </c>
      <c r="AJ20" s="839">
        <v>0</v>
      </c>
    </row>
    <row r="21" spans="2:36" ht="15.75" customHeight="1" x14ac:dyDescent="0.25">
      <c r="B21" s="838" t="s">
        <v>1901</v>
      </c>
      <c r="C21" s="835">
        <v>0</v>
      </c>
      <c r="D21" s="835">
        <v>0</v>
      </c>
      <c r="E21" s="835">
        <v>0</v>
      </c>
      <c r="F21" s="835">
        <v>0</v>
      </c>
      <c r="G21" s="835">
        <v>0</v>
      </c>
      <c r="H21" s="835">
        <v>0</v>
      </c>
      <c r="I21" s="835">
        <v>0</v>
      </c>
      <c r="J21" s="835">
        <v>0</v>
      </c>
      <c r="K21" s="835">
        <v>0</v>
      </c>
      <c r="L21" s="839">
        <v>0</v>
      </c>
      <c r="M21" s="496"/>
      <c r="N21" s="838" t="s">
        <v>1901</v>
      </c>
      <c r="O21" s="835">
        <v>0</v>
      </c>
      <c r="P21" s="835">
        <v>0</v>
      </c>
      <c r="Q21" s="835">
        <v>0</v>
      </c>
      <c r="R21" s="835">
        <v>0</v>
      </c>
      <c r="S21" s="835">
        <v>0</v>
      </c>
      <c r="T21" s="835">
        <v>0</v>
      </c>
      <c r="U21" s="835">
        <v>0</v>
      </c>
      <c r="V21" s="835">
        <v>0</v>
      </c>
      <c r="W21" s="835">
        <v>0</v>
      </c>
      <c r="X21" s="839">
        <v>0</v>
      </c>
      <c r="Z21" s="838" t="s">
        <v>1901</v>
      </c>
      <c r="AA21" s="835">
        <v>0</v>
      </c>
      <c r="AB21" s="835">
        <v>0</v>
      </c>
      <c r="AC21" s="835">
        <v>0</v>
      </c>
      <c r="AD21" s="835">
        <v>0</v>
      </c>
      <c r="AE21" s="835">
        <v>0</v>
      </c>
      <c r="AF21" s="835">
        <v>0</v>
      </c>
      <c r="AG21" s="835">
        <v>0</v>
      </c>
      <c r="AH21" s="835">
        <v>0</v>
      </c>
      <c r="AI21" s="835">
        <v>0</v>
      </c>
      <c r="AJ21" s="839">
        <v>0</v>
      </c>
    </row>
    <row r="22" spans="2:36" ht="15.75" customHeight="1" x14ac:dyDescent="0.25">
      <c r="B22" s="838" t="s">
        <v>1902</v>
      </c>
      <c r="C22" s="835">
        <v>0</v>
      </c>
      <c r="D22" s="835">
        <v>0</v>
      </c>
      <c r="E22" s="835">
        <v>0</v>
      </c>
      <c r="F22" s="835">
        <v>0</v>
      </c>
      <c r="G22" s="835">
        <v>0</v>
      </c>
      <c r="H22" s="835">
        <v>0</v>
      </c>
      <c r="I22" s="835">
        <v>0</v>
      </c>
      <c r="J22" s="835">
        <v>0</v>
      </c>
      <c r="K22" s="835">
        <v>0</v>
      </c>
      <c r="L22" s="839">
        <v>0</v>
      </c>
      <c r="M22" s="496"/>
      <c r="N22" s="838" t="s">
        <v>1902</v>
      </c>
      <c r="O22" s="835">
        <v>0</v>
      </c>
      <c r="P22" s="835">
        <v>0</v>
      </c>
      <c r="Q22" s="835">
        <v>0</v>
      </c>
      <c r="R22" s="835">
        <v>0</v>
      </c>
      <c r="S22" s="835">
        <v>0</v>
      </c>
      <c r="T22" s="835">
        <v>0</v>
      </c>
      <c r="U22" s="835">
        <v>0</v>
      </c>
      <c r="V22" s="835">
        <v>0</v>
      </c>
      <c r="W22" s="835">
        <v>0</v>
      </c>
      <c r="X22" s="839">
        <v>0</v>
      </c>
      <c r="Z22" s="838" t="s">
        <v>1902</v>
      </c>
      <c r="AA22" s="835">
        <v>0</v>
      </c>
      <c r="AB22" s="835">
        <v>0</v>
      </c>
      <c r="AC22" s="835">
        <v>0</v>
      </c>
      <c r="AD22" s="835">
        <v>0</v>
      </c>
      <c r="AE22" s="835">
        <v>0</v>
      </c>
      <c r="AF22" s="835">
        <v>0</v>
      </c>
      <c r="AG22" s="835">
        <v>0</v>
      </c>
      <c r="AH22" s="835">
        <v>0</v>
      </c>
      <c r="AI22" s="835">
        <v>0</v>
      </c>
      <c r="AJ22" s="839">
        <v>0</v>
      </c>
    </row>
    <row r="23" spans="2:36" ht="15.75" customHeight="1" x14ac:dyDescent="0.25">
      <c r="B23" s="838" t="s">
        <v>1903</v>
      </c>
      <c r="C23" s="835">
        <v>0</v>
      </c>
      <c r="D23" s="835">
        <v>0</v>
      </c>
      <c r="E23" s="835">
        <v>0</v>
      </c>
      <c r="F23" s="835">
        <v>0</v>
      </c>
      <c r="G23" s="835">
        <v>0</v>
      </c>
      <c r="H23" s="835">
        <v>0</v>
      </c>
      <c r="I23" s="835">
        <v>0</v>
      </c>
      <c r="J23" s="835">
        <v>0</v>
      </c>
      <c r="K23" s="835">
        <v>0</v>
      </c>
      <c r="L23" s="839">
        <v>0</v>
      </c>
      <c r="M23" s="496"/>
      <c r="N23" s="838" t="s">
        <v>1903</v>
      </c>
      <c r="O23" s="835">
        <v>0</v>
      </c>
      <c r="P23" s="835">
        <v>0</v>
      </c>
      <c r="Q23" s="835">
        <v>0</v>
      </c>
      <c r="R23" s="835">
        <v>0</v>
      </c>
      <c r="S23" s="835">
        <v>0</v>
      </c>
      <c r="T23" s="835">
        <v>0</v>
      </c>
      <c r="U23" s="835">
        <v>0</v>
      </c>
      <c r="V23" s="835">
        <v>0</v>
      </c>
      <c r="W23" s="835">
        <v>0</v>
      </c>
      <c r="X23" s="839">
        <v>0</v>
      </c>
      <c r="Z23" s="838" t="s">
        <v>1903</v>
      </c>
      <c r="AA23" s="835">
        <v>0</v>
      </c>
      <c r="AB23" s="835">
        <v>0</v>
      </c>
      <c r="AC23" s="835">
        <v>0</v>
      </c>
      <c r="AD23" s="835">
        <v>0</v>
      </c>
      <c r="AE23" s="835">
        <v>0</v>
      </c>
      <c r="AF23" s="835">
        <v>0</v>
      </c>
      <c r="AG23" s="835">
        <v>0</v>
      </c>
      <c r="AH23" s="835">
        <v>0</v>
      </c>
      <c r="AI23" s="835">
        <v>0</v>
      </c>
      <c r="AJ23" s="839">
        <v>0</v>
      </c>
    </row>
    <row r="24" spans="2:36" ht="15.75" customHeight="1" thickBot="1" x14ac:dyDescent="0.3">
      <c r="B24" s="840" t="s">
        <v>1919</v>
      </c>
      <c r="C24" s="841">
        <f>SUM(C19:C23)</f>
        <v>0</v>
      </c>
      <c r="D24" s="841">
        <f t="shared" ref="D24" si="43">SUM(D19:D23)</f>
        <v>0</v>
      </c>
      <c r="E24" s="841">
        <f t="shared" ref="E24" si="44">SUM(E19:E23)</f>
        <v>0</v>
      </c>
      <c r="F24" s="841">
        <f t="shared" ref="F24" si="45">SUM(F19:F23)</f>
        <v>0</v>
      </c>
      <c r="G24" s="841">
        <f t="shared" ref="G24" si="46">SUM(G19:G23)</f>
        <v>0</v>
      </c>
      <c r="H24" s="841">
        <f t="shared" ref="H24" si="47">SUM(H19:H23)</f>
        <v>0</v>
      </c>
      <c r="I24" s="841">
        <f t="shared" ref="I24" si="48">SUM(I19:I23)</f>
        <v>0</v>
      </c>
      <c r="J24" s="841">
        <f t="shared" ref="J24" si="49">SUM(J19:J23)</f>
        <v>0</v>
      </c>
      <c r="K24" s="841">
        <f t="shared" ref="K24" si="50">SUM(K19:K23)</f>
        <v>0</v>
      </c>
      <c r="L24" s="842">
        <f t="shared" ref="L24" si="51">SUM(L19:L23)</f>
        <v>0</v>
      </c>
      <c r="M24" s="496"/>
      <c r="N24" s="840" t="s">
        <v>1919</v>
      </c>
      <c r="O24" s="841">
        <f>SUM(O19:O23)</f>
        <v>0</v>
      </c>
      <c r="P24" s="841">
        <f t="shared" ref="P24:X24" si="52">SUM(P19:P23)</f>
        <v>0</v>
      </c>
      <c r="Q24" s="841">
        <f t="shared" si="52"/>
        <v>0</v>
      </c>
      <c r="R24" s="841">
        <f t="shared" si="52"/>
        <v>0</v>
      </c>
      <c r="S24" s="841">
        <f t="shared" si="52"/>
        <v>0</v>
      </c>
      <c r="T24" s="841">
        <f t="shared" si="52"/>
        <v>0</v>
      </c>
      <c r="U24" s="841">
        <f t="shared" si="52"/>
        <v>0</v>
      </c>
      <c r="V24" s="841">
        <f t="shared" si="52"/>
        <v>0</v>
      </c>
      <c r="W24" s="841">
        <f t="shared" si="52"/>
        <v>0</v>
      </c>
      <c r="X24" s="842">
        <f t="shared" si="52"/>
        <v>0</v>
      </c>
      <c r="Z24" s="840" t="s">
        <v>1919</v>
      </c>
      <c r="AA24" s="841">
        <f>SUM(AA19:AA23)</f>
        <v>0</v>
      </c>
      <c r="AB24" s="841">
        <f t="shared" ref="AB24:AJ24" si="53">SUM(AB19:AB23)</f>
        <v>0</v>
      </c>
      <c r="AC24" s="841">
        <f t="shared" si="53"/>
        <v>0</v>
      </c>
      <c r="AD24" s="841">
        <f t="shared" si="53"/>
        <v>0</v>
      </c>
      <c r="AE24" s="841">
        <f t="shared" si="53"/>
        <v>0</v>
      </c>
      <c r="AF24" s="841">
        <f t="shared" si="53"/>
        <v>0</v>
      </c>
      <c r="AG24" s="841">
        <f t="shared" si="53"/>
        <v>0</v>
      </c>
      <c r="AH24" s="841">
        <f t="shared" si="53"/>
        <v>0</v>
      </c>
      <c r="AI24" s="841">
        <f t="shared" si="53"/>
        <v>0</v>
      </c>
      <c r="AJ24" s="842">
        <f t="shared" si="53"/>
        <v>0</v>
      </c>
    </row>
    <row r="25" spans="2:36" ht="15.75" customHeight="1" thickTop="1" thickBot="1" x14ac:dyDescent="0.3">
      <c r="B25" s="496"/>
      <c r="C25" s="496"/>
      <c r="D25" s="496"/>
      <c r="E25" s="496"/>
      <c r="F25" s="496"/>
      <c r="G25" s="496"/>
      <c r="H25" s="496"/>
      <c r="I25" s="496"/>
      <c r="J25" s="496"/>
      <c r="K25" s="496"/>
      <c r="L25" s="496"/>
      <c r="M25" s="496"/>
      <c r="N25" s="496"/>
      <c r="O25" s="496"/>
      <c r="P25" s="496"/>
      <c r="Q25" s="496"/>
      <c r="R25" s="496"/>
      <c r="S25" s="496"/>
      <c r="T25" s="496"/>
      <c r="U25" s="496"/>
      <c r="V25" s="496"/>
      <c r="W25" s="496"/>
      <c r="X25" s="496"/>
      <c r="Z25" s="496"/>
      <c r="AA25" s="496"/>
      <c r="AB25" s="496"/>
      <c r="AC25" s="496"/>
      <c r="AD25" s="496"/>
      <c r="AE25" s="496"/>
      <c r="AF25" s="496"/>
      <c r="AG25" s="496"/>
      <c r="AH25" s="496"/>
      <c r="AI25" s="496"/>
      <c r="AJ25" s="496"/>
    </row>
    <row r="26" spans="2:36" ht="15.75" customHeight="1" x14ac:dyDescent="0.25">
      <c r="B26" s="1091" t="s">
        <v>1692</v>
      </c>
      <c r="C26" s="1092"/>
      <c r="D26" s="1092"/>
      <c r="E26" s="1092"/>
      <c r="F26" s="1092"/>
      <c r="G26" s="1092"/>
      <c r="H26" s="1092"/>
      <c r="I26" s="1092"/>
      <c r="J26" s="1092"/>
      <c r="K26" s="1092"/>
      <c r="L26" s="1093"/>
      <c r="M26" s="496"/>
      <c r="N26" s="1091" t="s">
        <v>1692</v>
      </c>
      <c r="O26" s="1092"/>
      <c r="P26" s="1092"/>
      <c r="Q26" s="1092"/>
      <c r="R26" s="1092"/>
      <c r="S26" s="1092"/>
      <c r="T26" s="1092"/>
      <c r="U26" s="1092"/>
      <c r="V26" s="1092"/>
      <c r="W26" s="1092"/>
      <c r="X26" s="1093"/>
      <c r="Z26" s="1091" t="s">
        <v>1692</v>
      </c>
      <c r="AA26" s="1092"/>
      <c r="AB26" s="1092"/>
      <c r="AC26" s="1092"/>
      <c r="AD26" s="1092"/>
      <c r="AE26" s="1092"/>
      <c r="AF26" s="1092"/>
      <c r="AG26" s="1092"/>
      <c r="AH26" s="1092"/>
      <c r="AI26" s="1092"/>
      <c r="AJ26" s="1093"/>
    </row>
    <row r="27" spans="2:36" ht="15.75" customHeight="1" x14ac:dyDescent="0.25">
      <c r="B27" s="1088" t="s">
        <v>1904</v>
      </c>
      <c r="C27" s="1089"/>
      <c r="D27" s="1089"/>
      <c r="E27" s="1089"/>
      <c r="F27" s="1089"/>
      <c r="G27" s="1089"/>
      <c r="H27" s="1089"/>
      <c r="I27" s="1089"/>
      <c r="J27" s="1089"/>
      <c r="K27" s="1089"/>
      <c r="L27" s="1090"/>
      <c r="M27" s="496"/>
      <c r="N27" s="1088" t="s">
        <v>1904</v>
      </c>
      <c r="O27" s="1089"/>
      <c r="P27" s="1089"/>
      <c r="Q27" s="1089"/>
      <c r="R27" s="1089"/>
      <c r="S27" s="1089"/>
      <c r="T27" s="1089"/>
      <c r="U27" s="1089"/>
      <c r="V27" s="1089"/>
      <c r="W27" s="1089"/>
      <c r="X27" s="1090"/>
      <c r="Z27" s="1088" t="s">
        <v>1904</v>
      </c>
      <c r="AA27" s="1089"/>
      <c r="AB27" s="1089"/>
      <c r="AC27" s="1089"/>
      <c r="AD27" s="1089"/>
      <c r="AE27" s="1089"/>
      <c r="AF27" s="1089"/>
      <c r="AG27" s="1089"/>
      <c r="AH27" s="1089"/>
      <c r="AI27" s="1089"/>
      <c r="AJ27" s="1090"/>
    </row>
    <row r="28" spans="2:36" ht="15.75" customHeight="1" x14ac:dyDescent="0.25">
      <c r="B28" s="881" t="s">
        <v>317</v>
      </c>
      <c r="C28" s="834">
        <v>1</v>
      </c>
      <c r="D28" s="834">
        <v>2</v>
      </c>
      <c r="E28" s="834">
        <v>3</v>
      </c>
      <c r="F28" s="834">
        <v>4</v>
      </c>
      <c r="G28" s="834">
        <v>5</v>
      </c>
      <c r="H28" s="834">
        <v>6</v>
      </c>
      <c r="I28" s="834">
        <v>7</v>
      </c>
      <c r="J28" s="834">
        <v>8</v>
      </c>
      <c r="K28" s="834">
        <v>9</v>
      </c>
      <c r="L28" s="882">
        <v>10</v>
      </c>
      <c r="M28" s="496"/>
      <c r="N28" s="881" t="s">
        <v>317</v>
      </c>
      <c r="O28" s="834">
        <v>1</v>
      </c>
      <c r="P28" s="834">
        <v>2</v>
      </c>
      <c r="Q28" s="834">
        <v>3</v>
      </c>
      <c r="R28" s="834">
        <v>4</v>
      </c>
      <c r="S28" s="834">
        <v>5</v>
      </c>
      <c r="T28" s="834">
        <v>6</v>
      </c>
      <c r="U28" s="834">
        <v>7</v>
      </c>
      <c r="V28" s="834">
        <v>8</v>
      </c>
      <c r="W28" s="834">
        <v>9</v>
      </c>
      <c r="X28" s="882">
        <v>10</v>
      </c>
      <c r="Z28" s="881" t="s">
        <v>317</v>
      </c>
      <c r="AA28" s="834">
        <v>1</v>
      </c>
      <c r="AB28" s="834">
        <v>2</v>
      </c>
      <c r="AC28" s="834">
        <v>3</v>
      </c>
      <c r="AD28" s="834">
        <v>4</v>
      </c>
      <c r="AE28" s="834">
        <v>5</v>
      </c>
      <c r="AF28" s="834">
        <v>6</v>
      </c>
      <c r="AG28" s="834">
        <v>7</v>
      </c>
      <c r="AH28" s="834">
        <v>8</v>
      </c>
      <c r="AI28" s="834">
        <v>9</v>
      </c>
      <c r="AJ28" s="882">
        <v>10</v>
      </c>
    </row>
    <row r="29" spans="2:36" ht="15.75" customHeight="1" x14ac:dyDescent="0.25">
      <c r="B29" s="881" t="s">
        <v>1703</v>
      </c>
      <c r="C29" s="834">
        <v>2029</v>
      </c>
      <c r="D29" s="834">
        <f>C29+1</f>
        <v>2030</v>
      </c>
      <c r="E29" s="834">
        <f t="shared" ref="E29:L29" si="54">D29+1</f>
        <v>2031</v>
      </c>
      <c r="F29" s="834">
        <f t="shared" si="54"/>
        <v>2032</v>
      </c>
      <c r="G29" s="834">
        <f t="shared" si="54"/>
        <v>2033</v>
      </c>
      <c r="H29" s="834">
        <f t="shared" si="54"/>
        <v>2034</v>
      </c>
      <c r="I29" s="834">
        <f t="shared" si="54"/>
        <v>2035</v>
      </c>
      <c r="J29" s="834">
        <f t="shared" si="54"/>
        <v>2036</v>
      </c>
      <c r="K29" s="834">
        <f t="shared" si="54"/>
        <v>2037</v>
      </c>
      <c r="L29" s="882">
        <f t="shared" si="54"/>
        <v>2038</v>
      </c>
      <c r="M29" s="496"/>
      <c r="N29" s="881" t="s">
        <v>1703</v>
      </c>
      <c r="O29" s="834">
        <v>2029</v>
      </c>
      <c r="P29" s="834">
        <f>O29+1</f>
        <v>2030</v>
      </c>
      <c r="Q29" s="834">
        <f t="shared" ref="Q29" si="55">P29+1</f>
        <v>2031</v>
      </c>
      <c r="R29" s="834">
        <f t="shared" ref="R29" si="56">Q29+1</f>
        <v>2032</v>
      </c>
      <c r="S29" s="834">
        <f t="shared" ref="S29" si="57">R29+1</f>
        <v>2033</v>
      </c>
      <c r="T29" s="834">
        <f t="shared" ref="T29" si="58">S29+1</f>
        <v>2034</v>
      </c>
      <c r="U29" s="834">
        <f t="shared" ref="U29" si="59">T29+1</f>
        <v>2035</v>
      </c>
      <c r="V29" s="834">
        <f t="shared" ref="V29" si="60">U29+1</f>
        <v>2036</v>
      </c>
      <c r="W29" s="834">
        <f t="shared" ref="W29" si="61">V29+1</f>
        <v>2037</v>
      </c>
      <c r="X29" s="882">
        <f t="shared" ref="X29" si="62">W29+1</f>
        <v>2038</v>
      </c>
      <c r="Z29" s="881" t="s">
        <v>1703</v>
      </c>
      <c r="AA29" s="834">
        <v>2029</v>
      </c>
      <c r="AB29" s="834">
        <f>AA29+1</f>
        <v>2030</v>
      </c>
      <c r="AC29" s="834">
        <f t="shared" ref="AC29" si="63">AB29+1</f>
        <v>2031</v>
      </c>
      <c r="AD29" s="834">
        <f t="shared" ref="AD29" si="64">AC29+1</f>
        <v>2032</v>
      </c>
      <c r="AE29" s="834">
        <f t="shared" ref="AE29" si="65">AD29+1</f>
        <v>2033</v>
      </c>
      <c r="AF29" s="834">
        <f t="shared" ref="AF29" si="66">AE29+1</f>
        <v>2034</v>
      </c>
      <c r="AG29" s="834">
        <f t="shared" ref="AG29" si="67">AF29+1</f>
        <v>2035</v>
      </c>
      <c r="AH29" s="834">
        <f t="shared" ref="AH29" si="68">AG29+1</f>
        <v>2036</v>
      </c>
      <c r="AI29" s="834">
        <f t="shared" ref="AI29" si="69">AH29+1</f>
        <v>2037</v>
      </c>
      <c r="AJ29" s="882">
        <f t="shared" ref="AJ29" si="70">AI29+1</f>
        <v>2038</v>
      </c>
    </row>
    <row r="30" spans="2:36" ht="15.75" customHeight="1" x14ac:dyDescent="0.25">
      <c r="B30" s="883" t="s">
        <v>1899</v>
      </c>
      <c r="C30" s="835">
        <f>C19-C8</f>
        <v>-236</v>
      </c>
      <c r="D30" s="835">
        <f t="shared" ref="D30:L30" si="71">D19-D8</f>
        <v>-239</v>
      </c>
      <c r="E30" s="835">
        <f t="shared" si="71"/>
        <v>-241</v>
      </c>
      <c r="F30" s="835">
        <f t="shared" si="71"/>
        <v>-244</v>
      </c>
      <c r="G30" s="835">
        <f t="shared" si="71"/>
        <v>-247</v>
      </c>
      <c r="H30" s="835">
        <f t="shared" si="71"/>
        <v>-250</v>
      </c>
      <c r="I30" s="835">
        <f t="shared" si="71"/>
        <v>-253</v>
      </c>
      <c r="J30" s="835">
        <f t="shared" si="71"/>
        <v>-256</v>
      </c>
      <c r="K30" s="835">
        <f t="shared" si="71"/>
        <v>-259</v>
      </c>
      <c r="L30" s="884">
        <f t="shared" si="71"/>
        <v>-262</v>
      </c>
      <c r="M30" s="496"/>
      <c r="N30" s="883" t="s">
        <v>1899</v>
      </c>
      <c r="O30" s="835">
        <f>O19-O8</f>
        <v>-8</v>
      </c>
      <c r="P30" s="835">
        <f t="shared" ref="P30:X30" si="72">P19-P8</f>
        <v>-8</v>
      </c>
      <c r="Q30" s="835">
        <f t="shared" si="72"/>
        <v>-9</v>
      </c>
      <c r="R30" s="835">
        <f t="shared" si="72"/>
        <v>-9</v>
      </c>
      <c r="S30" s="835">
        <f t="shared" si="72"/>
        <v>-9</v>
      </c>
      <c r="T30" s="835">
        <f t="shared" si="72"/>
        <v>-9</v>
      </c>
      <c r="U30" s="835">
        <f t="shared" si="72"/>
        <v>-9</v>
      </c>
      <c r="V30" s="835">
        <f t="shared" si="72"/>
        <v>-9</v>
      </c>
      <c r="W30" s="835">
        <f t="shared" si="72"/>
        <v>-9</v>
      </c>
      <c r="X30" s="884">
        <f t="shared" si="72"/>
        <v>-9</v>
      </c>
      <c r="Z30" s="883" t="s">
        <v>1899</v>
      </c>
      <c r="AA30" s="835">
        <f>AA19-AA8</f>
        <v>-5</v>
      </c>
      <c r="AB30" s="835">
        <f t="shared" ref="AB30:AJ30" si="73">AB19-AB8</f>
        <v>-5</v>
      </c>
      <c r="AC30" s="835">
        <f t="shared" si="73"/>
        <v>-5</v>
      </c>
      <c r="AD30" s="835">
        <f t="shared" si="73"/>
        <v>-5</v>
      </c>
      <c r="AE30" s="835">
        <f t="shared" si="73"/>
        <v>-5</v>
      </c>
      <c r="AF30" s="835">
        <f t="shared" si="73"/>
        <v>-5</v>
      </c>
      <c r="AG30" s="835">
        <f t="shared" si="73"/>
        <v>-5</v>
      </c>
      <c r="AH30" s="835">
        <f t="shared" si="73"/>
        <v>-5</v>
      </c>
      <c r="AI30" s="835">
        <f t="shared" si="73"/>
        <v>-5</v>
      </c>
      <c r="AJ30" s="884">
        <f t="shared" si="73"/>
        <v>-5</v>
      </c>
    </row>
    <row r="31" spans="2:36" ht="15.75" customHeight="1" x14ac:dyDescent="0.25">
      <c r="B31" s="883" t="s">
        <v>1900</v>
      </c>
      <c r="C31" s="835">
        <f t="shared" ref="C31:L34" si="74">C20-C9</f>
        <v>-183</v>
      </c>
      <c r="D31" s="835">
        <f t="shared" si="74"/>
        <v>-237</v>
      </c>
      <c r="E31" s="835">
        <f t="shared" si="74"/>
        <v>-240</v>
      </c>
      <c r="F31" s="835">
        <f t="shared" si="74"/>
        <v>-242</v>
      </c>
      <c r="G31" s="835">
        <f t="shared" si="74"/>
        <v>-245</v>
      </c>
      <c r="H31" s="835">
        <f t="shared" si="74"/>
        <v>-248</v>
      </c>
      <c r="I31" s="835">
        <f t="shared" si="74"/>
        <v>-251</v>
      </c>
      <c r="J31" s="835">
        <f t="shared" si="74"/>
        <v>-254</v>
      </c>
      <c r="K31" s="835">
        <f t="shared" si="74"/>
        <v>-257</v>
      </c>
      <c r="L31" s="884">
        <f t="shared" si="74"/>
        <v>-260</v>
      </c>
      <c r="M31" s="496"/>
      <c r="N31" s="883" t="s">
        <v>1900</v>
      </c>
      <c r="O31" s="835">
        <f t="shared" ref="O31:X31" si="75">O20-O9</f>
        <v>-7</v>
      </c>
      <c r="P31" s="835">
        <f t="shared" si="75"/>
        <v>-8</v>
      </c>
      <c r="Q31" s="835">
        <f t="shared" si="75"/>
        <v>-8</v>
      </c>
      <c r="R31" s="835">
        <f t="shared" si="75"/>
        <v>-9</v>
      </c>
      <c r="S31" s="835">
        <f t="shared" si="75"/>
        <v>-9</v>
      </c>
      <c r="T31" s="835">
        <f t="shared" si="75"/>
        <v>-9</v>
      </c>
      <c r="U31" s="835">
        <f t="shared" si="75"/>
        <v>-9</v>
      </c>
      <c r="V31" s="835">
        <f t="shared" si="75"/>
        <v>-9</v>
      </c>
      <c r="W31" s="835">
        <f t="shared" si="75"/>
        <v>-9</v>
      </c>
      <c r="X31" s="884">
        <f t="shared" si="75"/>
        <v>-9</v>
      </c>
      <c r="Z31" s="883" t="s">
        <v>1900</v>
      </c>
      <c r="AA31" s="835">
        <f t="shared" ref="AA31:AJ31" si="76">AA20-AA9</f>
        <v>-5</v>
      </c>
      <c r="AB31" s="835">
        <f t="shared" si="76"/>
        <v>-5</v>
      </c>
      <c r="AC31" s="835">
        <f t="shared" si="76"/>
        <v>-5</v>
      </c>
      <c r="AD31" s="835">
        <f t="shared" si="76"/>
        <v>-5</v>
      </c>
      <c r="AE31" s="835">
        <f t="shared" si="76"/>
        <v>-5</v>
      </c>
      <c r="AF31" s="835">
        <f t="shared" si="76"/>
        <v>-5</v>
      </c>
      <c r="AG31" s="835">
        <f t="shared" si="76"/>
        <v>-5</v>
      </c>
      <c r="AH31" s="835">
        <f t="shared" si="76"/>
        <v>-5</v>
      </c>
      <c r="AI31" s="835">
        <f t="shared" si="76"/>
        <v>-5</v>
      </c>
      <c r="AJ31" s="884">
        <f t="shared" si="76"/>
        <v>-5</v>
      </c>
    </row>
    <row r="32" spans="2:36" ht="15.75" customHeight="1" x14ac:dyDescent="0.25">
      <c r="B32" s="883" t="s">
        <v>1901</v>
      </c>
      <c r="C32" s="835">
        <f t="shared" si="74"/>
        <v>-183</v>
      </c>
      <c r="D32" s="835">
        <f t="shared" si="74"/>
        <v>-186</v>
      </c>
      <c r="E32" s="835">
        <f t="shared" si="74"/>
        <v>-241</v>
      </c>
      <c r="F32" s="835">
        <f t="shared" si="74"/>
        <v>-244</v>
      </c>
      <c r="G32" s="835">
        <f t="shared" si="74"/>
        <v>-246</v>
      </c>
      <c r="H32" s="835">
        <f t="shared" si="74"/>
        <v>-249</v>
      </c>
      <c r="I32" s="835">
        <f t="shared" si="74"/>
        <v>-252</v>
      </c>
      <c r="J32" s="835">
        <f t="shared" si="74"/>
        <v>-255</v>
      </c>
      <c r="K32" s="835">
        <f t="shared" si="74"/>
        <v>-258</v>
      </c>
      <c r="L32" s="884">
        <f t="shared" si="74"/>
        <v>-261</v>
      </c>
      <c r="M32" s="496"/>
      <c r="N32" s="883" t="s">
        <v>1901</v>
      </c>
      <c r="O32" s="835">
        <f t="shared" ref="O32:X32" si="77">O21-O10</f>
        <v>-7</v>
      </c>
      <c r="P32" s="835">
        <f t="shared" si="77"/>
        <v>-7</v>
      </c>
      <c r="Q32" s="835">
        <f t="shared" si="77"/>
        <v>-9</v>
      </c>
      <c r="R32" s="835">
        <f t="shared" si="77"/>
        <v>-9</v>
      </c>
      <c r="S32" s="835">
        <f t="shared" si="77"/>
        <v>-9</v>
      </c>
      <c r="T32" s="835">
        <f t="shared" si="77"/>
        <v>-9</v>
      </c>
      <c r="U32" s="835">
        <f t="shared" si="77"/>
        <v>-9</v>
      </c>
      <c r="V32" s="835">
        <f t="shared" si="77"/>
        <v>-9</v>
      </c>
      <c r="W32" s="835">
        <f t="shared" si="77"/>
        <v>-9</v>
      </c>
      <c r="X32" s="884">
        <f t="shared" si="77"/>
        <v>-9</v>
      </c>
      <c r="Z32" s="883" t="s">
        <v>1901</v>
      </c>
      <c r="AA32" s="835">
        <f t="shared" ref="AA32:AJ32" si="78">AA21-AA10</f>
        <v>-5</v>
      </c>
      <c r="AB32" s="835">
        <f t="shared" si="78"/>
        <v>-5</v>
      </c>
      <c r="AC32" s="835">
        <f t="shared" si="78"/>
        <v>-5</v>
      </c>
      <c r="AD32" s="835">
        <f t="shared" si="78"/>
        <v>-5</v>
      </c>
      <c r="AE32" s="835">
        <f t="shared" si="78"/>
        <v>-5</v>
      </c>
      <c r="AF32" s="835">
        <f t="shared" si="78"/>
        <v>-5</v>
      </c>
      <c r="AG32" s="835">
        <f t="shared" si="78"/>
        <v>-5</v>
      </c>
      <c r="AH32" s="835">
        <f t="shared" si="78"/>
        <v>-5</v>
      </c>
      <c r="AI32" s="835">
        <f t="shared" si="78"/>
        <v>-5</v>
      </c>
      <c r="AJ32" s="884">
        <f t="shared" si="78"/>
        <v>-5</v>
      </c>
    </row>
    <row r="33" spans="2:36" ht="15.75" customHeight="1" x14ac:dyDescent="0.25">
      <c r="B33" s="883" t="s">
        <v>1902</v>
      </c>
      <c r="C33" s="835">
        <f t="shared" si="74"/>
        <v>-181</v>
      </c>
      <c r="D33" s="835">
        <f t="shared" si="74"/>
        <v>-183</v>
      </c>
      <c r="E33" s="835">
        <f t="shared" si="74"/>
        <v>-186</v>
      </c>
      <c r="F33" s="835">
        <f t="shared" si="74"/>
        <v>-241</v>
      </c>
      <c r="G33" s="835">
        <f t="shared" si="74"/>
        <v>-244</v>
      </c>
      <c r="H33" s="835">
        <f t="shared" si="74"/>
        <v>-246</v>
      </c>
      <c r="I33" s="835">
        <f t="shared" si="74"/>
        <v>-249</v>
      </c>
      <c r="J33" s="835">
        <f t="shared" si="74"/>
        <v>-252</v>
      </c>
      <c r="K33" s="835">
        <f t="shared" si="74"/>
        <v>-255</v>
      </c>
      <c r="L33" s="884">
        <f t="shared" si="74"/>
        <v>-258</v>
      </c>
      <c r="N33" s="883" t="s">
        <v>1902</v>
      </c>
      <c r="O33" s="835">
        <f t="shared" ref="O33:X33" si="79">O22-O11</f>
        <v>-7</v>
      </c>
      <c r="P33" s="835">
        <f t="shared" si="79"/>
        <v>-7</v>
      </c>
      <c r="Q33" s="835">
        <f t="shared" si="79"/>
        <v>-7</v>
      </c>
      <c r="R33" s="835">
        <f t="shared" si="79"/>
        <v>-9</v>
      </c>
      <c r="S33" s="835">
        <f t="shared" si="79"/>
        <v>-9</v>
      </c>
      <c r="T33" s="835">
        <f t="shared" si="79"/>
        <v>-9</v>
      </c>
      <c r="U33" s="835">
        <f t="shared" si="79"/>
        <v>-9</v>
      </c>
      <c r="V33" s="835">
        <f t="shared" si="79"/>
        <v>-9</v>
      </c>
      <c r="W33" s="835">
        <f t="shared" si="79"/>
        <v>-9</v>
      </c>
      <c r="X33" s="884">
        <f t="shared" si="79"/>
        <v>-9</v>
      </c>
      <c r="Z33" s="883" t="s">
        <v>1902</v>
      </c>
      <c r="AA33" s="835">
        <f t="shared" ref="AA33:AJ33" si="80">AA22-AA11</f>
        <v>-5</v>
      </c>
      <c r="AB33" s="835">
        <f t="shared" si="80"/>
        <v>-5</v>
      </c>
      <c r="AC33" s="835">
        <f t="shared" si="80"/>
        <v>-5</v>
      </c>
      <c r="AD33" s="835">
        <f t="shared" si="80"/>
        <v>-5</v>
      </c>
      <c r="AE33" s="835">
        <f t="shared" si="80"/>
        <v>-5</v>
      </c>
      <c r="AF33" s="835">
        <f t="shared" si="80"/>
        <v>-5</v>
      </c>
      <c r="AG33" s="835">
        <f t="shared" si="80"/>
        <v>-5</v>
      </c>
      <c r="AH33" s="835">
        <f t="shared" si="80"/>
        <v>-5</v>
      </c>
      <c r="AI33" s="835">
        <f t="shared" si="80"/>
        <v>-5</v>
      </c>
      <c r="AJ33" s="884">
        <f t="shared" si="80"/>
        <v>-5</v>
      </c>
    </row>
    <row r="34" spans="2:36" ht="15.75" customHeight="1" x14ac:dyDescent="0.25">
      <c r="B34" s="883" t="s">
        <v>1903</v>
      </c>
      <c r="C34" s="835">
        <f t="shared" si="74"/>
        <v>-169</v>
      </c>
      <c r="D34" s="835">
        <f t="shared" si="74"/>
        <v>-184</v>
      </c>
      <c r="E34" s="835">
        <f t="shared" si="74"/>
        <v>-186</v>
      </c>
      <c r="F34" s="835">
        <f t="shared" si="74"/>
        <v>-189</v>
      </c>
      <c r="G34" s="835">
        <f t="shared" si="74"/>
        <v>-245</v>
      </c>
      <c r="H34" s="835">
        <f t="shared" si="74"/>
        <v>-248</v>
      </c>
      <c r="I34" s="835">
        <f t="shared" si="74"/>
        <v>-250</v>
      </c>
      <c r="J34" s="835">
        <f t="shared" si="74"/>
        <v>-253</v>
      </c>
      <c r="K34" s="835">
        <f t="shared" si="74"/>
        <v>-256</v>
      </c>
      <c r="L34" s="884">
        <f t="shared" si="74"/>
        <v>-259</v>
      </c>
      <c r="N34" s="883" t="s">
        <v>1903</v>
      </c>
      <c r="O34" s="835">
        <f t="shared" ref="O34:X34" si="81">O23-O12</f>
        <v>-6</v>
      </c>
      <c r="P34" s="835">
        <f t="shared" si="81"/>
        <v>-7</v>
      </c>
      <c r="Q34" s="835">
        <f t="shared" si="81"/>
        <v>-7</v>
      </c>
      <c r="R34" s="835">
        <f t="shared" si="81"/>
        <v>-7</v>
      </c>
      <c r="S34" s="835">
        <f t="shared" si="81"/>
        <v>-9</v>
      </c>
      <c r="T34" s="835">
        <f t="shared" si="81"/>
        <v>-9</v>
      </c>
      <c r="U34" s="835">
        <f t="shared" si="81"/>
        <v>-9</v>
      </c>
      <c r="V34" s="835">
        <f t="shared" si="81"/>
        <v>-9</v>
      </c>
      <c r="W34" s="835">
        <f t="shared" si="81"/>
        <v>-9</v>
      </c>
      <c r="X34" s="884">
        <f t="shared" si="81"/>
        <v>-9</v>
      </c>
      <c r="Z34" s="883" t="s">
        <v>1903</v>
      </c>
      <c r="AA34" s="835">
        <f t="shared" ref="AA34:AJ34" si="82">AA23-AA12</f>
        <v>-5</v>
      </c>
      <c r="AB34" s="835">
        <f t="shared" si="82"/>
        <v>-5</v>
      </c>
      <c r="AC34" s="835">
        <f t="shared" si="82"/>
        <v>-5</v>
      </c>
      <c r="AD34" s="835">
        <f t="shared" si="82"/>
        <v>-5</v>
      </c>
      <c r="AE34" s="835">
        <f t="shared" si="82"/>
        <v>-5</v>
      </c>
      <c r="AF34" s="835">
        <f t="shared" si="82"/>
        <v>-5</v>
      </c>
      <c r="AG34" s="835">
        <f t="shared" si="82"/>
        <v>-5</v>
      </c>
      <c r="AH34" s="835">
        <f t="shared" si="82"/>
        <v>-5</v>
      </c>
      <c r="AI34" s="835">
        <f t="shared" si="82"/>
        <v>-5</v>
      </c>
      <c r="AJ34" s="884">
        <f t="shared" si="82"/>
        <v>-5</v>
      </c>
    </row>
    <row r="35" spans="2:36" ht="15.75" customHeight="1" thickBot="1" x14ac:dyDescent="0.3">
      <c r="B35" s="885" t="s">
        <v>1920</v>
      </c>
      <c r="C35" s="886">
        <f>SUM(C30:C34)</f>
        <v>-952</v>
      </c>
      <c r="D35" s="886">
        <f t="shared" ref="D35" si="83">SUM(D30:D34)</f>
        <v>-1029</v>
      </c>
      <c r="E35" s="886">
        <f t="shared" ref="E35" si="84">SUM(E30:E34)</f>
        <v>-1094</v>
      </c>
      <c r="F35" s="886">
        <f t="shared" ref="F35" si="85">SUM(F30:F34)</f>
        <v>-1160</v>
      </c>
      <c r="G35" s="886">
        <f t="shared" ref="G35" si="86">SUM(G30:G34)</f>
        <v>-1227</v>
      </c>
      <c r="H35" s="886">
        <f t="shared" ref="H35" si="87">SUM(H30:H34)</f>
        <v>-1241</v>
      </c>
      <c r="I35" s="886">
        <f t="shared" ref="I35" si="88">SUM(I30:I34)</f>
        <v>-1255</v>
      </c>
      <c r="J35" s="886">
        <f t="shared" ref="J35" si="89">SUM(J30:J34)</f>
        <v>-1270</v>
      </c>
      <c r="K35" s="886">
        <f t="shared" ref="K35" si="90">SUM(K30:K34)</f>
        <v>-1285</v>
      </c>
      <c r="L35" s="887">
        <f t="shared" ref="L35" si="91">SUM(L30:L34)</f>
        <v>-1300</v>
      </c>
      <c r="N35" s="885" t="s">
        <v>1920</v>
      </c>
      <c r="O35" s="886">
        <f>SUM(O30:O34)</f>
        <v>-35</v>
      </c>
      <c r="P35" s="886">
        <f t="shared" ref="P35:X35" si="92">SUM(P30:P34)</f>
        <v>-37</v>
      </c>
      <c r="Q35" s="886">
        <f t="shared" si="92"/>
        <v>-40</v>
      </c>
      <c r="R35" s="886">
        <f t="shared" si="92"/>
        <v>-43</v>
      </c>
      <c r="S35" s="886">
        <f t="shared" si="92"/>
        <v>-45</v>
      </c>
      <c r="T35" s="886">
        <f t="shared" si="92"/>
        <v>-45</v>
      </c>
      <c r="U35" s="886">
        <f t="shared" si="92"/>
        <v>-45</v>
      </c>
      <c r="V35" s="886">
        <f t="shared" si="92"/>
        <v>-45</v>
      </c>
      <c r="W35" s="886">
        <f t="shared" si="92"/>
        <v>-45</v>
      </c>
      <c r="X35" s="887">
        <f t="shared" si="92"/>
        <v>-45</v>
      </c>
      <c r="Z35" s="885" t="s">
        <v>1920</v>
      </c>
      <c r="AA35" s="886">
        <f>SUM(AA30:AA34)</f>
        <v>-25</v>
      </c>
      <c r="AB35" s="886">
        <f t="shared" ref="AB35:AJ35" si="93">SUM(AB30:AB34)</f>
        <v>-25</v>
      </c>
      <c r="AC35" s="886">
        <f t="shared" si="93"/>
        <v>-25</v>
      </c>
      <c r="AD35" s="886">
        <f t="shared" si="93"/>
        <v>-25</v>
      </c>
      <c r="AE35" s="886">
        <f t="shared" si="93"/>
        <v>-25</v>
      </c>
      <c r="AF35" s="886">
        <f t="shared" si="93"/>
        <v>-25</v>
      </c>
      <c r="AG35" s="886">
        <f t="shared" si="93"/>
        <v>-25</v>
      </c>
      <c r="AH35" s="886">
        <f t="shared" si="93"/>
        <v>-25</v>
      </c>
      <c r="AI35" s="886">
        <f t="shared" si="93"/>
        <v>-25</v>
      </c>
      <c r="AJ35" s="887">
        <f t="shared" si="93"/>
        <v>-25</v>
      </c>
    </row>
    <row r="36" spans="2:36" ht="15.75" customHeight="1" thickBot="1" x14ac:dyDescent="0.3"/>
    <row r="37" spans="2:36" ht="15.75" customHeight="1" x14ac:dyDescent="0.25">
      <c r="B37" s="1099" t="s">
        <v>1905</v>
      </c>
      <c r="C37" s="852">
        <v>1</v>
      </c>
      <c r="D37" s="852">
        <v>2</v>
      </c>
      <c r="E37" s="852">
        <v>3</v>
      </c>
      <c r="F37" s="852">
        <v>4</v>
      </c>
      <c r="G37" s="852">
        <v>5</v>
      </c>
      <c r="H37" s="852">
        <v>6</v>
      </c>
      <c r="I37" s="852">
        <v>7</v>
      </c>
      <c r="J37" s="852">
        <v>8</v>
      </c>
      <c r="K37" s="852">
        <v>9</v>
      </c>
      <c r="L37" s="853">
        <v>10</v>
      </c>
    </row>
    <row r="38" spans="2:36" ht="15.75" customHeight="1" x14ac:dyDescent="0.25">
      <c r="B38" s="1100"/>
      <c r="C38" s="854">
        <v>2029</v>
      </c>
      <c r="D38" s="854">
        <f>C38+1</f>
        <v>2030</v>
      </c>
      <c r="E38" s="854">
        <f t="shared" ref="E38:L38" si="94">D38+1</f>
        <v>2031</v>
      </c>
      <c r="F38" s="854">
        <f t="shared" si="94"/>
        <v>2032</v>
      </c>
      <c r="G38" s="854">
        <f t="shared" si="94"/>
        <v>2033</v>
      </c>
      <c r="H38" s="854">
        <f t="shared" si="94"/>
        <v>2034</v>
      </c>
      <c r="I38" s="854">
        <f t="shared" si="94"/>
        <v>2035</v>
      </c>
      <c r="J38" s="854">
        <f t="shared" si="94"/>
        <v>2036</v>
      </c>
      <c r="K38" s="854">
        <f t="shared" si="94"/>
        <v>2037</v>
      </c>
      <c r="L38" s="855">
        <f t="shared" si="94"/>
        <v>2038</v>
      </c>
    </row>
    <row r="39" spans="2:36" ht="15.75" customHeight="1" x14ac:dyDescent="0.25">
      <c r="B39" s="856" t="s">
        <v>1906</v>
      </c>
      <c r="C39" s="843">
        <f>-C35</f>
        <v>952</v>
      </c>
      <c r="D39" s="843">
        <f t="shared" ref="D39:L39" si="95">-D35</f>
        <v>1029</v>
      </c>
      <c r="E39" s="843">
        <f t="shared" si="95"/>
        <v>1094</v>
      </c>
      <c r="F39" s="843">
        <f t="shared" si="95"/>
        <v>1160</v>
      </c>
      <c r="G39" s="843">
        <f t="shared" si="95"/>
        <v>1227</v>
      </c>
      <c r="H39" s="843">
        <f t="shared" si="95"/>
        <v>1241</v>
      </c>
      <c r="I39" s="843">
        <f t="shared" si="95"/>
        <v>1255</v>
      </c>
      <c r="J39" s="843">
        <f t="shared" si="95"/>
        <v>1270</v>
      </c>
      <c r="K39" s="843">
        <f t="shared" si="95"/>
        <v>1285</v>
      </c>
      <c r="L39" s="843">
        <f t="shared" si="95"/>
        <v>1300</v>
      </c>
    </row>
    <row r="40" spans="2:36" ht="15.75" customHeight="1" x14ac:dyDescent="0.25">
      <c r="B40" s="856" t="s">
        <v>482</v>
      </c>
      <c r="C40" s="843">
        <f>DIMENSIONAMIENTO!D27</f>
        <v>18</v>
      </c>
      <c r="D40" s="843">
        <f>DIMENSIONAMIENTO!E27</f>
        <v>19</v>
      </c>
      <c r="E40" s="843">
        <f>DIMENSIONAMIENTO!F27</f>
        <v>20</v>
      </c>
      <c r="F40" s="843">
        <f>DIMENSIONAMIENTO!G27</f>
        <v>22</v>
      </c>
      <c r="G40" s="843">
        <f>DIMENSIONAMIENTO!H27</f>
        <v>23</v>
      </c>
      <c r="H40" s="843">
        <f>DIMENSIONAMIENTO!I27</f>
        <v>23</v>
      </c>
      <c r="I40" s="843">
        <f>DIMENSIONAMIENTO!J27</f>
        <v>23</v>
      </c>
      <c r="J40" s="843">
        <f>DIMENSIONAMIENTO!K27</f>
        <v>23</v>
      </c>
      <c r="K40" s="843">
        <f>DIMENSIONAMIENTO!L27</f>
        <v>23</v>
      </c>
      <c r="L40" s="843">
        <f>DIMENSIONAMIENTO!M27</f>
        <v>23</v>
      </c>
    </row>
    <row r="41" spans="2:36" ht="15.75" customHeight="1" x14ac:dyDescent="0.25">
      <c r="B41" s="856" t="s">
        <v>484</v>
      </c>
      <c r="C41" s="844">
        <f ca="1">'DIMEN DOCENTES'!C83-'OFERTA OPTIMIZADA'!D39</f>
        <v>2</v>
      </c>
      <c r="D41" s="844">
        <f ca="1">'DIMEN DOCENTES'!D83-'OFERTA OPTIMIZADA'!E39</f>
        <v>2</v>
      </c>
      <c r="E41" s="844">
        <f ca="1">'DIMEN DOCENTES'!E83-'OFERTA OPTIMIZADA'!F39</f>
        <v>8</v>
      </c>
      <c r="F41" s="844">
        <f ca="1">'DIMEN DOCENTES'!F83-'OFERTA OPTIMIZADA'!G39</f>
        <v>12</v>
      </c>
      <c r="G41" s="844">
        <f ca="1">'DIMEN DOCENTES'!G83-'OFERTA OPTIMIZADA'!H39</f>
        <v>17</v>
      </c>
      <c r="H41" s="844">
        <f ca="1">'DIMEN DOCENTES'!H83-'OFERTA OPTIMIZADA'!I39</f>
        <v>17</v>
      </c>
      <c r="I41" s="844">
        <f ca="1">'DIMEN DOCENTES'!I83-'OFERTA OPTIMIZADA'!J39</f>
        <v>17</v>
      </c>
      <c r="J41" s="844">
        <f ca="1">'DIMEN DOCENTES'!J83-'OFERTA OPTIMIZADA'!K39</f>
        <v>17</v>
      </c>
      <c r="K41" s="844">
        <f ca="1">'DIMEN DOCENTES'!K83-'OFERTA OPTIMIZADA'!L39</f>
        <v>17</v>
      </c>
      <c r="L41" s="845">
        <f ca="1">'DIMEN DOCENTES'!L83-'OFERTA OPTIMIZADA'!M39</f>
        <v>17</v>
      </c>
    </row>
    <row r="42" spans="2:36" ht="15.75" customHeight="1" x14ac:dyDescent="0.25">
      <c r="B42" s="856" t="s">
        <v>1879</v>
      </c>
      <c r="C42" s="844">
        <f>INT(-SUM('OFERTA OPTIMIZADA'!D12:D13)+SUM('DIMEN DOCENTES'!E90:E91))</f>
        <v>1</v>
      </c>
      <c r="D42" s="844">
        <f>INT(-SUM('OFERTA OPTIMIZADA'!E12:E13)+SUM('DIMEN DOCENTES'!F90:F91))</f>
        <v>1</v>
      </c>
      <c r="E42" s="844">
        <f>INT(-SUM('OFERTA OPTIMIZADA'!F12:F13)+SUM('DIMEN DOCENTES'!G90:G91))</f>
        <v>1</v>
      </c>
      <c r="F42" s="844">
        <f>INT(-SUM('OFERTA OPTIMIZADA'!G12:G13)+SUM('DIMEN DOCENTES'!H90:H91))</f>
        <v>1</v>
      </c>
      <c r="G42" s="844">
        <f>INT(-SUM('OFERTA OPTIMIZADA'!H12:H13)+SUM('DIMEN DOCENTES'!I90:I91))</f>
        <v>1</v>
      </c>
      <c r="H42" s="844">
        <f>INT(-SUM('OFERTA OPTIMIZADA'!I12:I13)+SUM('DIMEN DOCENTES'!J90:J91))</f>
        <v>1</v>
      </c>
      <c r="I42" s="844">
        <f>INT(-SUM('OFERTA OPTIMIZADA'!J12:J13)+SUM('DIMEN DOCENTES'!K90:K91))</f>
        <v>1</v>
      </c>
      <c r="J42" s="844">
        <f>INT(-SUM('OFERTA OPTIMIZADA'!K12:K13)+SUM('DIMEN DOCENTES'!L90:L91))</f>
        <v>1</v>
      </c>
      <c r="K42" s="844">
        <f>INT(-SUM('OFERTA OPTIMIZADA'!L12:L13)+SUM('DIMEN DOCENTES'!M90:M91))</f>
        <v>1</v>
      </c>
      <c r="L42" s="845">
        <f>INT(-SUM('OFERTA OPTIMIZADA'!M12:M13)+SUM('DIMEN DOCENTES'!N90:N91))</f>
        <v>1</v>
      </c>
    </row>
    <row r="43" spans="2:36" ht="15.75" customHeight="1" x14ac:dyDescent="0.25">
      <c r="B43" s="856" t="s">
        <v>1880</v>
      </c>
      <c r="C43" s="846">
        <f>INT(SUM('DIMEN DOCENTES'!E92:E102)-SUM('OFERTA OPTIMIZADA'!D14:D24))</f>
        <v>14</v>
      </c>
      <c r="D43" s="846">
        <f>INT(SUM('DIMEN DOCENTES'!F92:F102)-SUM('OFERTA OPTIMIZADA'!E14:E24))</f>
        <v>14</v>
      </c>
      <c r="E43" s="846">
        <f>INT(SUM('DIMEN DOCENTES'!G92:G102)-SUM('OFERTA OPTIMIZADA'!F14:F24))</f>
        <v>14</v>
      </c>
      <c r="F43" s="846">
        <f>INT(SUM('DIMEN DOCENTES'!H92:H102)-SUM('OFERTA OPTIMIZADA'!G14:G24))</f>
        <v>14</v>
      </c>
      <c r="G43" s="846">
        <f>INT(SUM('DIMEN DOCENTES'!I92:I102)-SUM('OFERTA OPTIMIZADA'!H14:H24))</f>
        <v>14</v>
      </c>
      <c r="H43" s="846">
        <f>INT(SUM('DIMEN DOCENTES'!J92:J102)-SUM('OFERTA OPTIMIZADA'!I14:I24))</f>
        <v>14</v>
      </c>
      <c r="I43" s="846">
        <f>INT(SUM('DIMEN DOCENTES'!K92:K102)-SUM('OFERTA OPTIMIZADA'!J14:J24))</f>
        <v>14</v>
      </c>
      <c r="J43" s="846">
        <f>INT(SUM('DIMEN DOCENTES'!L92:L102)-SUM('OFERTA OPTIMIZADA'!K14:K24))</f>
        <v>14</v>
      </c>
      <c r="K43" s="846">
        <f>INT(SUM('DIMEN DOCENTES'!M92:M102)-SUM('OFERTA OPTIMIZADA'!L14:L24))</f>
        <v>14</v>
      </c>
      <c r="L43" s="847">
        <f>INT(SUM('DIMEN DOCENTES'!N92:N102)-SUM('OFERTA OPTIMIZADA'!M14:M24))</f>
        <v>14</v>
      </c>
    </row>
    <row r="44" spans="2:36" ht="15.75" customHeight="1" x14ac:dyDescent="0.25">
      <c r="B44" s="856" t="s">
        <v>1670</v>
      </c>
      <c r="C44" s="848">
        <v>0</v>
      </c>
      <c r="D44" s="848">
        <v>0</v>
      </c>
      <c r="E44" s="848">
        <v>0</v>
      </c>
      <c r="F44" s="848">
        <v>0</v>
      </c>
      <c r="G44" s="848">
        <v>0</v>
      </c>
      <c r="H44" s="848">
        <v>0</v>
      </c>
      <c r="I44" s="848">
        <v>0</v>
      </c>
      <c r="J44" s="848">
        <v>0</v>
      </c>
      <c r="K44" s="848">
        <v>0</v>
      </c>
      <c r="L44" s="849">
        <v>0</v>
      </c>
    </row>
    <row r="45" spans="2:36" ht="15.75" customHeight="1" thickBot="1" x14ac:dyDescent="0.3">
      <c r="B45" s="857" t="s">
        <v>645</v>
      </c>
      <c r="C45" s="850">
        <v>0</v>
      </c>
      <c r="D45" s="850">
        <v>0</v>
      </c>
      <c r="E45" s="850">
        <v>0</v>
      </c>
      <c r="F45" s="850">
        <v>0</v>
      </c>
      <c r="G45" s="850">
        <v>0</v>
      </c>
      <c r="H45" s="850">
        <v>0</v>
      </c>
      <c r="I45" s="850">
        <v>0</v>
      </c>
      <c r="J45" s="850">
        <v>0</v>
      </c>
      <c r="K45" s="850">
        <v>0</v>
      </c>
      <c r="L45" s="851">
        <v>0</v>
      </c>
    </row>
    <row r="46" spans="2:36" ht="15.75" customHeight="1" x14ac:dyDescent="0.25"/>
    <row r="47" spans="2:36" ht="15.75" customHeight="1" x14ac:dyDescent="0.25"/>
    <row r="48" spans="2:36"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20">
    <mergeCell ref="B1:P1"/>
    <mergeCell ref="B4:L4"/>
    <mergeCell ref="B37:B38"/>
    <mergeCell ref="B5:L5"/>
    <mergeCell ref="B15:L15"/>
    <mergeCell ref="B16:L16"/>
    <mergeCell ref="B26:L26"/>
    <mergeCell ref="B27:L27"/>
    <mergeCell ref="N4:X4"/>
    <mergeCell ref="N5:X5"/>
    <mergeCell ref="N15:X15"/>
    <mergeCell ref="N16:X16"/>
    <mergeCell ref="N26:X26"/>
    <mergeCell ref="N27:X27"/>
    <mergeCell ref="Z27:AJ27"/>
    <mergeCell ref="Z4:AJ4"/>
    <mergeCell ref="Z5:AJ5"/>
    <mergeCell ref="Z15:AJ15"/>
    <mergeCell ref="Z16:AJ16"/>
    <mergeCell ref="Z26:AJ26"/>
  </mergeCells>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87440-6F73-434E-80C3-8BCDD2E1276A}">
  <sheetPr>
    <tabColor rgb="FF92D050"/>
  </sheetPr>
  <dimension ref="A1:AA638"/>
  <sheetViews>
    <sheetView topLeftCell="A396" workbookViewId="0">
      <selection activeCell="H18" sqref="H18"/>
    </sheetView>
  </sheetViews>
  <sheetFormatPr baseColWidth="10" defaultRowHeight="15" x14ac:dyDescent="0.25"/>
  <cols>
    <col min="5" max="5" width="23.140625" customWidth="1"/>
    <col min="7" max="7" width="39.42578125" customWidth="1"/>
    <col min="8" max="8" width="27.7109375" customWidth="1"/>
  </cols>
  <sheetData>
    <row r="1" spans="1:27" ht="15.75" customHeight="1" x14ac:dyDescent="0.25">
      <c r="A1" s="140"/>
      <c r="B1" s="105"/>
      <c r="C1" s="105"/>
      <c r="D1" s="105"/>
      <c r="E1" s="105"/>
      <c r="F1" s="105"/>
      <c r="G1" s="105"/>
      <c r="H1" s="105"/>
      <c r="I1" s="105"/>
      <c r="J1" s="105"/>
      <c r="K1" s="105"/>
      <c r="L1" s="105"/>
      <c r="M1" s="105"/>
      <c r="N1" s="105"/>
      <c r="O1" s="105"/>
      <c r="P1" s="105"/>
      <c r="Q1" s="105"/>
      <c r="R1" s="105"/>
      <c r="S1" s="105"/>
      <c r="T1" s="105"/>
      <c r="U1" s="105"/>
      <c r="V1" s="105"/>
      <c r="W1" s="105"/>
      <c r="X1" s="105"/>
      <c r="Y1" s="105"/>
      <c r="Z1" s="105"/>
      <c r="AA1" s="105"/>
    </row>
    <row r="2" spans="1:27" ht="15.75" customHeight="1" thickBot="1" x14ac:dyDescent="0.3">
      <c r="A2" s="140"/>
      <c r="B2" s="37" t="s">
        <v>566</v>
      </c>
      <c r="C2" s="38"/>
      <c r="D2" s="38"/>
      <c r="E2" s="38"/>
      <c r="F2" s="38"/>
      <c r="G2" s="38"/>
      <c r="H2" s="38"/>
      <c r="I2" s="38"/>
      <c r="J2" s="38"/>
      <c r="K2" s="38"/>
      <c r="L2" s="38"/>
      <c r="M2" s="39"/>
      <c r="N2" s="105"/>
      <c r="O2" s="105"/>
      <c r="P2" s="105"/>
      <c r="Q2" s="105"/>
      <c r="R2" s="105"/>
      <c r="S2" s="105"/>
      <c r="T2" s="105"/>
      <c r="U2" s="105"/>
      <c r="V2" s="105"/>
      <c r="W2" s="105"/>
      <c r="X2" s="105"/>
      <c r="Y2" s="105"/>
      <c r="Z2" s="105"/>
      <c r="AA2" s="105"/>
    </row>
    <row r="3" spans="1:27" ht="24.75" customHeight="1" x14ac:dyDescent="0.25">
      <c r="A3" s="140"/>
      <c r="B3" s="1273" t="s">
        <v>567</v>
      </c>
      <c r="C3" s="1274"/>
      <c r="D3" s="1274"/>
      <c r="E3" s="1275"/>
      <c r="F3" s="1276" t="s">
        <v>537</v>
      </c>
      <c r="G3" s="1250"/>
      <c r="H3" s="1277"/>
      <c r="I3" s="1260" t="s">
        <v>568</v>
      </c>
      <c r="J3" s="1123"/>
      <c r="K3" s="1123"/>
      <c r="L3" s="1123"/>
      <c r="M3" s="1123"/>
      <c r="N3" s="105"/>
      <c r="O3" s="105"/>
      <c r="P3" s="105"/>
      <c r="Q3" s="105"/>
      <c r="R3" s="105"/>
      <c r="S3" s="105"/>
      <c r="T3" s="105"/>
      <c r="U3" s="105"/>
      <c r="V3" s="105"/>
      <c r="W3" s="105"/>
      <c r="X3" s="105"/>
      <c r="Y3" s="105"/>
      <c r="Z3" s="105"/>
      <c r="AA3" s="105"/>
    </row>
    <row r="4" spans="1:27" ht="24.75" customHeight="1" thickBot="1" x14ac:dyDescent="0.3">
      <c r="A4" s="140"/>
      <c r="B4" s="1213"/>
      <c r="C4" s="1214"/>
      <c r="D4" s="1214"/>
      <c r="E4" s="1215"/>
      <c r="F4" s="1261"/>
      <c r="G4" s="1149"/>
      <c r="H4" s="1121"/>
      <c r="I4" s="1145"/>
      <c r="J4" s="1123"/>
      <c r="K4" s="1123"/>
      <c r="L4" s="1123"/>
      <c r="M4" s="1123"/>
      <c r="N4" s="105"/>
      <c r="O4" s="105"/>
      <c r="P4" s="105"/>
      <c r="Q4" s="105"/>
      <c r="R4" s="105"/>
      <c r="S4" s="105"/>
      <c r="T4" s="105"/>
      <c r="U4" s="105"/>
      <c r="V4" s="105"/>
      <c r="W4" s="105"/>
      <c r="X4" s="105"/>
      <c r="Y4" s="105"/>
      <c r="Z4" s="105"/>
      <c r="AA4" s="105"/>
    </row>
    <row r="5" spans="1:27" ht="24.75" customHeight="1" thickBot="1" x14ac:dyDescent="0.3">
      <c r="A5" s="140"/>
      <c r="B5" s="1272" t="s">
        <v>569</v>
      </c>
      <c r="C5" s="1217"/>
      <c r="D5" s="1217"/>
      <c r="E5" s="1218"/>
      <c r="F5" s="1262">
        <v>2</v>
      </c>
      <c r="G5" s="1040"/>
      <c r="H5" s="1041"/>
      <c r="I5" s="1145"/>
      <c r="J5" s="1123"/>
      <c r="K5" s="1123"/>
      <c r="L5" s="1123"/>
      <c r="M5" s="1123"/>
      <c r="N5" s="105"/>
      <c r="O5" s="105"/>
      <c r="P5" s="105"/>
      <c r="Q5" s="105"/>
      <c r="R5" s="105"/>
      <c r="S5" s="105"/>
      <c r="T5" s="105"/>
      <c r="U5" s="105"/>
      <c r="V5" s="105"/>
      <c r="W5" s="105"/>
      <c r="X5" s="105"/>
      <c r="Y5" s="105"/>
      <c r="Z5" s="105"/>
      <c r="AA5" s="105"/>
    </row>
    <row r="6" spans="1:27" ht="24.75" customHeight="1" x14ac:dyDescent="0.25">
      <c r="A6" s="140"/>
      <c r="B6" s="1249" t="s">
        <v>570</v>
      </c>
      <c r="C6" s="1250"/>
      <c r="D6" s="1250"/>
      <c r="E6" s="1192"/>
      <c r="F6" s="1262">
        <v>1</v>
      </c>
      <c r="G6" s="1040"/>
      <c r="H6" s="1040"/>
      <c r="I6" s="1145"/>
      <c r="J6" s="1123"/>
      <c r="K6" s="1123"/>
      <c r="L6" s="1123"/>
      <c r="M6" s="1123"/>
      <c r="N6" s="105"/>
      <c r="O6" s="105"/>
      <c r="P6" s="105"/>
      <c r="Q6" s="105"/>
      <c r="R6" s="105"/>
      <c r="S6" s="105"/>
      <c r="T6" s="105"/>
      <c r="U6" s="105"/>
      <c r="V6" s="105"/>
      <c r="W6" s="105"/>
      <c r="X6" s="105"/>
      <c r="Y6" s="105"/>
      <c r="Z6" s="105"/>
      <c r="AA6" s="105"/>
    </row>
    <row r="7" spans="1:27" ht="24.75" customHeight="1" thickBot="1" x14ac:dyDescent="0.3">
      <c r="A7" s="140"/>
      <c r="B7" s="1251"/>
      <c r="C7" s="1252"/>
      <c r="D7" s="1252"/>
      <c r="E7" s="1253"/>
      <c r="F7" s="202" t="s">
        <v>571</v>
      </c>
      <c r="G7" s="203" t="s">
        <v>572</v>
      </c>
      <c r="H7" s="204" t="s">
        <v>573</v>
      </c>
      <c r="I7" s="1145"/>
      <c r="J7" s="1123"/>
      <c r="K7" s="1123"/>
      <c r="L7" s="1123"/>
      <c r="M7" s="1123"/>
      <c r="N7" s="105"/>
      <c r="O7" s="105"/>
      <c r="P7" s="105"/>
      <c r="Q7" s="105"/>
      <c r="R7" s="105"/>
      <c r="S7" s="105"/>
      <c r="T7" s="105"/>
      <c r="U7" s="105"/>
      <c r="V7" s="105"/>
      <c r="W7" s="105"/>
      <c r="X7" s="105"/>
      <c r="Y7" s="105"/>
      <c r="Z7" s="105"/>
      <c r="AA7" s="105"/>
    </row>
    <row r="8" spans="1:27" ht="24.75" customHeight="1" thickBot="1" x14ac:dyDescent="0.3">
      <c r="A8" s="140"/>
      <c r="B8" s="1216" t="s">
        <v>574</v>
      </c>
      <c r="C8" s="1217"/>
      <c r="D8" s="1217"/>
      <c r="E8" s="1218"/>
      <c r="F8" s="205">
        <v>0</v>
      </c>
      <c r="G8" s="206">
        <v>0</v>
      </c>
      <c r="H8" s="207">
        <v>33</v>
      </c>
      <c r="I8" s="1145"/>
      <c r="J8" s="1123"/>
      <c r="K8" s="1123"/>
      <c r="L8" s="1123"/>
      <c r="M8" s="1123"/>
      <c r="N8" s="105"/>
      <c r="O8" s="105"/>
      <c r="P8" s="105"/>
      <c r="Q8" s="105"/>
      <c r="R8" s="105"/>
      <c r="S8" s="105"/>
      <c r="T8" s="105"/>
      <c r="U8" s="105"/>
      <c r="V8" s="105"/>
      <c r="W8" s="105"/>
      <c r="X8" s="105"/>
      <c r="Y8" s="105"/>
      <c r="Z8" s="105"/>
      <c r="AA8" s="105"/>
    </row>
    <row r="9" spans="1:27" ht="24.75" customHeight="1" thickBot="1" x14ac:dyDescent="0.3">
      <c r="A9" s="140"/>
      <c r="B9" s="1216" t="s">
        <v>575</v>
      </c>
      <c r="C9" s="1217"/>
      <c r="D9" s="1217"/>
      <c r="E9" s="1218"/>
      <c r="F9" s="205">
        <v>0</v>
      </c>
      <c r="G9" s="206">
        <v>0</v>
      </c>
      <c r="H9" s="799">
        <f>DIMENSIONAMIENTO!O24</f>
        <v>25</v>
      </c>
      <c r="I9" s="1145"/>
      <c r="J9" s="1123"/>
      <c r="K9" s="1123"/>
      <c r="L9" s="1123"/>
      <c r="M9" s="1123"/>
      <c r="N9" s="105"/>
      <c r="O9" s="105"/>
      <c r="P9" s="105"/>
      <c r="Q9" s="105"/>
      <c r="R9" s="105"/>
      <c r="S9" s="105"/>
      <c r="T9" s="105"/>
      <c r="U9" s="105"/>
      <c r="V9" s="105"/>
      <c r="W9" s="105"/>
      <c r="X9" s="105"/>
      <c r="Y9" s="105"/>
      <c r="Z9" s="105"/>
      <c r="AA9" s="105"/>
    </row>
    <row r="10" spans="1:27" ht="24.75" customHeight="1" thickBot="1" x14ac:dyDescent="0.3">
      <c r="A10" s="140"/>
      <c r="B10" s="1254" t="s">
        <v>576</v>
      </c>
      <c r="C10" s="1217"/>
      <c r="D10" s="1217"/>
      <c r="E10" s="1218"/>
      <c r="F10" s="205">
        <v>0</v>
      </c>
      <c r="G10" s="206">
        <f>+G8*30</f>
        <v>0</v>
      </c>
      <c r="H10" s="799">
        <f>DIMENSIONAMIENTO!M11</f>
        <v>1300</v>
      </c>
      <c r="I10" s="1145"/>
      <c r="J10" s="1123"/>
      <c r="K10" s="1123"/>
      <c r="L10" s="1123"/>
      <c r="M10" s="1123"/>
      <c r="N10" s="105"/>
      <c r="O10" s="105"/>
      <c r="P10" s="105"/>
      <c r="Q10" s="105"/>
      <c r="R10" s="105"/>
      <c r="S10" s="105"/>
      <c r="T10" s="105"/>
      <c r="U10" s="105"/>
      <c r="V10" s="105"/>
      <c r="W10" s="105"/>
      <c r="X10" s="105"/>
      <c r="Y10" s="105"/>
      <c r="Z10" s="105"/>
      <c r="AA10" s="105"/>
    </row>
    <row r="11" spans="1:27" ht="24.75" customHeight="1" thickBot="1" x14ac:dyDescent="0.3">
      <c r="A11" s="140"/>
      <c r="B11" s="1285" t="s">
        <v>577</v>
      </c>
      <c r="C11" s="1214"/>
      <c r="D11" s="1214"/>
      <c r="E11" s="1215"/>
      <c r="F11" s="208">
        <f>F9*30</f>
        <v>0</v>
      </c>
      <c r="G11" s="209">
        <f>G9*30</f>
        <v>0</v>
      </c>
      <c r="H11" s="210">
        <f>H9*30</f>
        <v>750</v>
      </c>
      <c r="I11" s="1145"/>
      <c r="J11" s="1123"/>
      <c r="K11" s="1123"/>
      <c r="L11" s="1123"/>
      <c r="M11" s="1123"/>
      <c r="N11" s="105"/>
      <c r="O11" s="105"/>
      <c r="P11" s="105"/>
      <c r="Q11" s="105"/>
      <c r="R11" s="105"/>
      <c r="S11" s="105"/>
      <c r="T11" s="105"/>
      <c r="U11" s="105"/>
      <c r="V11" s="105"/>
      <c r="W11" s="105"/>
      <c r="X11" s="105"/>
      <c r="Y11" s="105"/>
      <c r="Z11" s="105"/>
      <c r="AA11" s="105"/>
    </row>
    <row r="12" spans="1:27" ht="15.75" customHeight="1" thickBot="1" x14ac:dyDescent="0.3">
      <c r="A12" s="140"/>
      <c r="B12" s="105"/>
      <c r="C12" s="105"/>
      <c r="D12" s="105"/>
      <c r="E12" s="105"/>
      <c r="F12" s="105"/>
      <c r="G12" s="211"/>
      <c r="H12" s="211"/>
      <c r="I12" s="211"/>
      <c r="J12" s="105"/>
      <c r="K12" s="105"/>
      <c r="L12" s="105"/>
      <c r="M12" s="105"/>
      <c r="N12" s="105"/>
      <c r="O12" s="105"/>
      <c r="P12" s="105"/>
      <c r="Q12" s="105"/>
      <c r="R12" s="105"/>
      <c r="S12" s="105"/>
      <c r="T12" s="105"/>
      <c r="U12" s="105"/>
      <c r="V12" s="105"/>
      <c r="W12" s="105"/>
      <c r="X12" s="105"/>
      <c r="Y12" s="105"/>
      <c r="Z12" s="105"/>
      <c r="AA12" s="105"/>
    </row>
    <row r="13" spans="1:27" ht="29.25" customHeight="1" thickBot="1" x14ac:dyDescent="0.3">
      <c r="A13" s="140"/>
      <c r="B13" s="212" t="s">
        <v>578</v>
      </c>
      <c r="C13" s="1227" t="s">
        <v>579</v>
      </c>
      <c r="D13" s="1217"/>
      <c r="E13" s="1217"/>
      <c r="F13" s="1218"/>
      <c r="G13" s="213" t="s">
        <v>580</v>
      </c>
      <c r="H13" s="213" t="s">
        <v>581</v>
      </c>
      <c r="I13" s="213" t="s">
        <v>582</v>
      </c>
      <c r="J13" s="105"/>
      <c r="K13" s="105"/>
      <c r="L13" s="105"/>
      <c r="M13" s="105"/>
      <c r="N13" s="105"/>
      <c r="O13" s="105"/>
      <c r="P13" s="105"/>
      <c r="Q13" s="105"/>
      <c r="R13" s="105"/>
      <c r="S13" s="105"/>
      <c r="T13" s="105"/>
      <c r="U13" s="105"/>
      <c r="V13" s="105"/>
      <c r="W13" s="105"/>
      <c r="X13" s="105"/>
      <c r="Y13" s="105"/>
      <c r="Z13" s="105"/>
      <c r="AA13" s="105"/>
    </row>
    <row r="14" spans="1:27" ht="15.75" customHeight="1" thickBot="1" x14ac:dyDescent="0.3">
      <c r="A14" s="140"/>
      <c r="B14" s="214"/>
      <c r="C14" s="214"/>
      <c r="D14" s="214"/>
      <c r="E14" s="214"/>
      <c r="F14" s="215"/>
      <c r="G14" s="214"/>
      <c r="H14" s="214"/>
      <c r="I14" s="214"/>
      <c r="J14" s="105"/>
      <c r="K14" s="105"/>
      <c r="L14" s="105"/>
      <c r="M14" s="105"/>
      <c r="N14" s="105"/>
      <c r="O14" s="105"/>
      <c r="P14" s="105"/>
      <c r="Q14" s="105"/>
      <c r="R14" s="105"/>
      <c r="S14" s="105"/>
      <c r="T14" s="105"/>
      <c r="U14" s="105"/>
      <c r="V14" s="105"/>
      <c r="W14" s="105"/>
      <c r="X14" s="105"/>
      <c r="Y14" s="105"/>
      <c r="Z14" s="105"/>
      <c r="AA14" s="105"/>
    </row>
    <row r="15" spans="1:27" ht="30" customHeight="1" x14ac:dyDescent="0.25">
      <c r="A15" s="140"/>
      <c r="B15" s="1219" t="s">
        <v>583</v>
      </c>
      <c r="C15" s="1222" t="s">
        <v>584</v>
      </c>
      <c r="D15" s="1224" t="s">
        <v>585</v>
      </c>
      <c r="E15" s="1228" t="s">
        <v>586</v>
      </c>
      <c r="F15" s="1109"/>
      <c r="G15" s="216" t="s">
        <v>587</v>
      </c>
      <c r="H15" s="217">
        <v>1</v>
      </c>
      <c r="I15" s="1229" t="s">
        <v>588</v>
      </c>
      <c r="J15" s="105"/>
      <c r="K15" s="105"/>
      <c r="L15" s="105"/>
      <c r="M15" s="105"/>
      <c r="N15" s="105"/>
      <c r="O15" s="105"/>
      <c r="P15" s="105"/>
      <c r="Q15" s="105"/>
      <c r="R15" s="105"/>
      <c r="S15" s="105"/>
      <c r="T15" s="105"/>
      <c r="U15" s="105"/>
      <c r="V15" s="105"/>
      <c r="W15" s="105"/>
      <c r="X15" s="105"/>
      <c r="Y15" s="105"/>
      <c r="Z15" s="105"/>
      <c r="AA15" s="105"/>
    </row>
    <row r="16" spans="1:27" ht="30" customHeight="1" x14ac:dyDescent="0.25">
      <c r="A16" s="140"/>
      <c r="B16" s="1220"/>
      <c r="C16" s="1155"/>
      <c r="D16" s="1032"/>
      <c r="E16" s="1230" t="s">
        <v>589</v>
      </c>
      <c r="F16" s="1041"/>
      <c r="G16" s="218" t="s">
        <v>590</v>
      </c>
      <c r="H16" s="219">
        <v>2</v>
      </c>
      <c r="I16" s="1103"/>
      <c r="J16" s="105"/>
      <c r="K16" s="105"/>
      <c r="L16" s="105"/>
      <c r="M16" s="105"/>
      <c r="N16" s="105"/>
      <c r="O16" s="105"/>
      <c r="P16" s="105"/>
      <c r="Q16" s="105"/>
      <c r="R16" s="105"/>
      <c r="S16" s="105"/>
      <c r="T16" s="105"/>
      <c r="U16" s="105"/>
      <c r="V16" s="105"/>
      <c r="W16" s="105"/>
      <c r="X16" s="105"/>
      <c r="Y16" s="105"/>
      <c r="Z16" s="105"/>
      <c r="AA16" s="105"/>
    </row>
    <row r="17" spans="1:27" ht="30" customHeight="1" x14ac:dyDescent="0.25">
      <c r="A17" s="140"/>
      <c r="B17" s="1220"/>
      <c r="C17" s="1155"/>
      <c r="D17" s="1241" t="s">
        <v>591</v>
      </c>
      <c r="E17" s="1034"/>
      <c r="F17" s="1242"/>
      <c r="G17" s="220" t="s">
        <v>592</v>
      </c>
      <c r="H17" s="221">
        <v>1</v>
      </c>
      <c r="I17" s="1238" t="s">
        <v>593</v>
      </c>
      <c r="J17" s="105"/>
      <c r="K17" s="105"/>
      <c r="L17" s="105"/>
      <c r="M17" s="105"/>
      <c r="N17" s="105"/>
      <c r="O17" s="105"/>
      <c r="P17" s="105"/>
      <c r="Q17" s="105"/>
      <c r="R17" s="105"/>
      <c r="S17" s="105"/>
      <c r="T17" s="105"/>
      <c r="U17" s="105"/>
      <c r="V17" s="105"/>
      <c r="W17" s="105"/>
      <c r="X17" s="105"/>
      <c r="Y17" s="105"/>
      <c r="Z17" s="105"/>
      <c r="AA17" s="105"/>
    </row>
    <row r="18" spans="1:27" ht="30" customHeight="1" x14ac:dyDescent="0.25">
      <c r="A18" s="140"/>
      <c r="B18" s="1220"/>
      <c r="C18" s="1155"/>
      <c r="D18" s="1269" t="s">
        <v>594</v>
      </c>
      <c r="E18" s="1040"/>
      <c r="F18" s="1041"/>
      <c r="G18" s="218" t="s">
        <v>595</v>
      </c>
      <c r="H18" s="222">
        <v>2</v>
      </c>
      <c r="I18" s="1102"/>
      <c r="J18" s="105"/>
      <c r="K18" s="105"/>
      <c r="L18" s="105"/>
      <c r="M18" s="105"/>
      <c r="N18" s="105"/>
      <c r="O18" s="105"/>
      <c r="P18" s="105"/>
      <c r="Q18" s="105"/>
      <c r="R18" s="105"/>
      <c r="S18" s="105"/>
      <c r="T18" s="105"/>
      <c r="U18" s="105"/>
      <c r="V18" s="105"/>
      <c r="W18" s="105"/>
      <c r="X18" s="105"/>
      <c r="Y18" s="105"/>
      <c r="Z18" s="105"/>
      <c r="AA18" s="105"/>
    </row>
    <row r="19" spans="1:27" ht="30" customHeight="1" x14ac:dyDescent="0.25">
      <c r="A19" s="140"/>
      <c r="B19" s="1220"/>
      <c r="C19" s="1155"/>
      <c r="D19" s="1293" t="s">
        <v>596</v>
      </c>
      <c r="E19" s="1034"/>
      <c r="F19" s="1242"/>
      <c r="G19" s="218" t="s">
        <v>597</v>
      </c>
      <c r="H19" s="223">
        <v>1</v>
      </c>
      <c r="I19" s="1102"/>
      <c r="J19" s="105"/>
      <c r="K19" s="105"/>
      <c r="L19" s="105"/>
      <c r="M19" s="105"/>
      <c r="N19" s="105"/>
      <c r="O19" s="105"/>
      <c r="P19" s="105"/>
      <c r="Q19" s="105"/>
      <c r="R19" s="105"/>
      <c r="S19" s="105"/>
      <c r="T19" s="105"/>
      <c r="U19" s="105"/>
      <c r="V19" s="105"/>
      <c r="W19" s="105"/>
      <c r="X19" s="105"/>
      <c r="Y19" s="105"/>
      <c r="Z19" s="105"/>
      <c r="AA19" s="105"/>
    </row>
    <row r="20" spans="1:27" ht="30" customHeight="1" x14ac:dyDescent="0.25">
      <c r="A20" s="140"/>
      <c r="B20" s="1220"/>
      <c r="C20" s="1155"/>
      <c r="D20" s="1294" t="s">
        <v>598</v>
      </c>
      <c r="E20" s="1058"/>
      <c r="F20" s="1235"/>
      <c r="G20" s="224" t="s">
        <v>599</v>
      </c>
      <c r="H20" s="225">
        <v>3</v>
      </c>
      <c r="I20" s="1102"/>
      <c r="J20" s="105"/>
      <c r="K20" s="105"/>
      <c r="L20" s="105"/>
      <c r="M20" s="105"/>
      <c r="N20" s="105"/>
      <c r="O20" s="105"/>
      <c r="P20" s="105"/>
      <c r="Q20" s="105"/>
      <c r="R20" s="105"/>
      <c r="S20" s="105"/>
      <c r="T20" s="105"/>
      <c r="U20" s="105"/>
      <c r="V20" s="105"/>
      <c r="W20" s="105"/>
      <c r="X20" s="105"/>
      <c r="Y20" s="105"/>
      <c r="Z20" s="105"/>
      <c r="AA20" s="105"/>
    </row>
    <row r="21" spans="1:27" ht="30" customHeight="1" x14ac:dyDescent="0.25">
      <c r="A21" s="140"/>
      <c r="B21" s="1220"/>
      <c r="C21" s="1155"/>
      <c r="D21" s="1231" t="s">
        <v>600</v>
      </c>
      <c r="E21" s="1149"/>
      <c r="F21" s="1121"/>
      <c r="G21" s="226">
        <v>3</v>
      </c>
      <c r="H21" s="227"/>
      <c r="I21" s="1102"/>
      <c r="J21" s="105"/>
      <c r="K21" s="105"/>
      <c r="L21" s="105"/>
      <c r="M21" s="105"/>
      <c r="N21" s="105"/>
      <c r="O21" s="105"/>
      <c r="P21" s="105"/>
      <c r="Q21" s="105"/>
      <c r="R21" s="105"/>
      <c r="S21" s="105"/>
      <c r="T21" s="105"/>
      <c r="U21" s="105"/>
      <c r="V21" s="105"/>
      <c r="W21" s="105"/>
      <c r="X21" s="105"/>
      <c r="Y21" s="105"/>
      <c r="Z21" s="105"/>
      <c r="AA21" s="105"/>
    </row>
    <row r="22" spans="1:27" ht="30" customHeight="1" x14ac:dyDescent="0.25">
      <c r="A22" s="140"/>
      <c r="B22" s="1220"/>
      <c r="C22" s="1155"/>
      <c r="D22" s="1234" t="s">
        <v>601</v>
      </c>
      <c r="E22" s="1058"/>
      <c r="F22" s="1235"/>
      <c r="G22" s="228" t="s">
        <v>602</v>
      </c>
      <c r="H22" s="229">
        <v>0</v>
      </c>
      <c r="I22" s="1102"/>
      <c r="J22" s="105"/>
      <c r="K22" s="105"/>
      <c r="L22" s="105"/>
      <c r="M22" s="105"/>
      <c r="N22" s="105"/>
      <c r="O22" s="105"/>
      <c r="P22" s="105"/>
      <c r="Q22" s="105"/>
      <c r="R22" s="105"/>
      <c r="S22" s="105"/>
      <c r="T22" s="105"/>
      <c r="U22" s="105"/>
      <c r="V22" s="105"/>
      <c r="W22" s="105"/>
      <c r="X22" s="105"/>
      <c r="Y22" s="105"/>
      <c r="Z22" s="105"/>
      <c r="AA22" s="105"/>
    </row>
    <row r="23" spans="1:27" ht="30" customHeight="1" x14ac:dyDescent="0.25">
      <c r="A23" s="140"/>
      <c r="B23" s="1220"/>
      <c r="C23" s="1155"/>
      <c r="D23" s="1231" t="s">
        <v>603</v>
      </c>
      <c r="E23" s="1149"/>
      <c r="F23" s="1121"/>
      <c r="G23" s="230">
        <v>0</v>
      </c>
      <c r="H23" s="231"/>
      <c r="I23" s="1103"/>
      <c r="J23" s="105"/>
      <c r="K23" s="105"/>
      <c r="L23" s="105"/>
      <c r="M23" s="105"/>
      <c r="N23" s="105"/>
      <c r="O23" s="105"/>
      <c r="P23" s="105"/>
      <c r="Q23" s="105"/>
      <c r="R23" s="105"/>
      <c r="S23" s="105"/>
      <c r="T23" s="105"/>
      <c r="U23" s="105"/>
      <c r="V23" s="105"/>
      <c r="W23" s="105"/>
      <c r="X23" s="105"/>
      <c r="Y23" s="105"/>
      <c r="Z23" s="105"/>
      <c r="AA23" s="105"/>
    </row>
    <row r="24" spans="1:27" ht="30" customHeight="1" x14ac:dyDescent="0.25">
      <c r="A24" s="140"/>
      <c r="B24" s="1220"/>
      <c r="C24" s="1155"/>
      <c r="D24" s="1225" t="s">
        <v>604</v>
      </c>
      <c r="E24" s="232" t="s">
        <v>605</v>
      </c>
      <c r="F24" s="233"/>
      <c r="G24" s="234" t="s">
        <v>606</v>
      </c>
      <c r="H24" s="219">
        <v>1</v>
      </c>
      <c r="I24" s="1255" t="s">
        <v>588</v>
      </c>
      <c r="J24" s="105"/>
      <c r="K24" s="105"/>
      <c r="L24" s="105"/>
      <c r="M24" s="105"/>
      <c r="N24" s="105"/>
      <c r="O24" s="105"/>
      <c r="P24" s="105"/>
      <c r="Q24" s="105"/>
      <c r="R24" s="105"/>
      <c r="S24" s="105"/>
      <c r="T24" s="105"/>
      <c r="U24" s="105"/>
      <c r="V24" s="105"/>
      <c r="W24" s="105"/>
      <c r="X24" s="105"/>
      <c r="Y24" s="105"/>
      <c r="Z24" s="105"/>
      <c r="AA24" s="105"/>
    </row>
    <row r="25" spans="1:27" ht="30" customHeight="1" x14ac:dyDescent="0.25">
      <c r="A25" s="140"/>
      <c r="B25" s="1220"/>
      <c r="C25" s="1155"/>
      <c r="D25" s="1037"/>
      <c r="E25" s="232" t="s">
        <v>607</v>
      </c>
      <c r="F25" s="233"/>
      <c r="G25" s="234" t="s">
        <v>606</v>
      </c>
      <c r="H25" s="235">
        <v>1</v>
      </c>
      <c r="I25" s="1102"/>
      <c r="J25" s="105"/>
      <c r="K25" s="105"/>
      <c r="L25" s="105"/>
      <c r="M25" s="105"/>
      <c r="N25" s="105"/>
      <c r="O25" s="105"/>
      <c r="P25" s="105"/>
      <c r="Q25" s="105"/>
      <c r="R25" s="105"/>
      <c r="S25" s="105"/>
      <c r="T25" s="105"/>
      <c r="U25" s="105"/>
      <c r="V25" s="105"/>
      <c r="W25" s="105"/>
      <c r="X25" s="105"/>
      <c r="Y25" s="105"/>
      <c r="Z25" s="105"/>
      <c r="AA25" s="105"/>
    </row>
    <row r="26" spans="1:27" ht="30" customHeight="1" x14ac:dyDescent="0.25">
      <c r="A26" s="140"/>
      <c r="B26" s="1220"/>
      <c r="C26" s="1155"/>
      <c r="D26" s="1037"/>
      <c r="E26" s="1226" t="s">
        <v>537</v>
      </c>
      <c r="F26" s="236" t="s">
        <v>608</v>
      </c>
      <c r="G26" s="237" t="s">
        <v>609</v>
      </c>
      <c r="H26" s="219">
        <v>1</v>
      </c>
      <c r="I26" s="1102"/>
      <c r="J26" s="105"/>
      <c r="K26" s="105"/>
      <c r="L26" s="105"/>
      <c r="M26" s="105"/>
      <c r="N26" s="105"/>
      <c r="O26" s="105"/>
      <c r="P26" s="105"/>
      <c r="Q26" s="105"/>
      <c r="R26" s="105"/>
      <c r="S26" s="105"/>
      <c r="T26" s="105"/>
      <c r="U26" s="105"/>
      <c r="V26" s="105"/>
      <c r="W26" s="105"/>
      <c r="X26" s="105"/>
      <c r="Y26" s="105"/>
      <c r="Z26" s="105"/>
      <c r="AA26" s="105"/>
    </row>
    <row r="27" spans="1:27" ht="30" customHeight="1" x14ac:dyDescent="0.25">
      <c r="A27" s="140"/>
      <c r="B27" s="1220"/>
      <c r="C27" s="1223"/>
      <c r="D27" s="1032"/>
      <c r="E27" s="1032"/>
      <c r="F27" s="236" t="s">
        <v>610</v>
      </c>
      <c r="G27" s="237" t="s">
        <v>609</v>
      </c>
      <c r="H27" s="219">
        <v>1</v>
      </c>
      <c r="I27" s="1103"/>
      <c r="J27" s="105"/>
      <c r="K27" s="105"/>
      <c r="L27" s="105"/>
      <c r="M27" s="105"/>
      <c r="N27" s="105"/>
      <c r="O27" s="105"/>
      <c r="P27" s="105"/>
      <c r="Q27" s="105"/>
      <c r="R27" s="105"/>
      <c r="S27" s="105"/>
      <c r="T27" s="105"/>
      <c r="U27" s="105"/>
      <c r="V27" s="105"/>
      <c r="W27" s="105"/>
      <c r="X27" s="105"/>
      <c r="Y27" s="105"/>
      <c r="Z27" s="105"/>
      <c r="AA27" s="105"/>
    </row>
    <row r="28" spans="1:27" ht="30" customHeight="1" x14ac:dyDescent="0.25">
      <c r="A28" s="140"/>
      <c r="B28" s="1220"/>
      <c r="C28" s="1232" t="s">
        <v>611</v>
      </c>
      <c r="D28" s="1236" t="s">
        <v>612</v>
      </c>
      <c r="E28" s="1040"/>
      <c r="F28" s="1041"/>
      <c r="G28" s="234" t="s">
        <v>613</v>
      </c>
      <c r="H28" s="238">
        <v>2</v>
      </c>
      <c r="I28" s="1238" t="s">
        <v>614</v>
      </c>
      <c r="J28" s="105"/>
      <c r="K28" s="105"/>
      <c r="L28" s="105"/>
      <c r="M28" s="105"/>
      <c r="N28" s="105"/>
      <c r="O28" s="105"/>
      <c r="P28" s="105"/>
      <c r="Q28" s="105"/>
      <c r="R28" s="105"/>
      <c r="S28" s="105"/>
      <c r="T28" s="105"/>
      <c r="U28" s="105"/>
      <c r="V28" s="105"/>
      <c r="W28" s="105"/>
      <c r="X28" s="105"/>
      <c r="Y28" s="105"/>
      <c r="Z28" s="105"/>
      <c r="AA28" s="105"/>
    </row>
    <row r="29" spans="1:27" ht="30" customHeight="1" x14ac:dyDescent="0.25">
      <c r="A29" s="140"/>
      <c r="B29" s="1220"/>
      <c r="C29" s="1155"/>
      <c r="D29" s="1237" t="s">
        <v>615</v>
      </c>
      <c r="E29" s="1123"/>
      <c r="F29" s="1120"/>
      <c r="G29" s="220" t="s">
        <v>616</v>
      </c>
      <c r="H29" s="239" t="s">
        <v>617</v>
      </c>
      <c r="I29" s="1102"/>
      <c r="J29" s="105"/>
      <c r="K29" s="105"/>
      <c r="L29" s="105"/>
      <c r="M29" s="105"/>
      <c r="N29" s="105"/>
      <c r="O29" s="105"/>
      <c r="P29" s="105"/>
      <c r="Q29" s="105"/>
      <c r="R29" s="105"/>
      <c r="S29" s="105"/>
      <c r="T29" s="105"/>
      <c r="U29" s="105"/>
      <c r="V29" s="105"/>
      <c r="W29" s="105"/>
      <c r="X29" s="105"/>
      <c r="Y29" s="105"/>
      <c r="Z29" s="105"/>
      <c r="AA29" s="105"/>
    </row>
    <row r="30" spans="1:27" ht="30" customHeight="1" x14ac:dyDescent="0.25">
      <c r="A30" s="140"/>
      <c r="B30" s="1220"/>
      <c r="C30" s="1155"/>
      <c r="D30" s="1145"/>
      <c r="E30" s="1123"/>
      <c r="F30" s="1120"/>
      <c r="G30" s="220" t="s">
        <v>618</v>
      </c>
      <c r="H30" s="239" t="s">
        <v>617</v>
      </c>
      <c r="I30" s="1102"/>
      <c r="J30" s="105"/>
      <c r="K30" s="105"/>
      <c r="L30" s="105"/>
      <c r="M30" s="105"/>
      <c r="N30" s="105"/>
      <c r="O30" s="105"/>
      <c r="P30" s="105"/>
      <c r="Q30" s="105"/>
      <c r="R30" s="105"/>
      <c r="S30" s="105"/>
      <c r="T30" s="105"/>
      <c r="U30" s="105"/>
      <c r="V30" s="105"/>
      <c r="W30" s="105"/>
      <c r="X30" s="105"/>
      <c r="Y30" s="105"/>
      <c r="Z30" s="105"/>
      <c r="AA30" s="105"/>
    </row>
    <row r="31" spans="1:27" ht="30" customHeight="1" x14ac:dyDescent="0.25">
      <c r="A31" s="140"/>
      <c r="B31" s="1220"/>
      <c r="C31" s="1155"/>
      <c r="D31" s="1145"/>
      <c r="E31" s="1123"/>
      <c r="F31" s="1120"/>
      <c r="G31" s="220" t="s">
        <v>619</v>
      </c>
      <c r="H31" s="239" t="s">
        <v>617</v>
      </c>
      <c r="I31" s="1102"/>
      <c r="J31" s="105"/>
      <c r="K31" s="105"/>
      <c r="L31" s="105"/>
      <c r="M31" s="105"/>
      <c r="N31" s="105"/>
      <c r="O31" s="105"/>
      <c r="P31" s="105"/>
      <c r="Q31" s="105"/>
      <c r="R31" s="105"/>
      <c r="S31" s="105"/>
      <c r="T31" s="105"/>
      <c r="U31" s="105"/>
      <c r="V31" s="105"/>
      <c r="W31" s="105"/>
      <c r="X31" s="105"/>
      <c r="Y31" s="105"/>
      <c r="Z31" s="105"/>
      <c r="AA31" s="105"/>
    </row>
    <row r="32" spans="1:27" ht="30" customHeight="1" x14ac:dyDescent="0.25">
      <c r="A32" s="140"/>
      <c r="B32" s="1220"/>
      <c r="C32" s="1233"/>
      <c r="D32" s="1132"/>
      <c r="E32" s="1149"/>
      <c r="F32" s="1121"/>
      <c r="G32" s="240" t="s">
        <v>620</v>
      </c>
      <c r="H32" s="241">
        <v>3</v>
      </c>
      <c r="I32" s="1103"/>
      <c r="J32" s="105"/>
      <c r="K32" s="105"/>
      <c r="L32" s="105"/>
      <c r="M32" s="105"/>
      <c r="N32" s="105"/>
      <c r="O32" s="105"/>
      <c r="P32" s="105"/>
      <c r="Q32" s="105"/>
      <c r="R32" s="105"/>
      <c r="S32" s="105"/>
      <c r="T32" s="105"/>
      <c r="U32" s="105"/>
      <c r="V32" s="105"/>
      <c r="W32" s="105"/>
      <c r="X32" s="105"/>
      <c r="Y32" s="105"/>
      <c r="Z32" s="105"/>
      <c r="AA32" s="105"/>
    </row>
    <row r="33" spans="1:27" ht="30" customHeight="1" x14ac:dyDescent="0.25">
      <c r="A33" s="140"/>
      <c r="B33" s="1220"/>
      <c r="C33" s="1239" t="s">
        <v>484</v>
      </c>
      <c r="D33" s="1211" t="s">
        <v>621</v>
      </c>
      <c r="E33" s="1148"/>
      <c r="F33" s="1131"/>
      <c r="G33" s="242" t="s">
        <v>622</v>
      </c>
      <c r="H33" s="241">
        <f>'DIMEN DOCENTES'!P69</f>
        <v>7</v>
      </c>
      <c r="I33" s="1238" t="s">
        <v>623</v>
      </c>
      <c r="J33" s="105"/>
      <c r="K33" s="105"/>
      <c r="L33" s="105"/>
      <c r="M33" s="105"/>
      <c r="N33" s="105"/>
      <c r="O33" s="105"/>
      <c r="P33" s="105"/>
      <c r="Q33" s="105"/>
      <c r="R33" s="105"/>
      <c r="S33" s="105"/>
      <c r="T33" s="105"/>
      <c r="U33" s="105"/>
      <c r="V33" s="105"/>
      <c r="W33" s="105"/>
      <c r="X33" s="105"/>
      <c r="Y33" s="105"/>
      <c r="Z33" s="105"/>
      <c r="AA33" s="105"/>
    </row>
    <row r="34" spans="1:27" ht="30" customHeight="1" x14ac:dyDescent="0.25">
      <c r="A34" s="140"/>
      <c r="B34" s="1220"/>
      <c r="C34" s="1155"/>
      <c r="D34" s="1145"/>
      <c r="E34" s="1123"/>
      <c r="F34" s="1120"/>
      <c r="G34" s="242" t="s">
        <v>624</v>
      </c>
      <c r="H34" s="241">
        <f>'DIMEN DOCENTES'!P70</f>
        <v>7</v>
      </c>
      <c r="I34" s="1102"/>
      <c r="J34" s="105"/>
      <c r="K34" s="105"/>
      <c r="L34" s="105"/>
      <c r="M34" s="105"/>
      <c r="N34" s="105"/>
      <c r="O34" s="105"/>
      <c r="P34" s="105"/>
      <c r="Q34" s="105"/>
      <c r="R34" s="105"/>
      <c r="S34" s="105"/>
      <c r="T34" s="105"/>
      <c r="U34" s="105"/>
      <c r="V34" s="105"/>
      <c r="W34" s="105"/>
      <c r="X34" s="105"/>
      <c r="Y34" s="105"/>
      <c r="Z34" s="105"/>
      <c r="AA34" s="105"/>
    </row>
    <row r="35" spans="1:27" ht="30" customHeight="1" x14ac:dyDescent="0.25">
      <c r="A35" s="140"/>
      <c r="B35" s="1220"/>
      <c r="C35" s="1155"/>
      <c r="D35" s="1145"/>
      <c r="E35" s="1123"/>
      <c r="F35" s="1120"/>
      <c r="G35" s="242" t="s">
        <v>625</v>
      </c>
      <c r="H35" s="241">
        <f>'DIMEN DOCENTES'!P71</f>
        <v>3</v>
      </c>
      <c r="I35" s="1102"/>
      <c r="J35" s="105"/>
      <c r="K35" s="105"/>
      <c r="L35" s="105"/>
      <c r="M35" s="105"/>
      <c r="N35" s="105"/>
      <c r="O35" s="105"/>
      <c r="P35" s="105"/>
      <c r="Q35" s="105"/>
      <c r="R35" s="105"/>
      <c r="S35" s="105"/>
      <c r="T35" s="105"/>
      <c r="U35" s="105"/>
      <c r="V35" s="105"/>
      <c r="W35" s="105"/>
      <c r="X35" s="105"/>
      <c r="Y35" s="105"/>
      <c r="Z35" s="105"/>
      <c r="AA35" s="105"/>
    </row>
    <row r="36" spans="1:27" ht="30" customHeight="1" x14ac:dyDescent="0.25">
      <c r="A36" s="140"/>
      <c r="B36" s="1220"/>
      <c r="C36" s="1155"/>
      <c r="D36" s="1145"/>
      <c r="E36" s="1123"/>
      <c r="F36" s="1120"/>
      <c r="G36" s="242" t="s">
        <v>626</v>
      </c>
      <c r="H36" s="241">
        <f>'DIMEN DOCENTES'!P72</f>
        <v>4</v>
      </c>
      <c r="I36" s="1102"/>
      <c r="J36" s="105"/>
      <c r="K36" s="105"/>
      <c r="L36" s="105"/>
      <c r="M36" s="105"/>
      <c r="N36" s="105"/>
      <c r="O36" s="105"/>
      <c r="P36" s="105"/>
      <c r="Q36" s="105"/>
      <c r="R36" s="105"/>
      <c r="S36" s="105"/>
      <c r="T36" s="105"/>
      <c r="U36" s="105"/>
      <c r="V36" s="105"/>
      <c r="W36" s="105"/>
      <c r="X36" s="105"/>
      <c r="Y36" s="105"/>
      <c r="Z36" s="105"/>
      <c r="AA36" s="105"/>
    </row>
    <row r="37" spans="1:27" ht="30" customHeight="1" x14ac:dyDescent="0.25">
      <c r="A37" s="140"/>
      <c r="B37" s="1220"/>
      <c r="C37" s="1155"/>
      <c r="D37" s="1145"/>
      <c r="E37" s="1123"/>
      <c r="F37" s="1120"/>
      <c r="G37" s="242" t="s">
        <v>627</v>
      </c>
      <c r="H37" s="241">
        <f>'DIMEN DOCENTES'!P73</f>
        <v>4</v>
      </c>
      <c r="I37" s="1102"/>
      <c r="J37" s="105"/>
      <c r="K37" s="105"/>
      <c r="L37" s="105"/>
      <c r="M37" s="105"/>
      <c r="N37" s="105"/>
      <c r="O37" s="105"/>
      <c r="P37" s="105"/>
      <c r="Q37" s="105"/>
      <c r="R37" s="105"/>
      <c r="S37" s="105"/>
      <c r="T37" s="105"/>
      <c r="U37" s="105"/>
      <c r="V37" s="105"/>
      <c r="W37" s="105"/>
      <c r="X37" s="105"/>
      <c r="Y37" s="105"/>
      <c r="Z37" s="105"/>
      <c r="AA37" s="105"/>
    </row>
    <row r="38" spans="1:27" ht="30" customHeight="1" x14ac:dyDescent="0.25">
      <c r="A38" s="140"/>
      <c r="B38" s="1220"/>
      <c r="C38" s="1155"/>
      <c r="D38" s="1145"/>
      <c r="E38" s="1123"/>
      <c r="F38" s="1120"/>
      <c r="G38" s="242" t="s">
        <v>628</v>
      </c>
      <c r="H38" s="241">
        <f>'DIMEN DOCENTES'!P74</f>
        <v>4</v>
      </c>
      <c r="I38" s="1102"/>
      <c r="J38" s="105"/>
      <c r="K38" s="105"/>
      <c r="L38" s="105"/>
      <c r="M38" s="105"/>
      <c r="N38" s="105"/>
      <c r="O38" s="105"/>
      <c r="P38" s="105"/>
      <c r="Q38" s="105"/>
      <c r="R38" s="105"/>
      <c r="S38" s="105"/>
      <c r="T38" s="105"/>
      <c r="U38" s="105"/>
      <c r="V38" s="105"/>
      <c r="W38" s="105"/>
      <c r="X38" s="105"/>
      <c r="Y38" s="105"/>
      <c r="Z38" s="105"/>
      <c r="AA38" s="105"/>
    </row>
    <row r="39" spans="1:27" ht="30" customHeight="1" x14ac:dyDescent="0.25">
      <c r="A39" s="140"/>
      <c r="B39" s="1220"/>
      <c r="C39" s="1155"/>
      <c r="D39" s="1145"/>
      <c r="E39" s="1123"/>
      <c r="F39" s="1120"/>
      <c r="G39" s="242" t="s">
        <v>629</v>
      </c>
      <c r="H39" s="241">
        <f>'DIMEN DOCENTES'!P75</f>
        <v>4</v>
      </c>
      <c r="I39" s="1102"/>
      <c r="J39" s="105"/>
      <c r="K39" s="105"/>
      <c r="L39" s="105"/>
      <c r="M39" s="105"/>
      <c r="N39" s="105"/>
      <c r="O39" s="105"/>
      <c r="P39" s="105"/>
      <c r="Q39" s="105"/>
      <c r="R39" s="105"/>
      <c r="S39" s="105"/>
      <c r="T39" s="105"/>
      <c r="U39" s="105"/>
      <c r="V39" s="105"/>
      <c r="W39" s="105"/>
      <c r="X39" s="105"/>
      <c r="Y39" s="105"/>
      <c r="Z39" s="105"/>
      <c r="AA39" s="105"/>
    </row>
    <row r="40" spans="1:27" ht="30" customHeight="1" x14ac:dyDescent="0.25">
      <c r="A40" s="140"/>
      <c r="B40" s="1220"/>
      <c r="C40" s="1155"/>
      <c r="D40" s="1145"/>
      <c r="E40" s="1123"/>
      <c r="F40" s="1120"/>
      <c r="G40" s="242" t="s">
        <v>630</v>
      </c>
      <c r="H40" s="241">
        <f>'DIMEN DOCENTES'!P76</f>
        <v>3</v>
      </c>
      <c r="I40" s="1102"/>
      <c r="J40" s="105"/>
      <c r="K40" s="105"/>
      <c r="L40" s="105"/>
      <c r="M40" s="105"/>
      <c r="N40" s="105"/>
      <c r="O40" s="105"/>
      <c r="P40" s="105"/>
      <c r="Q40" s="105"/>
      <c r="R40" s="105"/>
      <c r="S40" s="105"/>
      <c r="T40" s="105"/>
      <c r="U40" s="105"/>
      <c r="V40" s="105"/>
      <c r="W40" s="105"/>
      <c r="X40" s="105"/>
      <c r="Y40" s="105"/>
      <c r="Z40" s="105"/>
      <c r="AA40" s="105"/>
    </row>
    <row r="41" spans="1:27" ht="30" customHeight="1" x14ac:dyDescent="0.25">
      <c r="A41" s="140"/>
      <c r="B41" s="1220"/>
      <c r="C41" s="1155"/>
      <c r="D41" s="1145"/>
      <c r="E41" s="1123"/>
      <c r="F41" s="1120"/>
      <c r="G41" s="242" t="s">
        <v>631</v>
      </c>
      <c r="H41" s="241">
        <f>'DIMEN DOCENTES'!P77</f>
        <v>5</v>
      </c>
      <c r="I41" s="1102"/>
      <c r="J41" s="105"/>
      <c r="K41" s="105"/>
      <c r="L41" s="105"/>
      <c r="M41" s="105"/>
      <c r="N41" s="105"/>
      <c r="O41" s="105"/>
      <c r="P41" s="105"/>
      <c r="Q41" s="105"/>
      <c r="R41" s="105"/>
      <c r="S41" s="105"/>
      <c r="T41" s="105"/>
      <c r="U41" s="105"/>
      <c r="V41" s="105"/>
      <c r="W41" s="105"/>
      <c r="X41" s="105"/>
      <c r="Y41" s="105"/>
      <c r="Z41" s="105"/>
      <c r="AA41" s="105"/>
    </row>
    <row r="42" spans="1:27" ht="30" customHeight="1" x14ac:dyDescent="0.25">
      <c r="A42" s="140"/>
      <c r="B42" s="1220"/>
      <c r="C42" s="1155"/>
      <c r="D42" s="1145"/>
      <c r="E42" s="1123"/>
      <c r="F42" s="1120"/>
      <c r="G42" s="242" t="s">
        <v>632</v>
      </c>
      <c r="H42" s="241">
        <f>'DIMEN DOCENTES'!P78</f>
        <v>3</v>
      </c>
      <c r="I42" s="1102"/>
      <c r="J42" s="105"/>
      <c r="K42" s="105"/>
      <c r="L42" s="105"/>
      <c r="M42" s="105"/>
      <c r="N42" s="105"/>
      <c r="O42" s="105"/>
      <c r="P42" s="105"/>
      <c r="Q42" s="105"/>
      <c r="R42" s="105"/>
      <c r="S42" s="105"/>
      <c r="T42" s="105"/>
      <c r="U42" s="105"/>
      <c r="V42" s="105"/>
      <c r="W42" s="105"/>
      <c r="X42" s="105"/>
      <c r="Y42" s="105"/>
      <c r="Z42" s="105"/>
      <c r="AA42" s="105"/>
    </row>
    <row r="43" spans="1:27" ht="30" customHeight="1" x14ac:dyDescent="0.25">
      <c r="A43" s="140"/>
      <c r="B43" s="1220"/>
      <c r="C43" s="1155"/>
      <c r="D43" s="1132"/>
      <c r="E43" s="1149"/>
      <c r="F43" s="1121"/>
      <c r="G43" s="242" t="s">
        <v>633</v>
      </c>
      <c r="H43" s="241">
        <f>'DIMEN DOCENTES'!P79</f>
        <v>3</v>
      </c>
      <c r="I43" s="1102"/>
      <c r="J43" s="105"/>
      <c r="K43" s="105"/>
      <c r="L43" s="105"/>
      <c r="M43" s="105"/>
      <c r="N43" s="105"/>
      <c r="O43" s="105"/>
      <c r="P43" s="105"/>
      <c r="Q43" s="105"/>
      <c r="R43" s="105"/>
      <c r="S43" s="105"/>
      <c r="T43" s="105"/>
      <c r="U43" s="105"/>
      <c r="V43" s="105"/>
      <c r="W43" s="105"/>
      <c r="X43" s="105"/>
      <c r="Y43" s="105"/>
      <c r="Z43" s="105"/>
      <c r="AA43" s="105"/>
    </row>
    <row r="44" spans="1:27" ht="30" customHeight="1" x14ac:dyDescent="0.25">
      <c r="A44" s="140"/>
      <c r="B44" s="1220"/>
      <c r="C44" s="1155"/>
      <c r="D44" s="1241" t="s">
        <v>634</v>
      </c>
      <c r="E44" s="1034"/>
      <c r="F44" s="1242"/>
      <c r="G44" s="243" t="s">
        <v>635</v>
      </c>
      <c r="H44" s="238">
        <v>2</v>
      </c>
      <c r="I44" s="1102"/>
      <c r="J44" s="105"/>
      <c r="K44" s="105"/>
      <c r="L44" s="105"/>
      <c r="M44" s="105"/>
      <c r="N44" s="105"/>
      <c r="O44" s="105"/>
      <c r="P44" s="105"/>
      <c r="Q44" s="105"/>
      <c r="R44" s="105"/>
      <c r="S44" s="105"/>
      <c r="T44" s="105"/>
      <c r="U44" s="105"/>
      <c r="V44" s="105"/>
      <c r="W44" s="105"/>
      <c r="X44" s="105"/>
      <c r="Y44" s="105"/>
      <c r="Z44" s="105"/>
      <c r="AA44" s="105"/>
    </row>
    <row r="45" spans="1:27" ht="30" customHeight="1" thickBot="1" x14ac:dyDescent="0.3">
      <c r="A45" s="140"/>
      <c r="B45" s="1221"/>
      <c r="C45" s="1156"/>
      <c r="D45" s="1212" t="s">
        <v>636</v>
      </c>
      <c r="E45" s="1162"/>
      <c r="F45" s="1163"/>
      <c r="G45" s="244" t="s">
        <v>637</v>
      </c>
      <c r="H45" s="245">
        <v>2</v>
      </c>
      <c r="I45" s="1240"/>
      <c r="J45" s="105"/>
      <c r="K45" s="105"/>
      <c r="L45" s="105"/>
      <c r="M45" s="105"/>
      <c r="N45" s="105"/>
      <c r="O45" s="105"/>
      <c r="P45" s="105"/>
      <c r="Q45" s="105"/>
      <c r="R45" s="105"/>
      <c r="S45" s="105"/>
      <c r="T45" s="105"/>
      <c r="U45" s="105"/>
      <c r="V45" s="105"/>
      <c r="W45" s="105"/>
      <c r="X45" s="105"/>
      <c r="Y45" s="105"/>
      <c r="Z45" s="105"/>
      <c r="AA45" s="105"/>
    </row>
    <row r="46" spans="1:27" ht="30" customHeight="1" thickBot="1" x14ac:dyDescent="0.3">
      <c r="A46" s="140"/>
      <c r="B46" s="105"/>
      <c r="C46" s="105"/>
      <c r="D46" s="1212" t="s">
        <v>638</v>
      </c>
      <c r="E46" s="1162"/>
      <c r="F46" s="1163"/>
      <c r="G46" s="244"/>
      <c r="H46" s="245">
        <v>1</v>
      </c>
      <c r="I46" s="105"/>
      <c r="J46" s="105"/>
      <c r="K46" s="105"/>
      <c r="L46" s="105"/>
      <c r="M46" s="105"/>
      <c r="N46" s="105"/>
      <c r="O46" s="105"/>
      <c r="P46" s="105"/>
      <c r="Q46" s="105"/>
      <c r="R46" s="105"/>
      <c r="S46" s="105"/>
      <c r="T46" s="105"/>
      <c r="U46" s="105"/>
      <c r="V46" s="105"/>
      <c r="W46" s="105"/>
      <c r="X46" s="105"/>
      <c r="Y46" s="105"/>
      <c r="Z46" s="105"/>
      <c r="AA46" s="105"/>
    </row>
    <row r="47" spans="1:27" ht="15.75" customHeight="1" x14ac:dyDescent="0.25">
      <c r="A47" s="140"/>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c r="AA47" s="105"/>
    </row>
    <row r="48" spans="1:27" ht="15.75" customHeight="1" x14ac:dyDescent="0.25">
      <c r="A48" s="140"/>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row>
    <row r="49" spans="1:27" ht="15.75" customHeight="1" x14ac:dyDescent="0.25">
      <c r="A49" s="140"/>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c r="AA49" s="105"/>
    </row>
    <row r="50" spans="1:27" ht="15.75" customHeight="1" x14ac:dyDescent="0.25">
      <c r="A50" s="140"/>
      <c r="B50" s="37" t="s">
        <v>639</v>
      </c>
      <c r="C50" s="38"/>
      <c r="D50" s="38"/>
      <c r="E50" s="38"/>
      <c r="F50" s="38"/>
      <c r="G50" s="38"/>
      <c r="H50" s="38"/>
      <c r="I50" s="38"/>
      <c r="J50" s="38"/>
      <c r="K50" s="38"/>
      <c r="L50" s="38"/>
      <c r="M50" s="39"/>
      <c r="N50" s="105"/>
      <c r="O50" s="105"/>
      <c r="P50" s="105"/>
      <c r="Q50" s="105"/>
      <c r="R50" s="105"/>
      <c r="S50" s="105"/>
      <c r="T50" s="105"/>
      <c r="U50" s="105"/>
      <c r="V50" s="105"/>
      <c r="W50" s="105"/>
      <c r="X50" s="105"/>
      <c r="Y50" s="105"/>
      <c r="Z50" s="105"/>
      <c r="AA50" s="105"/>
    </row>
    <row r="51" spans="1:27" ht="15.75" customHeight="1" thickBot="1" x14ac:dyDescent="0.3">
      <c r="A51" s="140"/>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row>
    <row r="52" spans="1:27" ht="15.75" customHeight="1" x14ac:dyDescent="0.25">
      <c r="A52" s="140"/>
      <c r="B52" s="1266" t="s">
        <v>640</v>
      </c>
      <c r="C52" s="1267"/>
      <c r="D52" s="1267"/>
      <c r="E52" s="1267"/>
      <c r="F52" s="1267"/>
      <c r="G52" s="1267"/>
      <c r="H52" s="1267"/>
      <c r="I52" s="1267"/>
      <c r="J52" s="1267"/>
      <c r="K52" s="1268"/>
      <c r="L52" s="105"/>
      <c r="M52" s="105"/>
      <c r="N52" s="105"/>
      <c r="O52" s="105"/>
      <c r="P52" s="105"/>
      <c r="Q52" s="105"/>
      <c r="R52" s="105"/>
      <c r="S52" s="105"/>
      <c r="T52" s="105"/>
      <c r="U52" s="105"/>
      <c r="V52" s="105"/>
      <c r="W52" s="105"/>
      <c r="X52" s="105"/>
      <c r="Y52" s="105"/>
      <c r="Z52" s="105"/>
      <c r="AA52" s="105"/>
    </row>
    <row r="53" spans="1:27" ht="15.75" customHeight="1" x14ac:dyDescent="0.25">
      <c r="A53" s="140"/>
      <c r="B53" s="1209" t="s">
        <v>641</v>
      </c>
      <c r="C53" s="1040"/>
      <c r="D53" s="1040"/>
      <c r="E53" s="1040"/>
      <c r="F53" s="1040"/>
      <c r="G53" s="1040"/>
      <c r="H53" s="1040"/>
      <c r="I53" s="1040"/>
      <c r="J53" s="1040"/>
      <c r="K53" s="1210"/>
      <c r="L53" s="105"/>
      <c r="M53" s="105"/>
      <c r="N53" s="105"/>
      <c r="O53" s="105"/>
      <c r="P53" s="105"/>
      <c r="Q53" s="105"/>
      <c r="R53" s="105"/>
      <c r="S53" s="105"/>
      <c r="T53" s="105"/>
      <c r="U53" s="105"/>
      <c r="V53" s="105"/>
      <c r="W53" s="105"/>
      <c r="X53" s="105"/>
      <c r="Y53" s="105"/>
      <c r="Z53" s="105"/>
      <c r="AA53" s="105"/>
    </row>
    <row r="54" spans="1:27" ht="15.75" customHeight="1" thickBot="1" x14ac:dyDescent="0.3">
      <c r="A54" s="140"/>
      <c r="B54" s="246" t="s">
        <v>478</v>
      </c>
      <c r="C54" s="247" t="s">
        <v>642</v>
      </c>
      <c r="D54" s="248" t="s">
        <v>642</v>
      </c>
      <c r="E54" s="248" t="s">
        <v>643</v>
      </c>
      <c r="F54" s="249" t="s">
        <v>644</v>
      </c>
      <c r="G54" s="247" t="s">
        <v>645</v>
      </c>
      <c r="H54" s="250" t="s">
        <v>0</v>
      </c>
      <c r="I54" s="250" t="s">
        <v>646</v>
      </c>
      <c r="J54" s="250" t="s">
        <v>344</v>
      </c>
      <c r="K54" s="251" t="s">
        <v>647</v>
      </c>
      <c r="L54" s="105"/>
      <c r="M54" s="105"/>
      <c r="N54" s="105"/>
      <c r="O54" s="105"/>
      <c r="P54" s="105"/>
      <c r="Q54" s="105"/>
      <c r="R54" s="105"/>
      <c r="S54" s="105"/>
      <c r="T54" s="105"/>
      <c r="U54" s="105"/>
      <c r="V54" s="105"/>
      <c r="W54" s="105"/>
      <c r="X54" s="105"/>
      <c r="Y54" s="105"/>
      <c r="Z54" s="105"/>
      <c r="AA54" s="105"/>
    </row>
    <row r="55" spans="1:27" ht="15.75" customHeight="1" thickBot="1" x14ac:dyDescent="0.3">
      <c r="A55" s="140"/>
      <c r="B55" s="252" t="s">
        <v>648</v>
      </c>
      <c r="C55" s="253" t="s">
        <v>649</v>
      </c>
      <c r="D55" s="254" t="s">
        <v>650</v>
      </c>
      <c r="E55" s="255" t="s">
        <v>651</v>
      </c>
      <c r="F55" s="256" t="s">
        <v>652</v>
      </c>
      <c r="G55" s="257" t="s">
        <v>653</v>
      </c>
      <c r="H55" s="258">
        <v>30</v>
      </c>
      <c r="I55" s="259">
        <v>8</v>
      </c>
      <c r="J55" s="260">
        <f t="shared" ref="J55:J118" si="0">+H55*I55</f>
        <v>240</v>
      </c>
      <c r="K55" s="261" t="s">
        <v>654</v>
      </c>
      <c r="L55" s="105"/>
      <c r="M55" s="105"/>
      <c r="N55" s="105"/>
      <c r="O55" s="105"/>
      <c r="P55" s="105"/>
      <c r="Q55" s="105"/>
      <c r="R55" s="105"/>
      <c r="S55" s="105"/>
      <c r="T55" s="105"/>
      <c r="U55" s="105"/>
      <c r="V55" s="105"/>
      <c r="W55" s="105"/>
      <c r="X55" s="105"/>
      <c r="Y55" s="105"/>
      <c r="Z55" s="105"/>
      <c r="AA55" s="105"/>
    </row>
    <row r="56" spans="1:27" ht="15.75" customHeight="1" thickBot="1" x14ac:dyDescent="0.3">
      <c r="A56" s="140"/>
      <c r="B56" s="262" t="s">
        <v>648</v>
      </c>
      <c r="C56" s="253" t="s">
        <v>649</v>
      </c>
      <c r="D56" s="263" t="s">
        <v>650</v>
      </c>
      <c r="E56" s="264" t="s">
        <v>651</v>
      </c>
      <c r="F56" s="265" t="s">
        <v>655</v>
      </c>
      <c r="G56" s="266" t="s">
        <v>656</v>
      </c>
      <c r="H56" s="267">
        <v>1</v>
      </c>
      <c r="I56" s="259">
        <v>8</v>
      </c>
      <c r="J56" s="260">
        <f t="shared" si="0"/>
        <v>8</v>
      </c>
      <c r="K56" s="268" t="s">
        <v>657</v>
      </c>
      <c r="L56" s="105"/>
      <c r="M56" s="105"/>
      <c r="N56" s="105"/>
      <c r="O56" s="105"/>
      <c r="P56" s="105"/>
      <c r="Q56" s="105"/>
      <c r="R56" s="105"/>
      <c r="S56" s="105"/>
      <c r="T56" s="105"/>
      <c r="U56" s="105"/>
      <c r="V56" s="105"/>
      <c r="W56" s="105"/>
      <c r="X56" s="105"/>
      <c r="Y56" s="105"/>
      <c r="Z56" s="105"/>
      <c r="AA56" s="105"/>
    </row>
    <row r="57" spans="1:27" ht="15.75" customHeight="1" thickBot="1" x14ac:dyDescent="0.3">
      <c r="A57" s="140"/>
      <c r="B57" s="262" t="s">
        <v>648</v>
      </c>
      <c r="C57" s="253" t="s">
        <v>649</v>
      </c>
      <c r="D57" s="263" t="s">
        <v>650</v>
      </c>
      <c r="E57" s="260" t="s">
        <v>658</v>
      </c>
      <c r="F57" s="265" t="s">
        <v>659</v>
      </c>
      <c r="G57" s="269" t="s">
        <v>660</v>
      </c>
      <c r="H57" s="264">
        <v>30</v>
      </c>
      <c r="I57" s="259">
        <v>8</v>
      </c>
      <c r="J57" s="260">
        <f t="shared" si="0"/>
        <v>240</v>
      </c>
      <c r="K57" s="268" t="s">
        <v>661</v>
      </c>
      <c r="L57" s="105"/>
      <c r="M57" s="105"/>
      <c r="N57" s="105"/>
      <c r="O57" s="105"/>
      <c r="P57" s="105"/>
      <c r="Q57" s="105"/>
      <c r="R57" s="105"/>
      <c r="S57" s="105"/>
      <c r="T57" s="105"/>
      <c r="U57" s="105"/>
      <c r="V57" s="105"/>
      <c r="W57" s="105"/>
      <c r="X57" s="105"/>
      <c r="Y57" s="105"/>
      <c r="Z57" s="105"/>
      <c r="AA57" s="105"/>
    </row>
    <row r="58" spans="1:27" ht="15.75" customHeight="1" thickBot="1" x14ac:dyDescent="0.3">
      <c r="A58" s="140"/>
      <c r="B58" s="262" t="s">
        <v>648</v>
      </c>
      <c r="C58" s="253" t="s">
        <v>649</v>
      </c>
      <c r="D58" s="263" t="s">
        <v>650</v>
      </c>
      <c r="E58" s="264" t="s">
        <v>662</v>
      </c>
      <c r="F58" s="265" t="s">
        <v>663</v>
      </c>
      <c r="G58" s="266" t="s">
        <v>664</v>
      </c>
      <c r="H58" s="267">
        <v>1</v>
      </c>
      <c r="I58" s="259">
        <v>8</v>
      </c>
      <c r="J58" s="260">
        <f t="shared" si="0"/>
        <v>8</v>
      </c>
      <c r="K58" s="268" t="s">
        <v>665</v>
      </c>
      <c r="L58" s="105"/>
      <c r="M58" s="105"/>
      <c r="N58" s="105"/>
      <c r="O58" s="105"/>
      <c r="P58" s="105"/>
      <c r="Q58" s="105"/>
      <c r="R58" s="105"/>
      <c r="S58" s="105"/>
      <c r="T58" s="105"/>
      <c r="U58" s="105"/>
      <c r="V58" s="105"/>
      <c r="W58" s="105"/>
      <c r="X58" s="105"/>
      <c r="Y58" s="105"/>
      <c r="Z58" s="105"/>
      <c r="AA58" s="105"/>
    </row>
    <row r="59" spans="1:27" ht="15.75" customHeight="1" thickBot="1" x14ac:dyDescent="0.3">
      <c r="A59" s="140"/>
      <c r="B59" s="262" t="s">
        <v>648</v>
      </c>
      <c r="C59" s="253" t="s">
        <v>649</v>
      </c>
      <c r="D59" s="263" t="s">
        <v>650</v>
      </c>
      <c r="E59" s="264" t="s">
        <v>666</v>
      </c>
      <c r="F59" s="265" t="s">
        <v>667</v>
      </c>
      <c r="G59" s="266" t="s">
        <v>668</v>
      </c>
      <c r="H59" s="267">
        <v>1</v>
      </c>
      <c r="I59" s="259">
        <v>8</v>
      </c>
      <c r="J59" s="260">
        <f t="shared" si="0"/>
        <v>8</v>
      </c>
      <c r="K59" s="270" t="s">
        <v>669</v>
      </c>
      <c r="L59" s="105"/>
      <c r="M59" s="105"/>
      <c r="N59" s="105"/>
      <c r="O59" s="105"/>
      <c r="P59" s="105"/>
      <c r="Q59" s="105"/>
      <c r="R59" s="105"/>
      <c r="S59" s="105"/>
      <c r="T59" s="105"/>
      <c r="U59" s="105"/>
      <c r="V59" s="105"/>
      <c r="W59" s="105"/>
      <c r="X59" s="105"/>
      <c r="Y59" s="105"/>
      <c r="Z59" s="105"/>
      <c r="AA59" s="105"/>
    </row>
    <row r="60" spans="1:27" ht="15.75" customHeight="1" thickBot="1" x14ac:dyDescent="0.3">
      <c r="A60" s="140"/>
      <c r="B60" s="262" t="s">
        <v>648</v>
      </c>
      <c r="C60" s="253" t="s">
        <v>649</v>
      </c>
      <c r="D60" s="263" t="s">
        <v>650</v>
      </c>
      <c r="E60" s="264" t="s">
        <v>670</v>
      </c>
      <c r="F60" s="265" t="s">
        <v>671</v>
      </c>
      <c r="G60" s="266" t="s">
        <v>672</v>
      </c>
      <c r="H60" s="267">
        <v>5</v>
      </c>
      <c r="I60" s="259">
        <v>8</v>
      </c>
      <c r="J60" s="260">
        <f t="shared" si="0"/>
        <v>40</v>
      </c>
      <c r="K60" s="268" t="s">
        <v>673</v>
      </c>
      <c r="L60" s="105"/>
      <c r="M60" s="105"/>
      <c r="N60" s="105"/>
      <c r="O60" s="105"/>
      <c r="P60" s="105"/>
      <c r="Q60" s="105"/>
      <c r="R60" s="105"/>
      <c r="S60" s="105"/>
      <c r="T60" s="105"/>
      <c r="U60" s="105"/>
      <c r="V60" s="105"/>
      <c r="W60" s="105"/>
      <c r="X60" s="105"/>
      <c r="Y60" s="105"/>
      <c r="Z60" s="105"/>
      <c r="AA60" s="105"/>
    </row>
    <row r="61" spans="1:27" ht="15.75" customHeight="1" thickBot="1" x14ac:dyDescent="0.3">
      <c r="A61" s="140"/>
      <c r="B61" s="262" t="s">
        <v>648</v>
      </c>
      <c r="C61" s="253" t="s">
        <v>649</v>
      </c>
      <c r="D61" s="263" t="s">
        <v>650</v>
      </c>
      <c r="E61" s="264" t="s">
        <v>674</v>
      </c>
      <c r="F61" s="265" t="s">
        <v>675</v>
      </c>
      <c r="G61" s="266" t="s">
        <v>676</v>
      </c>
      <c r="H61" s="267">
        <v>1</v>
      </c>
      <c r="I61" s="259">
        <v>8</v>
      </c>
      <c r="J61" s="260">
        <f t="shared" si="0"/>
        <v>8</v>
      </c>
      <c r="K61" s="268" t="s">
        <v>677</v>
      </c>
      <c r="L61" s="105"/>
      <c r="M61" s="105"/>
      <c r="N61" s="105"/>
      <c r="O61" s="105"/>
      <c r="P61" s="105"/>
      <c r="Q61" s="105"/>
      <c r="R61" s="105"/>
      <c r="S61" s="105"/>
      <c r="T61" s="105"/>
      <c r="U61" s="105"/>
      <c r="V61" s="105"/>
      <c r="W61" s="105"/>
      <c r="X61" s="105"/>
      <c r="Y61" s="105"/>
      <c r="Z61" s="105"/>
      <c r="AA61" s="105"/>
    </row>
    <row r="62" spans="1:27" ht="15.75" customHeight="1" thickBot="1" x14ac:dyDescent="0.3">
      <c r="A62" s="140"/>
      <c r="B62" s="262" t="s">
        <v>648</v>
      </c>
      <c r="C62" s="253" t="s">
        <v>649</v>
      </c>
      <c r="D62" s="263" t="s">
        <v>650</v>
      </c>
      <c r="E62" s="264" t="s">
        <v>678</v>
      </c>
      <c r="F62" s="265" t="s">
        <v>679</v>
      </c>
      <c r="G62" s="266" t="s">
        <v>680</v>
      </c>
      <c r="H62" s="267">
        <v>1</v>
      </c>
      <c r="I62" s="259">
        <v>8</v>
      </c>
      <c r="J62" s="260">
        <f t="shared" si="0"/>
        <v>8</v>
      </c>
      <c r="K62" s="268" t="s">
        <v>681</v>
      </c>
      <c r="L62" s="105"/>
      <c r="M62" s="105"/>
      <c r="N62" s="105"/>
      <c r="O62" s="105"/>
      <c r="P62" s="105"/>
      <c r="Q62" s="105"/>
      <c r="R62" s="105"/>
      <c r="S62" s="105"/>
      <c r="T62" s="105"/>
      <c r="U62" s="105"/>
      <c r="V62" s="105"/>
      <c r="W62" s="105"/>
      <c r="X62" s="105"/>
      <c r="Y62" s="105"/>
      <c r="Z62" s="105"/>
      <c r="AA62" s="105"/>
    </row>
    <row r="63" spans="1:27" ht="15.75" customHeight="1" thickBot="1" x14ac:dyDescent="0.3">
      <c r="A63" s="140"/>
      <c r="B63" s="262" t="s">
        <v>648</v>
      </c>
      <c r="C63" s="253" t="s">
        <v>649</v>
      </c>
      <c r="D63" s="263" t="s">
        <v>650</v>
      </c>
      <c r="E63" s="264" t="s">
        <v>682</v>
      </c>
      <c r="F63" s="265" t="s">
        <v>683</v>
      </c>
      <c r="G63" s="266" t="s">
        <v>684</v>
      </c>
      <c r="H63" s="267">
        <v>1</v>
      </c>
      <c r="I63" s="259">
        <v>8</v>
      </c>
      <c r="J63" s="260">
        <f t="shared" si="0"/>
        <v>8</v>
      </c>
      <c r="K63" s="268" t="s">
        <v>685</v>
      </c>
      <c r="L63" s="105"/>
      <c r="M63" s="105"/>
      <c r="N63" s="105"/>
      <c r="O63" s="105"/>
      <c r="P63" s="105"/>
      <c r="Q63" s="105"/>
      <c r="R63" s="105"/>
      <c r="S63" s="105"/>
      <c r="T63" s="105"/>
      <c r="U63" s="105"/>
      <c r="V63" s="105"/>
      <c r="W63" s="105"/>
      <c r="X63" s="105"/>
      <c r="Y63" s="105"/>
      <c r="Z63" s="105"/>
      <c r="AA63" s="105"/>
    </row>
    <row r="64" spans="1:27" ht="15.75" customHeight="1" thickBot="1" x14ac:dyDescent="0.3">
      <c r="A64" s="140"/>
      <c r="B64" s="262" t="s">
        <v>648</v>
      </c>
      <c r="C64" s="253" t="s">
        <v>649</v>
      </c>
      <c r="D64" s="263" t="s">
        <v>650</v>
      </c>
      <c r="E64" s="264" t="s">
        <v>686</v>
      </c>
      <c r="F64" s="265" t="s">
        <v>687</v>
      </c>
      <c r="G64" s="266" t="s">
        <v>688</v>
      </c>
      <c r="H64" s="267">
        <v>1</v>
      </c>
      <c r="I64" s="259">
        <v>8</v>
      </c>
      <c r="J64" s="260">
        <f t="shared" si="0"/>
        <v>8</v>
      </c>
      <c r="K64" s="270" t="s">
        <v>689</v>
      </c>
      <c r="L64" s="105"/>
      <c r="M64" s="105"/>
      <c r="N64" s="105"/>
      <c r="O64" s="105"/>
      <c r="P64" s="105"/>
      <c r="Q64" s="105"/>
      <c r="R64" s="105"/>
      <c r="S64" s="105"/>
      <c r="T64" s="105"/>
      <c r="U64" s="105"/>
      <c r="V64" s="105"/>
      <c r="W64" s="105"/>
      <c r="X64" s="105"/>
      <c r="Y64" s="105"/>
      <c r="Z64" s="105"/>
      <c r="AA64" s="105"/>
    </row>
    <row r="65" spans="1:27" ht="15.75" customHeight="1" thickBot="1" x14ac:dyDescent="0.3">
      <c r="A65" s="140"/>
      <c r="B65" s="262" t="s">
        <v>690</v>
      </c>
      <c r="C65" s="253" t="s">
        <v>649</v>
      </c>
      <c r="D65" s="271" t="s">
        <v>691</v>
      </c>
      <c r="E65" s="260" t="s">
        <v>651</v>
      </c>
      <c r="F65" s="265" t="s">
        <v>692</v>
      </c>
      <c r="G65" s="269" t="s">
        <v>693</v>
      </c>
      <c r="H65" s="264">
        <v>30</v>
      </c>
      <c r="I65" s="259">
        <v>8</v>
      </c>
      <c r="J65" s="260">
        <f t="shared" si="0"/>
        <v>240</v>
      </c>
      <c r="K65" s="270" t="s">
        <v>694</v>
      </c>
      <c r="L65" s="105"/>
      <c r="M65" s="105"/>
      <c r="N65" s="105"/>
      <c r="O65" s="105"/>
      <c r="P65" s="105"/>
      <c r="Q65" s="105"/>
      <c r="R65" s="105"/>
      <c r="S65" s="105"/>
      <c r="T65" s="105"/>
      <c r="U65" s="105"/>
      <c r="V65" s="105"/>
      <c r="W65" s="105"/>
      <c r="X65" s="105"/>
      <c r="Y65" s="105"/>
      <c r="Z65" s="105"/>
      <c r="AA65" s="105"/>
    </row>
    <row r="66" spans="1:27" ht="15.75" customHeight="1" thickBot="1" x14ac:dyDescent="0.3">
      <c r="A66" s="140"/>
      <c r="B66" s="262" t="s">
        <v>690</v>
      </c>
      <c r="C66" s="253" t="s">
        <v>649</v>
      </c>
      <c r="D66" s="271" t="s">
        <v>691</v>
      </c>
      <c r="E66" s="264" t="s">
        <v>651</v>
      </c>
      <c r="F66" s="265" t="s">
        <v>655</v>
      </c>
      <c r="G66" s="266" t="s">
        <v>656</v>
      </c>
      <c r="H66" s="267">
        <v>1</v>
      </c>
      <c r="I66" s="259">
        <v>8</v>
      </c>
      <c r="J66" s="260">
        <f t="shared" si="0"/>
        <v>8</v>
      </c>
      <c r="K66" s="268" t="s">
        <v>657</v>
      </c>
      <c r="L66" s="105"/>
      <c r="M66" s="105"/>
      <c r="N66" s="105"/>
      <c r="O66" s="105"/>
      <c r="P66" s="105"/>
      <c r="Q66" s="105"/>
      <c r="R66" s="105"/>
      <c r="S66" s="105"/>
      <c r="T66" s="105"/>
      <c r="U66" s="105"/>
      <c r="V66" s="105"/>
      <c r="W66" s="105"/>
      <c r="X66" s="105"/>
      <c r="Y66" s="105"/>
      <c r="Z66" s="105"/>
      <c r="AA66" s="105"/>
    </row>
    <row r="67" spans="1:27" ht="15.75" customHeight="1" thickBot="1" x14ac:dyDescent="0.3">
      <c r="A67" s="140"/>
      <c r="B67" s="262" t="s">
        <v>690</v>
      </c>
      <c r="C67" s="253" t="s">
        <v>649</v>
      </c>
      <c r="D67" s="271" t="s">
        <v>691</v>
      </c>
      <c r="E67" s="260" t="s">
        <v>658</v>
      </c>
      <c r="F67" s="265" t="s">
        <v>695</v>
      </c>
      <c r="G67" s="269" t="s">
        <v>696</v>
      </c>
      <c r="H67" s="264">
        <v>30</v>
      </c>
      <c r="I67" s="259">
        <v>8</v>
      </c>
      <c r="J67" s="260">
        <f t="shared" si="0"/>
        <v>240</v>
      </c>
      <c r="K67" s="268" t="s">
        <v>697</v>
      </c>
      <c r="L67" s="105"/>
      <c r="M67" s="105"/>
      <c r="N67" s="105"/>
      <c r="O67" s="105"/>
      <c r="P67" s="105"/>
      <c r="Q67" s="105"/>
      <c r="R67" s="105"/>
      <c r="S67" s="105"/>
      <c r="T67" s="105"/>
      <c r="U67" s="105"/>
      <c r="V67" s="105"/>
      <c r="W67" s="105"/>
      <c r="X67" s="105"/>
      <c r="Y67" s="105"/>
      <c r="Z67" s="105"/>
      <c r="AA67" s="105"/>
    </row>
    <row r="68" spans="1:27" ht="15.75" customHeight="1" thickBot="1" x14ac:dyDescent="0.3">
      <c r="A68" s="140"/>
      <c r="B68" s="262" t="s">
        <v>690</v>
      </c>
      <c r="C68" s="253" t="s">
        <v>649</v>
      </c>
      <c r="D68" s="271" t="s">
        <v>691</v>
      </c>
      <c r="E68" s="264" t="s">
        <v>662</v>
      </c>
      <c r="F68" s="265" t="s">
        <v>663</v>
      </c>
      <c r="G68" s="266" t="s">
        <v>664</v>
      </c>
      <c r="H68" s="267">
        <v>1</v>
      </c>
      <c r="I68" s="259">
        <v>8</v>
      </c>
      <c r="J68" s="260">
        <f t="shared" si="0"/>
        <v>8</v>
      </c>
      <c r="K68" s="268" t="s">
        <v>665</v>
      </c>
      <c r="L68" s="105"/>
      <c r="M68" s="105"/>
      <c r="N68" s="105"/>
      <c r="O68" s="105"/>
      <c r="P68" s="105"/>
      <c r="Q68" s="105"/>
      <c r="R68" s="105"/>
      <c r="S68" s="105"/>
      <c r="T68" s="105"/>
      <c r="U68" s="105"/>
      <c r="V68" s="105"/>
      <c r="W68" s="105"/>
      <c r="X68" s="105"/>
      <c r="Y68" s="105"/>
      <c r="Z68" s="105"/>
      <c r="AA68" s="105"/>
    </row>
    <row r="69" spans="1:27" ht="15.75" customHeight="1" thickBot="1" x14ac:dyDescent="0.3">
      <c r="A69" s="140"/>
      <c r="B69" s="262" t="s">
        <v>690</v>
      </c>
      <c r="C69" s="253" t="s">
        <v>649</v>
      </c>
      <c r="D69" s="271" t="s">
        <v>691</v>
      </c>
      <c r="E69" s="264" t="s">
        <v>666</v>
      </c>
      <c r="F69" s="265" t="s">
        <v>667</v>
      </c>
      <c r="G69" s="266" t="s">
        <v>668</v>
      </c>
      <c r="H69" s="267">
        <v>1</v>
      </c>
      <c r="I69" s="259">
        <v>8</v>
      </c>
      <c r="J69" s="260">
        <f t="shared" si="0"/>
        <v>8</v>
      </c>
      <c r="K69" s="270" t="s">
        <v>669</v>
      </c>
      <c r="L69" s="105"/>
      <c r="M69" s="105"/>
      <c r="N69" s="105"/>
      <c r="O69" s="105"/>
      <c r="P69" s="105"/>
      <c r="Q69" s="105"/>
      <c r="R69" s="105"/>
      <c r="S69" s="105"/>
      <c r="T69" s="105"/>
      <c r="U69" s="105"/>
      <c r="V69" s="105"/>
      <c r="W69" s="105"/>
      <c r="X69" s="105"/>
      <c r="Y69" s="105"/>
      <c r="Z69" s="105"/>
      <c r="AA69" s="105"/>
    </row>
    <row r="70" spans="1:27" ht="15.75" customHeight="1" thickBot="1" x14ac:dyDescent="0.3">
      <c r="A70" s="140"/>
      <c r="B70" s="262" t="s">
        <v>690</v>
      </c>
      <c r="C70" s="253" t="s">
        <v>649</v>
      </c>
      <c r="D70" s="271" t="s">
        <v>691</v>
      </c>
      <c r="E70" s="264" t="s">
        <v>670</v>
      </c>
      <c r="F70" s="265" t="s">
        <v>671</v>
      </c>
      <c r="G70" s="266" t="s">
        <v>672</v>
      </c>
      <c r="H70" s="267">
        <v>5</v>
      </c>
      <c r="I70" s="259">
        <v>8</v>
      </c>
      <c r="J70" s="260">
        <f t="shared" si="0"/>
        <v>40</v>
      </c>
      <c r="K70" s="268" t="s">
        <v>698</v>
      </c>
      <c r="L70" s="105"/>
      <c r="M70" s="105"/>
      <c r="N70" s="105"/>
      <c r="O70" s="105"/>
      <c r="P70" s="105"/>
      <c r="Q70" s="105"/>
      <c r="R70" s="105"/>
      <c r="S70" s="105"/>
      <c r="T70" s="105"/>
      <c r="U70" s="105"/>
      <c r="V70" s="105"/>
      <c r="W70" s="105"/>
      <c r="X70" s="105"/>
      <c r="Y70" s="105"/>
      <c r="Z70" s="105"/>
      <c r="AA70" s="105"/>
    </row>
    <row r="71" spans="1:27" ht="15.75" customHeight="1" thickBot="1" x14ac:dyDescent="0.3">
      <c r="A71" s="140"/>
      <c r="B71" s="262" t="s">
        <v>690</v>
      </c>
      <c r="C71" s="253" t="s">
        <v>649</v>
      </c>
      <c r="D71" s="271" t="s">
        <v>691</v>
      </c>
      <c r="E71" s="264" t="s">
        <v>674</v>
      </c>
      <c r="F71" s="265" t="s">
        <v>675</v>
      </c>
      <c r="G71" s="266" t="s">
        <v>676</v>
      </c>
      <c r="H71" s="267">
        <v>1</v>
      </c>
      <c r="I71" s="259">
        <v>8</v>
      </c>
      <c r="J71" s="260">
        <f t="shared" si="0"/>
        <v>8</v>
      </c>
      <c r="K71" s="268" t="s">
        <v>677</v>
      </c>
      <c r="L71" s="105"/>
      <c r="M71" s="105"/>
      <c r="N71" s="105"/>
      <c r="O71" s="105"/>
      <c r="P71" s="105"/>
      <c r="Q71" s="105"/>
      <c r="R71" s="105"/>
      <c r="S71" s="105"/>
      <c r="T71" s="105"/>
      <c r="U71" s="105"/>
      <c r="V71" s="105"/>
      <c r="W71" s="105"/>
      <c r="X71" s="105"/>
      <c r="Y71" s="105"/>
      <c r="Z71" s="105"/>
      <c r="AA71" s="105"/>
    </row>
    <row r="72" spans="1:27" ht="15.75" customHeight="1" thickBot="1" x14ac:dyDescent="0.3">
      <c r="A72" s="140"/>
      <c r="B72" s="262" t="s">
        <v>690</v>
      </c>
      <c r="C72" s="253" t="s">
        <v>649</v>
      </c>
      <c r="D72" s="271" t="s">
        <v>691</v>
      </c>
      <c r="E72" s="264" t="s">
        <v>678</v>
      </c>
      <c r="F72" s="265" t="s">
        <v>679</v>
      </c>
      <c r="G72" s="266" t="s">
        <v>680</v>
      </c>
      <c r="H72" s="267">
        <v>1</v>
      </c>
      <c r="I72" s="259">
        <v>8</v>
      </c>
      <c r="J72" s="260">
        <f t="shared" si="0"/>
        <v>8</v>
      </c>
      <c r="K72" s="268" t="s">
        <v>681</v>
      </c>
      <c r="L72" s="105"/>
      <c r="M72" s="105"/>
      <c r="N72" s="105"/>
      <c r="O72" s="105"/>
      <c r="P72" s="105"/>
      <c r="Q72" s="105"/>
      <c r="R72" s="105"/>
      <c r="S72" s="105"/>
      <c r="T72" s="105"/>
      <c r="U72" s="105"/>
      <c r="V72" s="105"/>
      <c r="W72" s="105"/>
      <c r="X72" s="105"/>
      <c r="Y72" s="105"/>
      <c r="Z72" s="105"/>
      <c r="AA72" s="105"/>
    </row>
    <row r="73" spans="1:27" ht="15.75" customHeight="1" thickBot="1" x14ac:dyDescent="0.3">
      <c r="A73" s="140"/>
      <c r="B73" s="262" t="s">
        <v>690</v>
      </c>
      <c r="C73" s="253" t="s">
        <v>649</v>
      </c>
      <c r="D73" s="271" t="s">
        <v>691</v>
      </c>
      <c r="E73" s="264" t="s">
        <v>682</v>
      </c>
      <c r="F73" s="265" t="s">
        <v>683</v>
      </c>
      <c r="G73" s="266" t="s">
        <v>684</v>
      </c>
      <c r="H73" s="267">
        <v>1</v>
      </c>
      <c r="I73" s="259">
        <v>8</v>
      </c>
      <c r="J73" s="260">
        <f t="shared" si="0"/>
        <v>8</v>
      </c>
      <c r="K73" s="268" t="s">
        <v>685</v>
      </c>
      <c r="L73" s="105"/>
      <c r="M73" s="105"/>
      <c r="N73" s="105"/>
      <c r="O73" s="105"/>
      <c r="P73" s="105"/>
      <c r="Q73" s="105"/>
      <c r="R73" s="105"/>
      <c r="S73" s="105"/>
      <c r="T73" s="105"/>
      <c r="U73" s="105"/>
      <c r="V73" s="105"/>
      <c r="W73" s="105"/>
      <c r="X73" s="105"/>
      <c r="Y73" s="105"/>
      <c r="Z73" s="105"/>
      <c r="AA73" s="105"/>
    </row>
    <row r="74" spans="1:27" ht="15.75" customHeight="1" thickBot="1" x14ac:dyDescent="0.3">
      <c r="A74" s="140"/>
      <c r="B74" s="262" t="s">
        <v>690</v>
      </c>
      <c r="C74" s="253" t="s">
        <v>649</v>
      </c>
      <c r="D74" s="271" t="s">
        <v>691</v>
      </c>
      <c r="E74" s="264" t="s">
        <v>686</v>
      </c>
      <c r="F74" s="265" t="s">
        <v>687</v>
      </c>
      <c r="G74" s="266" t="s">
        <v>688</v>
      </c>
      <c r="H74" s="267">
        <v>1</v>
      </c>
      <c r="I74" s="259">
        <v>8</v>
      </c>
      <c r="J74" s="260">
        <f t="shared" si="0"/>
        <v>8</v>
      </c>
      <c r="K74" s="270" t="s">
        <v>689</v>
      </c>
      <c r="L74" s="105"/>
      <c r="M74" s="105"/>
      <c r="N74" s="105"/>
      <c r="O74" s="105"/>
      <c r="P74" s="105"/>
      <c r="Q74" s="105"/>
      <c r="R74" s="105"/>
      <c r="S74" s="105"/>
      <c r="T74" s="105"/>
      <c r="U74" s="105"/>
      <c r="V74" s="105"/>
      <c r="W74" s="105"/>
      <c r="X74" s="105"/>
      <c r="Y74" s="105"/>
      <c r="Z74" s="105"/>
      <c r="AA74" s="105"/>
    </row>
    <row r="75" spans="1:27" ht="15.75" customHeight="1" thickBot="1" x14ac:dyDescent="0.3">
      <c r="A75" s="140"/>
      <c r="B75" s="262" t="s">
        <v>699</v>
      </c>
      <c r="C75" s="253" t="s">
        <v>649</v>
      </c>
      <c r="D75" s="272" t="s">
        <v>700</v>
      </c>
      <c r="E75" s="260" t="s">
        <v>651</v>
      </c>
      <c r="F75" s="265" t="s">
        <v>701</v>
      </c>
      <c r="G75" s="269" t="s">
        <v>702</v>
      </c>
      <c r="H75" s="264">
        <v>30</v>
      </c>
      <c r="I75" s="259">
        <v>4</v>
      </c>
      <c r="J75" s="260">
        <f t="shared" si="0"/>
        <v>120</v>
      </c>
      <c r="K75" s="270" t="s">
        <v>703</v>
      </c>
      <c r="L75" s="105"/>
      <c r="M75" s="105"/>
      <c r="N75" s="105"/>
      <c r="O75" s="105"/>
      <c r="P75" s="105"/>
      <c r="Q75" s="105"/>
      <c r="R75" s="105"/>
      <c r="S75" s="105"/>
      <c r="T75" s="105"/>
      <c r="U75" s="105"/>
      <c r="V75" s="105"/>
      <c r="W75" s="105"/>
      <c r="X75" s="105"/>
      <c r="Y75" s="105"/>
      <c r="Z75" s="105"/>
      <c r="AA75" s="105"/>
    </row>
    <row r="76" spans="1:27" ht="15.75" customHeight="1" thickBot="1" x14ac:dyDescent="0.3">
      <c r="A76" s="140"/>
      <c r="B76" s="262" t="s">
        <v>699</v>
      </c>
      <c r="C76" s="253" t="s">
        <v>649</v>
      </c>
      <c r="D76" s="272" t="s">
        <v>700</v>
      </c>
      <c r="E76" s="264" t="s">
        <v>651</v>
      </c>
      <c r="F76" s="265" t="s">
        <v>655</v>
      </c>
      <c r="G76" s="266" t="s">
        <v>656</v>
      </c>
      <c r="H76" s="267">
        <v>1</v>
      </c>
      <c r="I76" s="259">
        <v>4</v>
      </c>
      <c r="J76" s="260">
        <f t="shared" si="0"/>
        <v>4</v>
      </c>
      <c r="K76" s="268" t="s">
        <v>657</v>
      </c>
      <c r="L76" s="105"/>
      <c r="M76" s="105"/>
      <c r="N76" s="105"/>
      <c r="O76" s="105"/>
      <c r="P76" s="105"/>
      <c r="Q76" s="105"/>
      <c r="R76" s="105"/>
      <c r="S76" s="105"/>
      <c r="T76" s="105"/>
      <c r="U76" s="105"/>
      <c r="V76" s="105"/>
      <c r="W76" s="105"/>
      <c r="X76" s="105"/>
      <c r="Y76" s="105"/>
      <c r="Z76" s="105"/>
      <c r="AA76" s="105"/>
    </row>
    <row r="77" spans="1:27" ht="15.75" customHeight="1" thickBot="1" x14ac:dyDescent="0.3">
      <c r="A77" s="140"/>
      <c r="B77" s="262" t="s">
        <v>699</v>
      </c>
      <c r="C77" s="253" t="s">
        <v>649</v>
      </c>
      <c r="D77" s="272" t="s">
        <v>700</v>
      </c>
      <c r="E77" s="260" t="s">
        <v>658</v>
      </c>
      <c r="F77" s="265" t="s">
        <v>704</v>
      </c>
      <c r="G77" s="269" t="s">
        <v>705</v>
      </c>
      <c r="H77" s="264">
        <v>30</v>
      </c>
      <c r="I77" s="259">
        <v>4</v>
      </c>
      <c r="J77" s="260">
        <f t="shared" si="0"/>
        <v>120</v>
      </c>
      <c r="K77" s="268" t="s">
        <v>706</v>
      </c>
      <c r="L77" s="105"/>
      <c r="M77" s="105"/>
      <c r="N77" s="105"/>
      <c r="O77" s="105"/>
      <c r="P77" s="105"/>
      <c r="Q77" s="105"/>
      <c r="R77" s="105"/>
      <c r="S77" s="105"/>
      <c r="T77" s="105"/>
      <c r="U77" s="105"/>
      <c r="V77" s="105"/>
      <c r="W77" s="105"/>
      <c r="X77" s="105"/>
      <c r="Y77" s="105"/>
      <c r="Z77" s="105"/>
      <c r="AA77" s="105"/>
    </row>
    <row r="78" spans="1:27" ht="15.75" customHeight="1" thickBot="1" x14ac:dyDescent="0.3">
      <c r="A78" s="140"/>
      <c r="B78" s="262" t="s">
        <v>699</v>
      </c>
      <c r="C78" s="253" t="s">
        <v>649</v>
      </c>
      <c r="D78" s="272" t="s">
        <v>700</v>
      </c>
      <c r="E78" s="264" t="s">
        <v>662</v>
      </c>
      <c r="F78" s="265" t="s">
        <v>663</v>
      </c>
      <c r="G78" s="266" t="s">
        <v>664</v>
      </c>
      <c r="H78" s="267">
        <v>1</v>
      </c>
      <c r="I78" s="259">
        <v>4</v>
      </c>
      <c r="J78" s="260">
        <f t="shared" si="0"/>
        <v>4</v>
      </c>
      <c r="K78" s="268" t="s">
        <v>665</v>
      </c>
      <c r="L78" s="105"/>
      <c r="M78" s="105"/>
      <c r="N78" s="105"/>
      <c r="O78" s="105"/>
      <c r="P78" s="105"/>
      <c r="Q78" s="105"/>
      <c r="R78" s="105"/>
      <c r="S78" s="105"/>
      <c r="T78" s="105"/>
      <c r="U78" s="105"/>
      <c r="V78" s="105"/>
      <c r="W78" s="105"/>
      <c r="X78" s="105"/>
      <c r="Y78" s="105"/>
      <c r="Z78" s="105"/>
      <c r="AA78" s="105"/>
    </row>
    <row r="79" spans="1:27" ht="15.75" customHeight="1" thickBot="1" x14ac:dyDescent="0.3">
      <c r="A79" s="140"/>
      <c r="B79" s="262" t="s">
        <v>699</v>
      </c>
      <c r="C79" s="253" t="s">
        <v>649</v>
      </c>
      <c r="D79" s="272" t="s">
        <v>700</v>
      </c>
      <c r="E79" s="264" t="s">
        <v>666</v>
      </c>
      <c r="F79" s="265" t="s">
        <v>667</v>
      </c>
      <c r="G79" s="266" t="s">
        <v>668</v>
      </c>
      <c r="H79" s="267">
        <v>1</v>
      </c>
      <c r="I79" s="259">
        <v>4</v>
      </c>
      <c r="J79" s="260">
        <f t="shared" si="0"/>
        <v>4</v>
      </c>
      <c r="K79" s="270" t="s">
        <v>669</v>
      </c>
      <c r="L79" s="105"/>
      <c r="M79" s="105"/>
      <c r="N79" s="105"/>
      <c r="O79" s="105"/>
      <c r="P79" s="105"/>
      <c r="Q79" s="105"/>
      <c r="R79" s="105"/>
      <c r="S79" s="105"/>
      <c r="T79" s="105"/>
      <c r="U79" s="105"/>
      <c r="V79" s="105"/>
      <c r="W79" s="105"/>
      <c r="X79" s="105"/>
      <c r="Y79" s="105"/>
      <c r="Z79" s="105"/>
      <c r="AA79" s="105"/>
    </row>
    <row r="80" spans="1:27" ht="15.75" customHeight="1" thickBot="1" x14ac:dyDescent="0.3">
      <c r="A80" s="140"/>
      <c r="B80" s="262" t="s">
        <v>699</v>
      </c>
      <c r="C80" s="253" t="s">
        <v>649</v>
      </c>
      <c r="D80" s="272" t="s">
        <v>700</v>
      </c>
      <c r="E80" s="264" t="s">
        <v>670</v>
      </c>
      <c r="F80" s="265" t="s">
        <v>671</v>
      </c>
      <c r="G80" s="266" t="s">
        <v>672</v>
      </c>
      <c r="H80" s="267">
        <v>5</v>
      </c>
      <c r="I80" s="259">
        <v>4</v>
      </c>
      <c r="J80" s="260">
        <f t="shared" si="0"/>
        <v>20</v>
      </c>
      <c r="K80" s="268" t="s">
        <v>698</v>
      </c>
      <c r="L80" s="105"/>
      <c r="M80" s="105"/>
      <c r="N80" s="105"/>
      <c r="O80" s="105"/>
      <c r="P80" s="105"/>
      <c r="Q80" s="105"/>
      <c r="R80" s="105"/>
      <c r="S80" s="105"/>
      <c r="T80" s="105"/>
      <c r="U80" s="105"/>
      <c r="V80" s="105"/>
      <c r="W80" s="105"/>
      <c r="X80" s="105"/>
      <c r="Y80" s="105"/>
      <c r="Z80" s="105"/>
      <c r="AA80" s="105"/>
    </row>
    <row r="81" spans="1:27" ht="15.75" customHeight="1" thickBot="1" x14ac:dyDescent="0.3">
      <c r="A81" s="140"/>
      <c r="B81" s="262" t="s">
        <v>699</v>
      </c>
      <c r="C81" s="253" t="s">
        <v>649</v>
      </c>
      <c r="D81" s="272" t="s">
        <v>700</v>
      </c>
      <c r="E81" s="264" t="s">
        <v>674</v>
      </c>
      <c r="F81" s="265" t="s">
        <v>675</v>
      </c>
      <c r="G81" s="266" t="s">
        <v>676</v>
      </c>
      <c r="H81" s="267">
        <v>1</v>
      </c>
      <c r="I81" s="259">
        <v>4</v>
      </c>
      <c r="J81" s="260">
        <f t="shared" si="0"/>
        <v>4</v>
      </c>
      <c r="K81" s="268" t="s">
        <v>677</v>
      </c>
      <c r="L81" s="105"/>
      <c r="M81" s="105"/>
      <c r="N81" s="105"/>
      <c r="O81" s="105"/>
      <c r="P81" s="105"/>
      <c r="Q81" s="105"/>
      <c r="R81" s="105"/>
      <c r="S81" s="105"/>
      <c r="T81" s="105"/>
      <c r="U81" s="105"/>
      <c r="V81" s="105"/>
      <c r="W81" s="105"/>
      <c r="X81" s="105"/>
      <c r="Y81" s="105"/>
      <c r="Z81" s="105"/>
      <c r="AA81" s="105"/>
    </row>
    <row r="82" spans="1:27" ht="15.75" customHeight="1" thickBot="1" x14ac:dyDescent="0.3">
      <c r="A82" s="140"/>
      <c r="B82" s="262" t="s">
        <v>699</v>
      </c>
      <c r="C82" s="253" t="s">
        <v>649</v>
      </c>
      <c r="D82" s="272" t="s">
        <v>700</v>
      </c>
      <c r="E82" s="264" t="s">
        <v>678</v>
      </c>
      <c r="F82" s="265" t="s">
        <v>679</v>
      </c>
      <c r="G82" s="266" t="s">
        <v>680</v>
      </c>
      <c r="H82" s="267">
        <v>1</v>
      </c>
      <c r="I82" s="259">
        <v>4</v>
      </c>
      <c r="J82" s="260">
        <f t="shared" si="0"/>
        <v>4</v>
      </c>
      <c r="K82" s="268" t="s">
        <v>681</v>
      </c>
      <c r="L82" s="105"/>
      <c r="M82" s="105"/>
      <c r="N82" s="105"/>
      <c r="O82" s="105"/>
      <c r="P82" s="105"/>
      <c r="Q82" s="105"/>
      <c r="R82" s="105"/>
      <c r="S82" s="105"/>
      <c r="T82" s="105"/>
      <c r="U82" s="105"/>
      <c r="V82" s="105"/>
      <c r="W82" s="105"/>
      <c r="X82" s="105"/>
      <c r="Y82" s="105"/>
      <c r="Z82" s="105"/>
      <c r="AA82" s="105"/>
    </row>
    <row r="83" spans="1:27" ht="15.75" customHeight="1" thickBot="1" x14ac:dyDescent="0.3">
      <c r="A83" s="140"/>
      <c r="B83" s="262" t="s">
        <v>699</v>
      </c>
      <c r="C83" s="253" t="s">
        <v>649</v>
      </c>
      <c r="D83" s="272" t="s">
        <v>700</v>
      </c>
      <c r="E83" s="264" t="s">
        <v>682</v>
      </c>
      <c r="F83" s="265" t="s">
        <v>683</v>
      </c>
      <c r="G83" s="273" t="s">
        <v>684</v>
      </c>
      <c r="H83" s="267">
        <v>1</v>
      </c>
      <c r="I83" s="259">
        <v>4</v>
      </c>
      <c r="J83" s="260">
        <f t="shared" si="0"/>
        <v>4</v>
      </c>
      <c r="K83" s="268" t="s">
        <v>685</v>
      </c>
      <c r="L83" s="105"/>
      <c r="M83" s="105"/>
      <c r="N83" s="105"/>
      <c r="O83" s="105"/>
      <c r="P83" s="105"/>
      <c r="Q83" s="105"/>
      <c r="R83" s="105"/>
      <c r="S83" s="105"/>
      <c r="T83" s="105"/>
      <c r="U83" s="105"/>
      <c r="V83" s="105"/>
      <c r="W83" s="105"/>
      <c r="X83" s="105"/>
      <c r="Y83" s="105"/>
      <c r="Z83" s="105"/>
      <c r="AA83" s="105"/>
    </row>
    <row r="84" spans="1:27" ht="15.75" customHeight="1" x14ac:dyDescent="0.25">
      <c r="A84" s="140"/>
      <c r="B84" s="274" t="s">
        <v>699</v>
      </c>
      <c r="C84" s="253" t="s">
        <v>649</v>
      </c>
      <c r="D84" s="275" t="s">
        <v>700</v>
      </c>
      <c r="E84" s="276" t="s">
        <v>686</v>
      </c>
      <c r="F84" s="277" t="s">
        <v>687</v>
      </c>
      <c r="G84" s="269" t="s">
        <v>688</v>
      </c>
      <c r="H84" s="267">
        <v>1</v>
      </c>
      <c r="I84" s="259">
        <v>4</v>
      </c>
      <c r="J84" s="260">
        <f t="shared" si="0"/>
        <v>4</v>
      </c>
      <c r="K84" s="270" t="s">
        <v>689</v>
      </c>
      <c r="L84" s="105"/>
      <c r="M84" s="105"/>
      <c r="N84" s="105"/>
      <c r="O84" s="105"/>
      <c r="P84" s="105"/>
      <c r="Q84" s="105"/>
      <c r="R84" s="105"/>
      <c r="S84" s="105"/>
      <c r="T84" s="105"/>
      <c r="U84" s="105"/>
      <c r="V84" s="105"/>
      <c r="W84" s="105"/>
      <c r="X84" s="105"/>
      <c r="Y84" s="105"/>
      <c r="Z84" s="105"/>
      <c r="AA84" s="105"/>
    </row>
    <row r="85" spans="1:27" ht="15.75" customHeight="1" x14ac:dyDescent="0.25">
      <c r="A85" s="140"/>
      <c r="B85" s="278" t="s">
        <v>707</v>
      </c>
      <c r="C85" s="279" t="s">
        <v>708</v>
      </c>
      <c r="D85" s="260" t="s">
        <v>709</v>
      </c>
      <c r="E85" s="264" t="s">
        <v>710</v>
      </c>
      <c r="F85" s="280" t="s">
        <v>711</v>
      </c>
      <c r="G85" s="281" t="s">
        <v>712</v>
      </c>
      <c r="H85" s="259">
        <v>1</v>
      </c>
      <c r="I85" s="259">
        <v>20</v>
      </c>
      <c r="J85" s="260">
        <f t="shared" si="0"/>
        <v>20</v>
      </c>
      <c r="K85" s="282" t="s">
        <v>713</v>
      </c>
      <c r="L85" s="105"/>
      <c r="M85" s="105"/>
      <c r="N85" s="105"/>
      <c r="O85" s="105"/>
      <c r="P85" s="105"/>
      <c r="Q85" s="105"/>
      <c r="R85" s="105"/>
      <c r="S85" s="105"/>
      <c r="T85" s="105"/>
      <c r="U85" s="105"/>
      <c r="V85" s="105"/>
      <c r="W85" s="105"/>
      <c r="X85" s="105"/>
      <c r="Y85" s="105"/>
      <c r="Z85" s="105"/>
      <c r="AA85" s="105"/>
    </row>
    <row r="86" spans="1:27" ht="15.75" customHeight="1" x14ac:dyDescent="0.25">
      <c r="A86" s="140"/>
      <c r="B86" s="278" t="s">
        <v>707</v>
      </c>
      <c r="C86" s="279" t="s">
        <v>708</v>
      </c>
      <c r="D86" s="260" t="s">
        <v>709</v>
      </c>
      <c r="E86" s="260" t="s">
        <v>714</v>
      </c>
      <c r="F86" s="283" t="s">
        <v>715</v>
      </c>
      <c r="G86" s="284" t="s">
        <v>716</v>
      </c>
      <c r="H86" s="264">
        <v>1</v>
      </c>
      <c r="I86" s="259">
        <v>20</v>
      </c>
      <c r="J86" s="260">
        <f t="shared" si="0"/>
        <v>20</v>
      </c>
      <c r="K86" s="270" t="s">
        <v>716</v>
      </c>
      <c r="L86" s="105"/>
      <c r="M86" s="105"/>
      <c r="N86" s="105"/>
      <c r="O86" s="105"/>
      <c r="P86" s="105"/>
      <c r="Q86" s="105"/>
      <c r="R86" s="105"/>
      <c r="S86" s="105"/>
      <c r="T86" s="105"/>
      <c r="U86" s="105"/>
      <c r="V86" s="105"/>
      <c r="W86" s="105"/>
      <c r="X86" s="105"/>
      <c r="Y86" s="105"/>
      <c r="Z86" s="105"/>
      <c r="AA86" s="105"/>
    </row>
    <row r="87" spans="1:27" ht="15.75" customHeight="1" x14ac:dyDescent="0.25">
      <c r="A87" s="140"/>
      <c r="B87" s="278" t="s">
        <v>707</v>
      </c>
      <c r="C87" s="279" t="s">
        <v>708</v>
      </c>
      <c r="D87" s="285" t="s">
        <v>709</v>
      </c>
      <c r="E87" s="260" t="s">
        <v>717</v>
      </c>
      <c r="F87" s="283" t="s">
        <v>718</v>
      </c>
      <c r="G87" s="284" t="s">
        <v>719</v>
      </c>
      <c r="H87" s="264">
        <v>2</v>
      </c>
      <c r="I87" s="259">
        <v>20</v>
      </c>
      <c r="J87" s="260">
        <f t="shared" si="0"/>
        <v>40</v>
      </c>
      <c r="K87" s="270" t="s">
        <v>719</v>
      </c>
      <c r="L87" s="105"/>
      <c r="M87" s="105"/>
      <c r="N87" s="105"/>
      <c r="O87" s="105"/>
      <c r="P87" s="105"/>
      <c r="Q87" s="105"/>
      <c r="R87" s="105"/>
      <c r="S87" s="105"/>
      <c r="T87" s="105"/>
      <c r="U87" s="105"/>
      <c r="V87" s="105"/>
      <c r="W87" s="105"/>
      <c r="X87" s="105"/>
      <c r="Y87" s="105"/>
      <c r="Z87" s="105"/>
      <c r="AA87" s="105"/>
    </row>
    <row r="88" spans="1:27" ht="15.75" customHeight="1" x14ac:dyDescent="0.25">
      <c r="A88" s="140"/>
      <c r="B88" s="278" t="s">
        <v>707</v>
      </c>
      <c r="C88" s="279" t="s">
        <v>708</v>
      </c>
      <c r="D88" s="260" t="s">
        <v>709</v>
      </c>
      <c r="E88" s="260" t="s">
        <v>720</v>
      </c>
      <c r="F88" s="286" t="s">
        <v>721</v>
      </c>
      <c r="G88" s="269" t="s">
        <v>722</v>
      </c>
      <c r="H88" s="264">
        <v>1</v>
      </c>
      <c r="I88" s="259">
        <v>20</v>
      </c>
      <c r="J88" s="260">
        <f t="shared" si="0"/>
        <v>20</v>
      </c>
      <c r="K88" s="270" t="s">
        <v>723</v>
      </c>
      <c r="L88" s="105"/>
      <c r="M88" s="105"/>
      <c r="N88" s="105"/>
      <c r="O88" s="105"/>
      <c r="P88" s="105"/>
      <c r="Q88" s="105"/>
      <c r="R88" s="105"/>
      <c r="S88" s="105"/>
      <c r="T88" s="105"/>
      <c r="U88" s="105"/>
      <c r="V88" s="105"/>
      <c r="W88" s="105"/>
      <c r="X88" s="105"/>
      <c r="Y88" s="105"/>
      <c r="Z88" s="105"/>
      <c r="AA88" s="105"/>
    </row>
    <row r="89" spans="1:27" ht="15.75" customHeight="1" x14ac:dyDescent="0.25">
      <c r="A89" s="140"/>
      <c r="B89" s="278" t="s">
        <v>707</v>
      </c>
      <c r="C89" s="279" t="s">
        <v>708</v>
      </c>
      <c r="D89" s="260" t="s">
        <v>709</v>
      </c>
      <c r="E89" s="260" t="s">
        <v>724</v>
      </c>
      <c r="F89" s="286" t="s">
        <v>725</v>
      </c>
      <c r="G89" s="269" t="s">
        <v>726</v>
      </c>
      <c r="H89" s="264">
        <v>1</v>
      </c>
      <c r="I89" s="259">
        <v>20</v>
      </c>
      <c r="J89" s="260">
        <f t="shared" si="0"/>
        <v>20</v>
      </c>
      <c r="K89" s="270" t="s">
        <v>727</v>
      </c>
      <c r="L89" s="105"/>
      <c r="M89" s="105"/>
      <c r="N89" s="105"/>
      <c r="O89" s="105"/>
      <c r="P89" s="105"/>
      <c r="Q89" s="105"/>
      <c r="R89" s="105"/>
      <c r="S89" s="105"/>
      <c r="T89" s="105"/>
      <c r="U89" s="105"/>
      <c r="V89" s="105"/>
      <c r="W89" s="105"/>
      <c r="X89" s="105"/>
      <c r="Y89" s="105"/>
      <c r="Z89" s="105"/>
      <c r="AA89" s="105"/>
    </row>
    <row r="90" spans="1:27" ht="15.75" customHeight="1" x14ac:dyDescent="0.25">
      <c r="A90" s="140"/>
      <c r="B90" s="278" t="s">
        <v>707</v>
      </c>
      <c r="C90" s="279" t="s">
        <v>708</v>
      </c>
      <c r="D90" s="260" t="s">
        <v>709</v>
      </c>
      <c r="E90" s="260" t="s">
        <v>728</v>
      </c>
      <c r="F90" s="286" t="s">
        <v>729</v>
      </c>
      <c r="G90" s="269" t="s">
        <v>728</v>
      </c>
      <c r="H90" s="264">
        <v>1</v>
      </c>
      <c r="I90" s="259">
        <v>20</v>
      </c>
      <c r="J90" s="260">
        <f t="shared" si="0"/>
        <v>20</v>
      </c>
      <c r="K90" s="270" t="s">
        <v>730</v>
      </c>
      <c r="L90" s="105"/>
      <c r="M90" s="105"/>
      <c r="N90" s="105"/>
      <c r="O90" s="105"/>
      <c r="P90" s="105"/>
      <c r="Q90" s="105"/>
      <c r="R90" s="105"/>
      <c r="S90" s="105"/>
      <c r="T90" s="105"/>
      <c r="U90" s="105"/>
      <c r="V90" s="105"/>
      <c r="W90" s="105"/>
      <c r="X90" s="105"/>
      <c r="Y90" s="105"/>
      <c r="Z90" s="105"/>
      <c r="AA90" s="105"/>
    </row>
    <row r="91" spans="1:27" ht="15.75" customHeight="1" x14ac:dyDescent="0.25">
      <c r="A91" s="140"/>
      <c r="B91" s="278" t="s">
        <v>707</v>
      </c>
      <c r="C91" s="279" t="s">
        <v>708</v>
      </c>
      <c r="D91" s="260" t="s">
        <v>709</v>
      </c>
      <c r="E91" s="260" t="s">
        <v>731</v>
      </c>
      <c r="F91" s="286" t="s">
        <v>732</v>
      </c>
      <c r="G91" s="269" t="s">
        <v>733</v>
      </c>
      <c r="H91" s="264">
        <v>1</v>
      </c>
      <c r="I91" s="259">
        <v>20</v>
      </c>
      <c r="J91" s="260">
        <f t="shared" si="0"/>
        <v>20</v>
      </c>
      <c r="K91" s="270" t="s">
        <v>734</v>
      </c>
      <c r="L91" s="105"/>
      <c r="M91" s="105"/>
      <c r="N91" s="105"/>
      <c r="O91" s="105"/>
      <c r="P91" s="105"/>
      <c r="Q91" s="105"/>
      <c r="R91" s="105"/>
      <c r="S91" s="105"/>
      <c r="T91" s="105"/>
      <c r="U91" s="105"/>
      <c r="V91" s="105"/>
      <c r="W91" s="105"/>
      <c r="X91" s="105"/>
      <c r="Y91" s="105"/>
      <c r="Z91" s="105"/>
      <c r="AA91" s="105"/>
    </row>
    <row r="92" spans="1:27" ht="15.75" customHeight="1" x14ac:dyDescent="0.25">
      <c r="A92" s="140"/>
      <c r="B92" s="278" t="s">
        <v>707</v>
      </c>
      <c r="C92" s="279" t="s">
        <v>708</v>
      </c>
      <c r="D92" s="260" t="s">
        <v>709</v>
      </c>
      <c r="E92" s="260" t="s">
        <v>731</v>
      </c>
      <c r="F92" s="286" t="s">
        <v>735</v>
      </c>
      <c r="G92" s="269" t="s">
        <v>736</v>
      </c>
      <c r="H92" s="264">
        <v>1</v>
      </c>
      <c r="I92" s="259">
        <v>20</v>
      </c>
      <c r="J92" s="260">
        <f t="shared" si="0"/>
        <v>20</v>
      </c>
      <c r="K92" s="270" t="s">
        <v>737</v>
      </c>
      <c r="L92" s="105"/>
      <c r="M92" s="105"/>
      <c r="N92" s="105"/>
      <c r="O92" s="105"/>
      <c r="P92" s="105"/>
      <c r="Q92" s="105"/>
      <c r="R92" s="105"/>
      <c r="S92" s="105"/>
      <c r="T92" s="105"/>
      <c r="U92" s="105"/>
      <c r="V92" s="105"/>
      <c r="W92" s="105"/>
      <c r="X92" s="105"/>
      <c r="Y92" s="105"/>
      <c r="Z92" s="105"/>
      <c r="AA92" s="105"/>
    </row>
    <row r="93" spans="1:27" ht="15.75" customHeight="1" thickBot="1" x14ac:dyDescent="0.3">
      <c r="A93" s="140"/>
      <c r="B93" s="287" t="s">
        <v>707</v>
      </c>
      <c r="C93" s="279" t="s">
        <v>708</v>
      </c>
      <c r="D93" s="288" t="s">
        <v>709</v>
      </c>
      <c r="E93" s="288" t="s">
        <v>731</v>
      </c>
      <c r="F93" s="289" t="s">
        <v>738</v>
      </c>
      <c r="G93" s="290" t="s">
        <v>739</v>
      </c>
      <c r="H93" s="291">
        <v>1</v>
      </c>
      <c r="I93" s="292">
        <v>20</v>
      </c>
      <c r="J93" s="288">
        <f t="shared" si="0"/>
        <v>20</v>
      </c>
      <c r="K93" s="293" t="s">
        <v>740</v>
      </c>
      <c r="L93" s="105"/>
      <c r="M93" s="105"/>
      <c r="N93" s="105"/>
      <c r="O93" s="105"/>
      <c r="P93" s="105"/>
      <c r="Q93" s="105"/>
      <c r="R93" s="105"/>
      <c r="S93" s="105"/>
      <c r="T93" s="105"/>
      <c r="U93" s="105"/>
      <c r="V93" s="105"/>
      <c r="W93" s="105"/>
      <c r="X93" s="105"/>
      <c r="Y93" s="105"/>
      <c r="Z93" s="105"/>
      <c r="AA93" s="105"/>
    </row>
    <row r="94" spans="1:27" ht="15.75" customHeight="1" x14ac:dyDescent="0.25">
      <c r="A94" s="140"/>
      <c r="B94" s="294" t="s">
        <v>741</v>
      </c>
      <c r="C94" s="295" t="s">
        <v>742</v>
      </c>
      <c r="D94" s="296" t="s">
        <v>743</v>
      </c>
      <c r="E94" s="297" t="s">
        <v>651</v>
      </c>
      <c r="F94" s="298" t="s">
        <v>652</v>
      </c>
      <c r="G94" s="299" t="s">
        <v>653</v>
      </c>
      <c r="H94" s="297">
        <v>12</v>
      </c>
      <c r="I94" s="300">
        <v>1</v>
      </c>
      <c r="J94" s="300">
        <f t="shared" si="0"/>
        <v>12</v>
      </c>
      <c r="K94" s="301" t="s">
        <v>654</v>
      </c>
      <c r="L94" s="105"/>
      <c r="M94" s="105"/>
      <c r="N94" s="105"/>
      <c r="O94" s="105"/>
      <c r="P94" s="105"/>
      <c r="Q94" s="105"/>
      <c r="R94" s="105"/>
      <c r="S94" s="105"/>
      <c r="T94" s="105"/>
      <c r="U94" s="105"/>
      <c r="V94" s="105"/>
      <c r="W94" s="105"/>
      <c r="X94" s="105"/>
      <c r="Y94" s="105"/>
      <c r="Z94" s="105"/>
      <c r="AA94" s="105"/>
    </row>
    <row r="95" spans="1:27" ht="15.75" customHeight="1" x14ac:dyDescent="0.25">
      <c r="A95" s="140"/>
      <c r="B95" s="302" t="s">
        <v>741</v>
      </c>
      <c r="C95" s="295" t="s">
        <v>742</v>
      </c>
      <c r="D95" s="296" t="s">
        <v>743</v>
      </c>
      <c r="E95" s="297" t="s">
        <v>651</v>
      </c>
      <c r="F95" s="303" t="s">
        <v>692</v>
      </c>
      <c r="G95" s="304" t="s">
        <v>693</v>
      </c>
      <c r="H95" s="305">
        <v>12</v>
      </c>
      <c r="I95" s="306">
        <v>1</v>
      </c>
      <c r="J95" s="306">
        <f t="shared" si="0"/>
        <v>12</v>
      </c>
      <c r="K95" s="307" t="s">
        <v>694</v>
      </c>
      <c r="L95" s="105"/>
      <c r="M95" s="105"/>
      <c r="N95" s="105"/>
      <c r="O95" s="105"/>
      <c r="P95" s="105"/>
      <c r="Q95" s="105"/>
      <c r="R95" s="105"/>
      <c r="S95" s="105"/>
      <c r="T95" s="105"/>
      <c r="U95" s="105"/>
      <c r="V95" s="105"/>
      <c r="W95" s="105"/>
      <c r="X95" s="105"/>
      <c r="Y95" s="105"/>
      <c r="Z95" s="105"/>
      <c r="AA95" s="105"/>
    </row>
    <row r="96" spans="1:27" ht="15.75" customHeight="1" x14ac:dyDescent="0.25">
      <c r="A96" s="140"/>
      <c r="B96" s="302" t="s">
        <v>741</v>
      </c>
      <c r="C96" s="295" t="s">
        <v>742</v>
      </c>
      <c r="D96" s="296" t="s">
        <v>743</v>
      </c>
      <c r="E96" s="297" t="s">
        <v>651</v>
      </c>
      <c r="F96" s="303" t="s">
        <v>701</v>
      </c>
      <c r="G96" s="304" t="s">
        <v>702</v>
      </c>
      <c r="H96" s="305">
        <v>8</v>
      </c>
      <c r="I96" s="306">
        <v>1</v>
      </c>
      <c r="J96" s="306">
        <f t="shared" si="0"/>
        <v>8</v>
      </c>
      <c r="K96" s="307" t="s">
        <v>703</v>
      </c>
      <c r="L96" s="105"/>
      <c r="M96" s="105"/>
      <c r="N96" s="105"/>
      <c r="O96" s="105"/>
      <c r="P96" s="105"/>
      <c r="Q96" s="105"/>
      <c r="R96" s="105"/>
      <c r="S96" s="105"/>
      <c r="T96" s="105"/>
      <c r="U96" s="105"/>
      <c r="V96" s="105"/>
      <c r="W96" s="105"/>
      <c r="X96" s="105"/>
      <c r="Y96" s="105"/>
      <c r="Z96" s="105"/>
      <c r="AA96" s="105"/>
    </row>
    <row r="97" spans="1:27" ht="15.75" customHeight="1" x14ac:dyDescent="0.25">
      <c r="A97" s="140"/>
      <c r="B97" s="302" t="s">
        <v>741</v>
      </c>
      <c r="C97" s="295" t="s">
        <v>742</v>
      </c>
      <c r="D97" s="308" t="s">
        <v>743</v>
      </c>
      <c r="E97" s="305" t="s">
        <v>651</v>
      </c>
      <c r="F97" s="303" t="s">
        <v>655</v>
      </c>
      <c r="G97" s="304" t="s">
        <v>656</v>
      </c>
      <c r="H97" s="305">
        <v>1</v>
      </c>
      <c r="I97" s="306">
        <v>1</v>
      </c>
      <c r="J97" s="306">
        <f t="shared" si="0"/>
        <v>1</v>
      </c>
      <c r="K97" s="309" t="s">
        <v>657</v>
      </c>
      <c r="L97" s="105"/>
      <c r="M97" s="105"/>
      <c r="N97" s="105"/>
      <c r="O97" s="105"/>
      <c r="P97" s="105"/>
      <c r="Q97" s="105"/>
      <c r="R97" s="105"/>
      <c r="S97" s="105"/>
      <c r="T97" s="105"/>
      <c r="U97" s="105"/>
      <c r="V97" s="105"/>
      <c r="W97" s="105"/>
      <c r="X97" s="105"/>
      <c r="Y97" s="105"/>
      <c r="Z97" s="105"/>
      <c r="AA97" s="105"/>
    </row>
    <row r="98" spans="1:27" ht="15.75" customHeight="1" x14ac:dyDescent="0.25">
      <c r="A98" s="140"/>
      <c r="B98" s="302" t="s">
        <v>741</v>
      </c>
      <c r="C98" s="295" t="s">
        <v>742</v>
      </c>
      <c r="D98" s="308" t="s">
        <v>743</v>
      </c>
      <c r="E98" s="305" t="s">
        <v>744</v>
      </c>
      <c r="F98" s="303" t="s">
        <v>745</v>
      </c>
      <c r="G98" s="304" t="s">
        <v>746</v>
      </c>
      <c r="H98" s="305">
        <v>4</v>
      </c>
      <c r="I98" s="306">
        <v>1</v>
      </c>
      <c r="J98" s="306">
        <f t="shared" si="0"/>
        <v>4</v>
      </c>
      <c r="K98" s="309" t="s">
        <v>747</v>
      </c>
      <c r="L98" s="105"/>
      <c r="M98" s="105"/>
      <c r="N98" s="105"/>
      <c r="O98" s="105"/>
      <c r="P98" s="105"/>
      <c r="Q98" s="105"/>
      <c r="R98" s="105"/>
      <c r="S98" s="105"/>
      <c r="T98" s="105"/>
      <c r="U98" s="105"/>
      <c r="V98" s="105"/>
      <c r="W98" s="105"/>
      <c r="X98" s="105"/>
      <c r="Y98" s="105"/>
      <c r="Z98" s="105"/>
      <c r="AA98" s="105"/>
    </row>
    <row r="99" spans="1:27" ht="15.75" customHeight="1" x14ac:dyDescent="0.25">
      <c r="A99" s="140"/>
      <c r="B99" s="302" t="s">
        <v>741</v>
      </c>
      <c r="C99" s="295" t="s">
        <v>742</v>
      </c>
      <c r="D99" s="308" t="s">
        <v>743</v>
      </c>
      <c r="E99" s="305" t="s">
        <v>658</v>
      </c>
      <c r="F99" s="303" t="s">
        <v>748</v>
      </c>
      <c r="G99" s="304" t="s">
        <v>749</v>
      </c>
      <c r="H99" s="305">
        <v>3</v>
      </c>
      <c r="I99" s="306">
        <v>1</v>
      </c>
      <c r="J99" s="306">
        <f t="shared" si="0"/>
        <v>3</v>
      </c>
      <c r="K99" s="309" t="s">
        <v>750</v>
      </c>
      <c r="L99" s="105"/>
      <c r="M99" s="105"/>
      <c r="N99" s="105"/>
      <c r="O99" s="105"/>
      <c r="P99" s="105"/>
      <c r="Q99" s="105"/>
      <c r="R99" s="105"/>
      <c r="S99" s="105"/>
      <c r="T99" s="105"/>
      <c r="U99" s="105"/>
      <c r="V99" s="105"/>
      <c r="W99" s="105"/>
      <c r="X99" s="105"/>
      <c r="Y99" s="105"/>
      <c r="Z99" s="105"/>
      <c r="AA99" s="105"/>
    </row>
    <row r="100" spans="1:27" ht="15.75" customHeight="1" x14ac:dyDescent="0.25">
      <c r="A100" s="140"/>
      <c r="B100" s="302" t="s">
        <v>741</v>
      </c>
      <c r="C100" s="295" t="s">
        <v>742</v>
      </c>
      <c r="D100" s="308" t="s">
        <v>743</v>
      </c>
      <c r="E100" s="305" t="s">
        <v>658</v>
      </c>
      <c r="F100" s="303" t="s">
        <v>751</v>
      </c>
      <c r="G100" s="304" t="s">
        <v>752</v>
      </c>
      <c r="H100" s="305">
        <v>3</v>
      </c>
      <c r="I100" s="306">
        <v>1</v>
      </c>
      <c r="J100" s="306">
        <f t="shared" si="0"/>
        <v>3</v>
      </c>
      <c r="K100" s="309" t="s">
        <v>753</v>
      </c>
      <c r="L100" s="105"/>
      <c r="M100" s="105"/>
      <c r="N100" s="105"/>
      <c r="O100" s="105"/>
      <c r="P100" s="105"/>
      <c r="Q100" s="105"/>
      <c r="R100" s="105"/>
      <c r="S100" s="105"/>
      <c r="T100" s="105"/>
      <c r="U100" s="105"/>
      <c r="V100" s="105"/>
      <c r="W100" s="105"/>
      <c r="X100" s="105"/>
      <c r="Y100" s="105"/>
      <c r="Z100" s="105"/>
      <c r="AA100" s="105"/>
    </row>
    <row r="101" spans="1:27" ht="15.75" customHeight="1" x14ac:dyDescent="0.25">
      <c r="A101" s="140"/>
      <c r="B101" s="302" t="s">
        <v>741</v>
      </c>
      <c r="C101" s="295" t="s">
        <v>742</v>
      </c>
      <c r="D101" s="308" t="s">
        <v>743</v>
      </c>
      <c r="E101" s="305" t="s">
        <v>658</v>
      </c>
      <c r="F101" s="303" t="s">
        <v>754</v>
      </c>
      <c r="G101" s="304" t="s">
        <v>755</v>
      </c>
      <c r="H101" s="305">
        <v>2</v>
      </c>
      <c r="I101" s="306">
        <v>1</v>
      </c>
      <c r="J101" s="306">
        <f t="shared" si="0"/>
        <v>2</v>
      </c>
      <c r="K101" s="309" t="s">
        <v>756</v>
      </c>
      <c r="L101" s="105"/>
      <c r="M101" s="105"/>
      <c r="N101" s="105"/>
      <c r="O101" s="105"/>
      <c r="P101" s="105"/>
      <c r="Q101" s="105"/>
      <c r="R101" s="105"/>
      <c r="S101" s="105"/>
      <c r="T101" s="105"/>
      <c r="U101" s="105"/>
      <c r="V101" s="105"/>
      <c r="W101" s="105"/>
      <c r="X101" s="105"/>
      <c r="Y101" s="105"/>
      <c r="Z101" s="105"/>
      <c r="AA101" s="105"/>
    </row>
    <row r="102" spans="1:27" ht="15.75" customHeight="1" x14ac:dyDescent="0.25">
      <c r="A102" s="140"/>
      <c r="B102" s="302" t="s">
        <v>741</v>
      </c>
      <c r="C102" s="295" t="s">
        <v>742</v>
      </c>
      <c r="D102" s="308" t="s">
        <v>743</v>
      </c>
      <c r="E102" s="305" t="s">
        <v>658</v>
      </c>
      <c r="F102" s="303" t="s">
        <v>757</v>
      </c>
      <c r="G102" s="310" t="s">
        <v>758</v>
      </c>
      <c r="H102" s="297">
        <v>2</v>
      </c>
      <c r="I102" s="306">
        <v>1</v>
      </c>
      <c r="J102" s="306">
        <f t="shared" si="0"/>
        <v>2</v>
      </c>
      <c r="K102" s="309" t="s">
        <v>759</v>
      </c>
      <c r="L102" s="105"/>
      <c r="M102" s="105"/>
      <c r="N102" s="105"/>
      <c r="O102" s="105"/>
      <c r="P102" s="105"/>
      <c r="Q102" s="105"/>
      <c r="R102" s="105"/>
      <c r="S102" s="105"/>
      <c r="T102" s="105"/>
      <c r="U102" s="105"/>
      <c r="V102" s="105"/>
      <c r="W102" s="105"/>
      <c r="X102" s="105"/>
      <c r="Y102" s="105"/>
      <c r="Z102" s="105"/>
      <c r="AA102" s="105"/>
    </row>
    <row r="103" spans="1:27" ht="15.75" customHeight="1" x14ac:dyDescent="0.25">
      <c r="A103" s="140"/>
      <c r="B103" s="302" t="s">
        <v>741</v>
      </c>
      <c r="C103" s="295" t="s">
        <v>742</v>
      </c>
      <c r="D103" s="308" t="s">
        <v>743</v>
      </c>
      <c r="E103" s="305" t="s">
        <v>662</v>
      </c>
      <c r="F103" s="303" t="s">
        <v>663</v>
      </c>
      <c r="G103" s="310" t="s">
        <v>664</v>
      </c>
      <c r="H103" s="305">
        <v>1</v>
      </c>
      <c r="I103" s="306">
        <v>1</v>
      </c>
      <c r="J103" s="306">
        <f t="shared" si="0"/>
        <v>1</v>
      </c>
      <c r="K103" s="311" t="s">
        <v>665</v>
      </c>
      <c r="L103" s="105"/>
      <c r="M103" s="105"/>
      <c r="N103" s="105"/>
      <c r="O103" s="105"/>
      <c r="P103" s="105"/>
      <c r="Q103" s="105"/>
      <c r="R103" s="105"/>
      <c r="S103" s="105"/>
      <c r="T103" s="105"/>
      <c r="U103" s="105"/>
      <c r="V103" s="105"/>
      <c r="W103" s="105"/>
      <c r="X103" s="105"/>
      <c r="Y103" s="105"/>
      <c r="Z103" s="105"/>
      <c r="AA103" s="105"/>
    </row>
    <row r="104" spans="1:27" ht="15.75" customHeight="1" x14ac:dyDescent="0.25">
      <c r="A104" s="140"/>
      <c r="B104" s="302" t="s">
        <v>741</v>
      </c>
      <c r="C104" s="295" t="s">
        <v>742</v>
      </c>
      <c r="D104" s="308" t="s">
        <v>743</v>
      </c>
      <c r="E104" s="306" t="s">
        <v>662</v>
      </c>
      <c r="F104" s="303" t="s">
        <v>760</v>
      </c>
      <c r="G104" s="310" t="s">
        <v>761</v>
      </c>
      <c r="H104" s="305">
        <v>2</v>
      </c>
      <c r="I104" s="306">
        <v>1</v>
      </c>
      <c r="J104" s="306">
        <f t="shared" si="0"/>
        <v>2</v>
      </c>
      <c r="K104" s="312" t="s">
        <v>762</v>
      </c>
      <c r="L104" s="105"/>
      <c r="M104" s="105"/>
      <c r="N104" s="105"/>
      <c r="O104" s="105"/>
      <c r="P104" s="105"/>
      <c r="Q104" s="105"/>
      <c r="R104" s="105"/>
      <c r="S104" s="105"/>
      <c r="T104" s="105"/>
      <c r="U104" s="105"/>
      <c r="V104" s="105"/>
      <c r="W104" s="105"/>
      <c r="X104" s="105"/>
      <c r="Y104" s="105"/>
      <c r="Z104" s="105"/>
      <c r="AA104" s="105"/>
    </row>
    <row r="105" spans="1:27" ht="15.75" customHeight="1" x14ac:dyDescent="0.25">
      <c r="A105" s="140"/>
      <c r="B105" s="302" t="s">
        <v>741</v>
      </c>
      <c r="C105" s="295" t="s">
        <v>742</v>
      </c>
      <c r="D105" s="308" t="s">
        <v>743</v>
      </c>
      <c r="E105" s="305" t="s">
        <v>666</v>
      </c>
      <c r="F105" s="303" t="s">
        <v>667</v>
      </c>
      <c r="G105" s="310" t="s">
        <v>668</v>
      </c>
      <c r="H105" s="305">
        <v>1</v>
      </c>
      <c r="I105" s="306">
        <v>1</v>
      </c>
      <c r="J105" s="306">
        <f t="shared" si="0"/>
        <v>1</v>
      </c>
      <c r="K105" s="307" t="s">
        <v>669</v>
      </c>
      <c r="L105" s="105"/>
      <c r="M105" s="105"/>
      <c r="N105" s="105"/>
      <c r="O105" s="105"/>
      <c r="P105" s="105"/>
      <c r="Q105" s="105"/>
      <c r="R105" s="105"/>
      <c r="S105" s="105"/>
      <c r="T105" s="105"/>
      <c r="U105" s="105"/>
      <c r="V105" s="105"/>
      <c r="W105" s="105"/>
      <c r="X105" s="105"/>
      <c r="Y105" s="105"/>
      <c r="Z105" s="105"/>
      <c r="AA105" s="105"/>
    </row>
    <row r="106" spans="1:27" ht="15.75" customHeight="1" x14ac:dyDescent="0.25">
      <c r="A106" s="140"/>
      <c r="B106" s="302" t="s">
        <v>741</v>
      </c>
      <c r="C106" s="295" t="s">
        <v>742</v>
      </c>
      <c r="D106" s="308" t="s">
        <v>743</v>
      </c>
      <c r="E106" s="305" t="s">
        <v>763</v>
      </c>
      <c r="F106" s="303" t="s">
        <v>764</v>
      </c>
      <c r="G106" s="310" t="s">
        <v>765</v>
      </c>
      <c r="H106" s="305">
        <v>15</v>
      </c>
      <c r="I106" s="306">
        <v>1</v>
      </c>
      <c r="J106" s="306">
        <f t="shared" si="0"/>
        <v>15</v>
      </c>
      <c r="K106" s="307" t="s">
        <v>766</v>
      </c>
      <c r="L106" s="105"/>
      <c r="M106" s="105"/>
      <c r="N106" s="105"/>
      <c r="O106" s="105"/>
      <c r="P106" s="105"/>
      <c r="Q106" s="105"/>
      <c r="R106" s="105"/>
      <c r="S106" s="105"/>
      <c r="T106" s="105"/>
      <c r="U106" s="105"/>
      <c r="V106" s="105"/>
      <c r="W106" s="105"/>
      <c r="X106" s="105"/>
      <c r="Y106" s="105"/>
      <c r="Z106" s="105"/>
      <c r="AA106" s="105"/>
    </row>
    <row r="107" spans="1:27" ht="15.75" customHeight="1" x14ac:dyDescent="0.25">
      <c r="A107" s="140"/>
      <c r="B107" s="302" t="s">
        <v>741</v>
      </c>
      <c r="C107" s="295" t="s">
        <v>742</v>
      </c>
      <c r="D107" s="308" t="s">
        <v>743</v>
      </c>
      <c r="E107" s="305" t="s">
        <v>763</v>
      </c>
      <c r="F107" s="303" t="s">
        <v>767</v>
      </c>
      <c r="G107" s="310" t="s">
        <v>768</v>
      </c>
      <c r="H107" s="305">
        <v>2</v>
      </c>
      <c r="I107" s="306">
        <v>1</v>
      </c>
      <c r="J107" s="306">
        <f t="shared" si="0"/>
        <v>2</v>
      </c>
      <c r="K107" s="311" t="s">
        <v>769</v>
      </c>
      <c r="L107" s="105"/>
      <c r="M107" s="105"/>
      <c r="N107" s="105"/>
      <c r="O107" s="105"/>
      <c r="P107" s="105"/>
      <c r="Q107" s="105"/>
      <c r="R107" s="105"/>
      <c r="S107" s="105"/>
      <c r="T107" s="105"/>
      <c r="U107" s="105"/>
      <c r="V107" s="105"/>
      <c r="W107" s="105"/>
      <c r="X107" s="105"/>
      <c r="Y107" s="105"/>
      <c r="Z107" s="105"/>
      <c r="AA107" s="105"/>
    </row>
    <row r="108" spans="1:27" ht="15.75" customHeight="1" x14ac:dyDescent="0.25">
      <c r="A108" s="140"/>
      <c r="B108" s="302" t="s">
        <v>770</v>
      </c>
      <c r="C108" s="295" t="s">
        <v>742</v>
      </c>
      <c r="D108" s="306" t="s">
        <v>771</v>
      </c>
      <c r="E108" s="305" t="s">
        <v>710</v>
      </c>
      <c r="F108" s="313" t="s">
        <v>772</v>
      </c>
      <c r="G108" s="304" t="s">
        <v>773</v>
      </c>
      <c r="H108" s="305">
        <v>1</v>
      </c>
      <c r="I108" s="306">
        <v>1</v>
      </c>
      <c r="J108" s="306">
        <f t="shared" si="0"/>
        <v>1</v>
      </c>
      <c r="K108" s="312" t="s">
        <v>774</v>
      </c>
      <c r="L108" s="105"/>
      <c r="M108" s="105"/>
      <c r="N108" s="105"/>
      <c r="O108" s="105"/>
      <c r="P108" s="105"/>
      <c r="Q108" s="105"/>
      <c r="R108" s="105"/>
      <c r="S108" s="105"/>
      <c r="T108" s="105"/>
      <c r="U108" s="105"/>
      <c r="V108" s="105"/>
      <c r="W108" s="105"/>
      <c r="X108" s="105"/>
      <c r="Y108" s="105"/>
      <c r="Z108" s="105"/>
      <c r="AA108" s="105"/>
    </row>
    <row r="109" spans="1:27" ht="15.75" customHeight="1" x14ac:dyDescent="0.25">
      <c r="A109" s="140"/>
      <c r="B109" s="302" t="s">
        <v>770</v>
      </c>
      <c r="C109" s="295" t="s">
        <v>742</v>
      </c>
      <c r="D109" s="306" t="s">
        <v>771</v>
      </c>
      <c r="E109" s="305" t="s">
        <v>775</v>
      </c>
      <c r="F109" s="313" t="s">
        <v>715</v>
      </c>
      <c r="G109" s="304" t="s">
        <v>776</v>
      </c>
      <c r="H109" s="305">
        <v>1</v>
      </c>
      <c r="I109" s="306">
        <v>1</v>
      </c>
      <c r="J109" s="306">
        <f t="shared" si="0"/>
        <v>1</v>
      </c>
      <c r="K109" s="307" t="s">
        <v>716</v>
      </c>
      <c r="L109" s="105"/>
      <c r="M109" s="105"/>
      <c r="N109" s="105"/>
      <c r="O109" s="105"/>
      <c r="P109" s="105"/>
      <c r="Q109" s="105"/>
      <c r="R109" s="105"/>
      <c r="S109" s="105"/>
      <c r="T109" s="105"/>
      <c r="U109" s="105"/>
      <c r="V109" s="105"/>
      <c r="W109" s="105"/>
      <c r="X109" s="105"/>
      <c r="Y109" s="105"/>
      <c r="Z109" s="105"/>
      <c r="AA109" s="105"/>
    </row>
    <row r="110" spans="1:27" ht="15.75" customHeight="1" x14ac:dyDescent="0.25">
      <c r="A110" s="140"/>
      <c r="B110" s="302" t="s">
        <v>770</v>
      </c>
      <c r="C110" s="295" t="s">
        <v>742</v>
      </c>
      <c r="D110" s="306" t="s">
        <v>771</v>
      </c>
      <c r="E110" s="305" t="s">
        <v>724</v>
      </c>
      <c r="F110" s="313" t="s">
        <v>725</v>
      </c>
      <c r="G110" s="304" t="s">
        <v>726</v>
      </c>
      <c r="H110" s="305">
        <v>1</v>
      </c>
      <c r="I110" s="306">
        <v>1</v>
      </c>
      <c r="J110" s="306">
        <f t="shared" si="0"/>
        <v>1</v>
      </c>
      <c r="K110" s="307" t="s">
        <v>777</v>
      </c>
      <c r="L110" s="105"/>
      <c r="M110" s="105"/>
      <c r="N110" s="105"/>
      <c r="O110" s="105"/>
      <c r="P110" s="105"/>
      <c r="Q110" s="105"/>
      <c r="R110" s="105"/>
      <c r="S110" s="105"/>
      <c r="T110" s="105"/>
      <c r="U110" s="105"/>
      <c r="V110" s="105"/>
      <c r="W110" s="105"/>
      <c r="X110" s="105"/>
      <c r="Y110" s="105"/>
      <c r="Z110" s="105"/>
      <c r="AA110" s="105"/>
    </row>
    <row r="111" spans="1:27" ht="15.75" customHeight="1" x14ac:dyDescent="0.25">
      <c r="A111" s="140"/>
      <c r="B111" s="302" t="s">
        <v>770</v>
      </c>
      <c r="C111" s="295" t="s">
        <v>742</v>
      </c>
      <c r="D111" s="306" t="s">
        <v>771</v>
      </c>
      <c r="E111" s="305" t="s">
        <v>720</v>
      </c>
      <c r="F111" s="313" t="s">
        <v>721</v>
      </c>
      <c r="G111" s="304" t="s">
        <v>722</v>
      </c>
      <c r="H111" s="305">
        <v>3</v>
      </c>
      <c r="I111" s="306">
        <v>1</v>
      </c>
      <c r="J111" s="306">
        <f t="shared" si="0"/>
        <v>3</v>
      </c>
      <c r="K111" s="307" t="s">
        <v>778</v>
      </c>
      <c r="L111" s="105"/>
      <c r="M111" s="105"/>
      <c r="N111" s="105"/>
      <c r="O111" s="105"/>
      <c r="P111" s="105"/>
      <c r="Q111" s="105"/>
      <c r="R111" s="105"/>
      <c r="S111" s="105"/>
      <c r="T111" s="105"/>
      <c r="U111" s="105"/>
      <c r="V111" s="105"/>
      <c r="W111" s="105"/>
      <c r="X111" s="105"/>
      <c r="Y111" s="105"/>
      <c r="Z111" s="105"/>
      <c r="AA111" s="105"/>
    </row>
    <row r="112" spans="1:27" ht="15.75" customHeight="1" x14ac:dyDescent="0.25">
      <c r="A112" s="140"/>
      <c r="B112" s="302" t="s">
        <v>770</v>
      </c>
      <c r="C112" s="295" t="s">
        <v>742</v>
      </c>
      <c r="D112" s="306" t="s">
        <v>771</v>
      </c>
      <c r="E112" s="305" t="s">
        <v>728</v>
      </c>
      <c r="F112" s="313" t="s">
        <v>729</v>
      </c>
      <c r="G112" s="304" t="s">
        <v>728</v>
      </c>
      <c r="H112" s="305">
        <v>1</v>
      </c>
      <c r="I112" s="306">
        <v>1</v>
      </c>
      <c r="J112" s="306">
        <f t="shared" si="0"/>
        <v>1</v>
      </c>
      <c r="K112" s="307" t="s">
        <v>730</v>
      </c>
      <c r="L112" s="105"/>
      <c r="M112" s="105"/>
      <c r="N112" s="105"/>
      <c r="O112" s="105"/>
      <c r="P112" s="105"/>
      <c r="Q112" s="105"/>
      <c r="R112" s="105"/>
      <c r="S112" s="105"/>
      <c r="T112" s="105"/>
      <c r="U112" s="105"/>
      <c r="V112" s="105"/>
      <c r="W112" s="105"/>
      <c r="X112" s="105"/>
      <c r="Y112" s="105"/>
      <c r="Z112" s="105"/>
      <c r="AA112" s="105"/>
    </row>
    <row r="113" spans="1:27" ht="15.75" customHeight="1" x14ac:dyDescent="0.25">
      <c r="A113" s="140"/>
      <c r="B113" s="302" t="s">
        <v>770</v>
      </c>
      <c r="C113" s="295" t="s">
        <v>742</v>
      </c>
      <c r="D113" s="306" t="s">
        <v>771</v>
      </c>
      <c r="E113" s="305" t="s">
        <v>779</v>
      </c>
      <c r="F113" s="313" t="s">
        <v>780</v>
      </c>
      <c r="G113" s="304" t="s">
        <v>781</v>
      </c>
      <c r="H113" s="305">
        <v>1</v>
      </c>
      <c r="I113" s="306">
        <v>1</v>
      </c>
      <c r="J113" s="306">
        <f t="shared" si="0"/>
        <v>1</v>
      </c>
      <c r="K113" s="307" t="s">
        <v>782</v>
      </c>
      <c r="L113" s="105"/>
      <c r="M113" s="105"/>
      <c r="N113" s="105"/>
      <c r="O113" s="105"/>
      <c r="P113" s="105"/>
      <c r="Q113" s="105"/>
      <c r="R113" s="105"/>
      <c r="S113" s="105"/>
      <c r="T113" s="105"/>
      <c r="U113" s="105"/>
      <c r="V113" s="105"/>
      <c r="W113" s="105"/>
      <c r="X113" s="105"/>
      <c r="Y113" s="105"/>
      <c r="Z113" s="105"/>
      <c r="AA113" s="105"/>
    </row>
    <row r="114" spans="1:27" ht="15.75" customHeight="1" x14ac:dyDescent="0.25">
      <c r="A114" s="140"/>
      <c r="B114" s="302" t="s">
        <v>770</v>
      </c>
      <c r="C114" s="295" t="s">
        <v>742</v>
      </c>
      <c r="D114" s="306" t="s">
        <v>771</v>
      </c>
      <c r="E114" s="306" t="s">
        <v>731</v>
      </c>
      <c r="F114" s="314" t="s">
        <v>732</v>
      </c>
      <c r="G114" s="304" t="s">
        <v>733</v>
      </c>
      <c r="H114" s="305">
        <v>1</v>
      </c>
      <c r="I114" s="306">
        <v>1</v>
      </c>
      <c r="J114" s="306">
        <f t="shared" si="0"/>
        <v>1</v>
      </c>
      <c r="K114" s="307" t="s">
        <v>734</v>
      </c>
      <c r="L114" s="105"/>
      <c r="M114" s="105"/>
      <c r="N114" s="105"/>
      <c r="O114" s="105"/>
      <c r="P114" s="105"/>
      <c r="Q114" s="105"/>
      <c r="R114" s="105"/>
      <c r="S114" s="105"/>
      <c r="T114" s="105"/>
      <c r="U114" s="105"/>
      <c r="V114" s="105"/>
      <c r="W114" s="105"/>
      <c r="X114" s="105"/>
      <c r="Y114" s="105"/>
      <c r="Z114" s="105"/>
      <c r="AA114" s="105"/>
    </row>
    <row r="115" spans="1:27" ht="15.75" customHeight="1" x14ac:dyDescent="0.25">
      <c r="A115" s="140"/>
      <c r="B115" s="302" t="s">
        <v>770</v>
      </c>
      <c r="C115" s="295" t="s">
        <v>742</v>
      </c>
      <c r="D115" s="306" t="s">
        <v>771</v>
      </c>
      <c r="E115" s="306" t="s">
        <v>731</v>
      </c>
      <c r="F115" s="315" t="s">
        <v>735</v>
      </c>
      <c r="G115" s="304" t="s">
        <v>736</v>
      </c>
      <c r="H115" s="305">
        <v>1</v>
      </c>
      <c r="I115" s="306">
        <v>1</v>
      </c>
      <c r="J115" s="306">
        <f t="shared" si="0"/>
        <v>1</v>
      </c>
      <c r="K115" s="307" t="s">
        <v>737</v>
      </c>
      <c r="L115" s="105"/>
      <c r="M115" s="105"/>
      <c r="N115" s="105"/>
      <c r="O115" s="105"/>
      <c r="P115" s="105"/>
      <c r="Q115" s="105"/>
      <c r="R115" s="105"/>
      <c r="S115" s="105"/>
      <c r="T115" s="105"/>
      <c r="U115" s="105"/>
      <c r="V115" s="105"/>
      <c r="W115" s="105"/>
      <c r="X115" s="105"/>
      <c r="Y115" s="105"/>
      <c r="Z115" s="105"/>
      <c r="AA115" s="105"/>
    </row>
    <row r="116" spans="1:27" ht="15.75" customHeight="1" thickBot="1" x14ac:dyDescent="0.3">
      <c r="A116" s="140"/>
      <c r="B116" s="316" t="s">
        <v>770</v>
      </c>
      <c r="C116" s="295" t="s">
        <v>742</v>
      </c>
      <c r="D116" s="317" t="s">
        <v>771</v>
      </c>
      <c r="E116" s="317" t="s">
        <v>731</v>
      </c>
      <c r="F116" s="315" t="s">
        <v>738</v>
      </c>
      <c r="G116" s="318" t="s">
        <v>739</v>
      </c>
      <c r="H116" s="319">
        <v>1</v>
      </c>
      <c r="I116" s="306">
        <v>1</v>
      </c>
      <c r="J116" s="306">
        <f t="shared" si="0"/>
        <v>1</v>
      </c>
      <c r="K116" s="320" t="s">
        <v>740</v>
      </c>
      <c r="L116" s="105"/>
      <c r="M116" s="105"/>
      <c r="N116" s="105"/>
      <c r="O116" s="105"/>
      <c r="P116" s="105"/>
      <c r="Q116" s="105"/>
      <c r="R116" s="105"/>
      <c r="S116" s="105"/>
      <c r="T116" s="105"/>
      <c r="U116" s="105"/>
      <c r="V116" s="105"/>
      <c r="W116" s="105"/>
      <c r="X116" s="105"/>
      <c r="Y116" s="105"/>
      <c r="Z116" s="105"/>
      <c r="AA116" s="105"/>
    </row>
    <row r="117" spans="1:27" ht="15.75" customHeight="1" thickBot="1" x14ac:dyDescent="0.3">
      <c r="A117" s="140"/>
      <c r="B117" s="252" t="s">
        <v>783</v>
      </c>
      <c r="C117" s="253" t="s">
        <v>784</v>
      </c>
      <c r="D117" s="255" t="s">
        <v>785</v>
      </c>
      <c r="E117" s="255" t="s">
        <v>651</v>
      </c>
      <c r="F117" s="256" t="s">
        <v>786</v>
      </c>
      <c r="G117" s="257" t="s">
        <v>787</v>
      </c>
      <c r="H117" s="258">
        <v>300</v>
      </c>
      <c r="I117" s="259">
        <v>1</v>
      </c>
      <c r="J117" s="260">
        <f t="shared" si="0"/>
        <v>300</v>
      </c>
      <c r="K117" s="261" t="s">
        <v>788</v>
      </c>
      <c r="L117" s="105"/>
      <c r="M117" s="105"/>
      <c r="N117" s="105"/>
      <c r="O117" s="105"/>
      <c r="P117" s="105"/>
      <c r="Q117" s="105"/>
      <c r="R117" s="105"/>
      <c r="S117" s="105"/>
      <c r="T117" s="105"/>
      <c r="U117" s="105"/>
      <c r="V117" s="105"/>
      <c r="W117" s="105"/>
      <c r="X117" s="105"/>
      <c r="Y117" s="105"/>
      <c r="Z117" s="105"/>
      <c r="AA117" s="105"/>
    </row>
    <row r="118" spans="1:27" ht="15.75" customHeight="1" thickBot="1" x14ac:dyDescent="0.3">
      <c r="A118" s="140"/>
      <c r="B118" s="262" t="s">
        <v>783</v>
      </c>
      <c r="C118" s="253" t="s">
        <v>784</v>
      </c>
      <c r="D118" s="260" t="s">
        <v>785</v>
      </c>
      <c r="E118" s="260" t="s">
        <v>651</v>
      </c>
      <c r="F118" s="265" t="s">
        <v>655</v>
      </c>
      <c r="G118" s="269" t="s">
        <v>656</v>
      </c>
      <c r="H118" s="264">
        <v>5</v>
      </c>
      <c r="I118" s="259">
        <v>1</v>
      </c>
      <c r="J118" s="260">
        <f t="shared" si="0"/>
        <v>5</v>
      </c>
      <c r="K118" s="270" t="s">
        <v>657</v>
      </c>
      <c r="L118" s="105"/>
      <c r="M118" s="105"/>
      <c r="N118" s="105"/>
      <c r="O118" s="105"/>
      <c r="P118" s="105"/>
      <c r="Q118" s="105"/>
      <c r="R118" s="105"/>
      <c r="S118" s="105"/>
      <c r="T118" s="105"/>
      <c r="U118" s="105"/>
      <c r="V118" s="105"/>
      <c r="W118" s="105"/>
      <c r="X118" s="105"/>
      <c r="Y118" s="105"/>
      <c r="Z118" s="105"/>
      <c r="AA118" s="105"/>
    </row>
    <row r="119" spans="1:27" ht="15.75" customHeight="1" thickBot="1" x14ac:dyDescent="0.3">
      <c r="A119" s="140"/>
      <c r="B119" s="262" t="s">
        <v>783</v>
      </c>
      <c r="C119" s="253" t="s">
        <v>784</v>
      </c>
      <c r="D119" s="260" t="s">
        <v>785</v>
      </c>
      <c r="E119" s="260" t="s">
        <v>662</v>
      </c>
      <c r="F119" s="265" t="s">
        <v>760</v>
      </c>
      <c r="G119" s="269" t="s">
        <v>761</v>
      </c>
      <c r="H119" s="264">
        <v>1</v>
      </c>
      <c r="I119" s="259">
        <v>1</v>
      </c>
      <c r="J119" s="260">
        <f t="shared" ref="J119:J182" si="1">+H119*I119</f>
        <v>1</v>
      </c>
      <c r="K119" s="321" t="s">
        <v>762</v>
      </c>
      <c r="L119" s="105"/>
      <c r="M119" s="105"/>
      <c r="N119" s="105"/>
      <c r="O119" s="105"/>
      <c r="P119" s="105"/>
      <c r="Q119" s="105"/>
      <c r="R119" s="105"/>
      <c r="S119" s="105"/>
      <c r="T119" s="105"/>
      <c r="U119" s="105"/>
      <c r="V119" s="105"/>
      <c r="W119" s="105"/>
      <c r="X119" s="105"/>
      <c r="Y119" s="105"/>
      <c r="Z119" s="105"/>
      <c r="AA119" s="105"/>
    </row>
    <row r="120" spans="1:27" ht="15.75" customHeight="1" thickBot="1" x14ac:dyDescent="0.3">
      <c r="A120" s="140"/>
      <c r="B120" s="262" t="s">
        <v>783</v>
      </c>
      <c r="C120" s="253" t="s">
        <v>784</v>
      </c>
      <c r="D120" s="260" t="s">
        <v>785</v>
      </c>
      <c r="E120" s="260" t="s">
        <v>658</v>
      </c>
      <c r="F120" s="265" t="s">
        <v>789</v>
      </c>
      <c r="G120" s="269" t="s">
        <v>790</v>
      </c>
      <c r="H120" s="264">
        <v>1</v>
      </c>
      <c r="I120" s="259">
        <v>1</v>
      </c>
      <c r="J120" s="260">
        <f t="shared" si="1"/>
        <v>1</v>
      </c>
      <c r="K120" s="268" t="s">
        <v>791</v>
      </c>
      <c r="L120" s="105"/>
      <c r="M120" s="105"/>
      <c r="N120" s="105"/>
      <c r="O120" s="105"/>
      <c r="P120" s="105"/>
      <c r="Q120" s="105"/>
      <c r="R120" s="105"/>
      <c r="S120" s="105"/>
      <c r="T120" s="105"/>
      <c r="U120" s="105"/>
      <c r="V120" s="105"/>
      <c r="W120" s="105"/>
      <c r="X120" s="105"/>
      <c r="Y120" s="105"/>
      <c r="Z120" s="105"/>
      <c r="AA120" s="105"/>
    </row>
    <row r="121" spans="1:27" ht="15.75" customHeight="1" thickBot="1" x14ac:dyDescent="0.3">
      <c r="A121" s="140"/>
      <c r="B121" s="262" t="s">
        <v>783</v>
      </c>
      <c r="C121" s="253" t="s">
        <v>784</v>
      </c>
      <c r="D121" s="260" t="s">
        <v>785</v>
      </c>
      <c r="E121" s="322" t="s">
        <v>666</v>
      </c>
      <c r="F121" s="323" t="s">
        <v>667</v>
      </c>
      <c r="G121" s="324" t="s">
        <v>668</v>
      </c>
      <c r="H121" s="276">
        <v>2</v>
      </c>
      <c r="I121" s="259">
        <v>1</v>
      </c>
      <c r="J121" s="260">
        <f t="shared" si="1"/>
        <v>2</v>
      </c>
      <c r="K121" s="325" t="s">
        <v>669</v>
      </c>
      <c r="L121" s="105"/>
      <c r="M121" s="105"/>
      <c r="N121" s="105"/>
      <c r="O121" s="105"/>
      <c r="P121" s="105"/>
      <c r="Q121" s="105"/>
      <c r="R121" s="105"/>
      <c r="S121" s="105"/>
      <c r="T121" s="105"/>
      <c r="U121" s="105"/>
      <c r="V121" s="105"/>
      <c r="W121" s="105"/>
      <c r="X121" s="105"/>
      <c r="Y121" s="105"/>
      <c r="Z121" s="105"/>
      <c r="AA121" s="105"/>
    </row>
    <row r="122" spans="1:27" ht="15.75" customHeight="1" thickBot="1" x14ac:dyDescent="0.3">
      <c r="A122" s="140"/>
      <c r="B122" s="262" t="s">
        <v>792</v>
      </c>
      <c r="C122" s="253" t="s">
        <v>784</v>
      </c>
      <c r="D122" s="260" t="s">
        <v>793</v>
      </c>
      <c r="E122" s="260" t="s">
        <v>658</v>
      </c>
      <c r="F122" s="265" t="s">
        <v>794</v>
      </c>
      <c r="G122" s="269" t="s">
        <v>795</v>
      </c>
      <c r="H122" s="264">
        <v>50</v>
      </c>
      <c r="I122" s="259">
        <v>1</v>
      </c>
      <c r="J122" s="260">
        <f t="shared" si="1"/>
        <v>50</v>
      </c>
      <c r="K122" s="270" t="s">
        <v>796</v>
      </c>
      <c r="L122" s="105"/>
      <c r="M122" s="105"/>
      <c r="N122" s="105"/>
      <c r="O122" s="105"/>
      <c r="P122" s="105"/>
      <c r="Q122" s="105"/>
      <c r="R122" s="105"/>
      <c r="S122" s="105"/>
      <c r="T122" s="105"/>
      <c r="U122" s="105"/>
      <c r="V122" s="105"/>
      <c r="W122" s="105"/>
      <c r="X122" s="105"/>
      <c r="Y122" s="105"/>
      <c r="Z122" s="105"/>
      <c r="AA122" s="105"/>
    </row>
    <row r="123" spans="1:27" ht="15.75" customHeight="1" thickBot="1" x14ac:dyDescent="0.3">
      <c r="A123" s="140"/>
      <c r="B123" s="262" t="s">
        <v>792</v>
      </c>
      <c r="C123" s="253" t="s">
        <v>784</v>
      </c>
      <c r="D123" s="260" t="s">
        <v>793</v>
      </c>
      <c r="E123" s="260" t="s">
        <v>682</v>
      </c>
      <c r="F123" s="326" t="s">
        <v>797</v>
      </c>
      <c r="G123" s="266" t="s">
        <v>798</v>
      </c>
      <c r="H123" s="327">
        <v>1</v>
      </c>
      <c r="I123" s="259">
        <v>1</v>
      </c>
      <c r="J123" s="260">
        <f t="shared" si="1"/>
        <v>1</v>
      </c>
      <c r="K123" s="328" t="s">
        <v>799</v>
      </c>
      <c r="L123" s="105"/>
      <c r="M123" s="105"/>
      <c r="N123" s="105"/>
      <c r="O123" s="105"/>
      <c r="P123" s="105"/>
      <c r="Q123" s="105"/>
      <c r="R123" s="105"/>
      <c r="S123" s="105"/>
      <c r="T123" s="105"/>
      <c r="U123" s="105"/>
      <c r="V123" s="105"/>
      <c r="W123" s="105"/>
      <c r="X123" s="105"/>
      <c r="Y123" s="105"/>
      <c r="Z123" s="105"/>
      <c r="AA123" s="105"/>
    </row>
    <row r="124" spans="1:27" ht="15.75" customHeight="1" thickBot="1" x14ac:dyDescent="0.3">
      <c r="A124" s="140"/>
      <c r="B124" s="262" t="s">
        <v>792</v>
      </c>
      <c r="C124" s="253" t="s">
        <v>784</v>
      </c>
      <c r="D124" s="260" t="s">
        <v>793</v>
      </c>
      <c r="E124" s="329" t="s">
        <v>800</v>
      </c>
      <c r="F124" s="330" t="s">
        <v>801</v>
      </c>
      <c r="G124" s="331" t="s">
        <v>802</v>
      </c>
      <c r="H124" s="332">
        <v>1</v>
      </c>
      <c r="I124" s="259">
        <v>1</v>
      </c>
      <c r="J124" s="260">
        <f t="shared" si="1"/>
        <v>1</v>
      </c>
      <c r="K124" s="333" t="s">
        <v>803</v>
      </c>
      <c r="L124" s="105"/>
      <c r="M124" s="105"/>
      <c r="N124" s="105"/>
      <c r="O124" s="105"/>
      <c r="P124" s="105"/>
      <c r="Q124" s="105"/>
      <c r="R124" s="105"/>
      <c r="S124" s="105"/>
      <c r="T124" s="105"/>
      <c r="U124" s="105"/>
      <c r="V124" s="105"/>
      <c r="W124" s="105"/>
      <c r="X124" s="105"/>
      <c r="Y124" s="105"/>
      <c r="Z124" s="105"/>
      <c r="AA124" s="105"/>
    </row>
    <row r="125" spans="1:27" ht="15.75" customHeight="1" thickBot="1" x14ac:dyDescent="0.3">
      <c r="A125" s="140"/>
      <c r="B125" s="262" t="s">
        <v>792</v>
      </c>
      <c r="C125" s="253" t="s">
        <v>784</v>
      </c>
      <c r="D125" s="260" t="s">
        <v>793</v>
      </c>
      <c r="E125" s="334" t="s">
        <v>800</v>
      </c>
      <c r="F125" s="335" t="s">
        <v>804</v>
      </c>
      <c r="G125" s="336" t="s">
        <v>805</v>
      </c>
      <c r="H125" s="337">
        <v>1</v>
      </c>
      <c r="I125" s="259">
        <v>1</v>
      </c>
      <c r="J125" s="260">
        <f t="shared" si="1"/>
        <v>1</v>
      </c>
      <c r="K125" s="338" t="s">
        <v>803</v>
      </c>
      <c r="L125" s="105"/>
      <c r="M125" s="105"/>
      <c r="N125" s="105"/>
      <c r="O125" s="105"/>
      <c r="P125" s="105"/>
      <c r="Q125" s="105"/>
      <c r="R125" s="105"/>
      <c r="S125" s="105"/>
      <c r="T125" s="105"/>
      <c r="U125" s="105"/>
      <c r="V125" s="105"/>
      <c r="W125" s="105"/>
      <c r="X125" s="105"/>
      <c r="Y125" s="105"/>
      <c r="Z125" s="105"/>
      <c r="AA125" s="105"/>
    </row>
    <row r="126" spans="1:27" ht="15.75" customHeight="1" thickBot="1" x14ac:dyDescent="0.3">
      <c r="A126" s="140"/>
      <c r="B126" s="262" t="s">
        <v>792</v>
      </c>
      <c r="C126" s="253" t="s">
        <v>784</v>
      </c>
      <c r="D126" s="260" t="s">
        <v>793</v>
      </c>
      <c r="E126" s="334" t="s">
        <v>800</v>
      </c>
      <c r="F126" s="335" t="s">
        <v>806</v>
      </c>
      <c r="G126" s="336" t="s">
        <v>807</v>
      </c>
      <c r="H126" s="337">
        <v>1</v>
      </c>
      <c r="I126" s="259">
        <v>1</v>
      </c>
      <c r="J126" s="260">
        <f t="shared" si="1"/>
        <v>1</v>
      </c>
      <c r="K126" s="338" t="s">
        <v>803</v>
      </c>
      <c r="L126" s="105"/>
      <c r="M126" s="105"/>
      <c r="N126" s="105"/>
      <c r="O126" s="105"/>
      <c r="P126" s="105"/>
      <c r="Q126" s="105"/>
      <c r="R126" s="105"/>
      <c r="S126" s="105"/>
      <c r="T126" s="105"/>
      <c r="U126" s="105"/>
      <c r="V126" s="105"/>
      <c r="W126" s="105"/>
      <c r="X126" s="105"/>
      <c r="Y126" s="105"/>
      <c r="Z126" s="105"/>
      <c r="AA126" s="105"/>
    </row>
    <row r="127" spans="1:27" ht="15.75" customHeight="1" thickBot="1" x14ac:dyDescent="0.3">
      <c r="A127" s="140"/>
      <c r="B127" s="262" t="s">
        <v>792</v>
      </c>
      <c r="C127" s="253" t="s">
        <v>784</v>
      </c>
      <c r="D127" s="260" t="s">
        <v>793</v>
      </c>
      <c r="E127" s="260" t="s">
        <v>808</v>
      </c>
      <c r="F127" s="265" t="s">
        <v>809</v>
      </c>
      <c r="G127" s="269" t="s">
        <v>810</v>
      </c>
      <c r="H127" s="264">
        <v>1</v>
      </c>
      <c r="I127" s="259">
        <v>1</v>
      </c>
      <c r="J127" s="260">
        <f t="shared" si="1"/>
        <v>1</v>
      </c>
      <c r="K127" s="270" t="s">
        <v>811</v>
      </c>
      <c r="L127" s="105"/>
      <c r="M127" s="105"/>
      <c r="N127" s="105"/>
      <c r="O127" s="105"/>
      <c r="P127" s="105"/>
      <c r="Q127" s="105"/>
      <c r="R127" s="105"/>
      <c r="S127" s="105"/>
      <c r="T127" s="105"/>
      <c r="U127" s="105"/>
      <c r="V127" s="105"/>
      <c r="W127" s="105"/>
      <c r="X127" s="105"/>
      <c r="Y127" s="105"/>
      <c r="Z127" s="105"/>
      <c r="AA127" s="105"/>
    </row>
    <row r="128" spans="1:27" ht="15.75" customHeight="1" thickBot="1" x14ac:dyDescent="0.3">
      <c r="A128" s="140"/>
      <c r="B128" s="262" t="s">
        <v>812</v>
      </c>
      <c r="C128" s="253" t="s">
        <v>784</v>
      </c>
      <c r="D128" s="285" t="s">
        <v>813</v>
      </c>
      <c r="E128" s="264" t="s">
        <v>710</v>
      </c>
      <c r="F128" s="286" t="s">
        <v>772</v>
      </c>
      <c r="G128" s="284" t="s">
        <v>773</v>
      </c>
      <c r="H128" s="264">
        <v>1</v>
      </c>
      <c r="I128" s="259">
        <v>1</v>
      </c>
      <c r="J128" s="260">
        <f t="shared" si="1"/>
        <v>1</v>
      </c>
      <c r="K128" s="321" t="s">
        <v>774</v>
      </c>
      <c r="L128" s="105"/>
      <c r="M128" s="105"/>
      <c r="N128" s="105"/>
      <c r="O128" s="105"/>
      <c r="P128" s="105"/>
      <c r="Q128" s="105"/>
      <c r="R128" s="105"/>
      <c r="S128" s="105"/>
      <c r="T128" s="105"/>
      <c r="U128" s="105"/>
      <c r="V128" s="105"/>
      <c r="W128" s="105"/>
      <c r="X128" s="105"/>
      <c r="Y128" s="105"/>
      <c r="Z128" s="105"/>
      <c r="AA128" s="105"/>
    </row>
    <row r="129" spans="1:27" ht="15.75" customHeight="1" thickBot="1" x14ac:dyDescent="0.3">
      <c r="A129" s="140"/>
      <c r="B129" s="262" t="s">
        <v>812</v>
      </c>
      <c r="C129" s="253" t="s">
        <v>784</v>
      </c>
      <c r="D129" s="285" t="s">
        <v>813</v>
      </c>
      <c r="E129" s="264" t="s">
        <v>775</v>
      </c>
      <c r="F129" s="286" t="s">
        <v>715</v>
      </c>
      <c r="G129" s="284" t="s">
        <v>776</v>
      </c>
      <c r="H129" s="264">
        <v>1</v>
      </c>
      <c r="I129" s="259">
        <v>1</v>
      </c>
      <c r="J129" s="260">
        <f t="shared" si="1"/>
        <v>1</v>
      </c>
      <c r="K129" s="270" t="s">
        <v>716</v>
      </c>
      <c r="L129" s="105"/>
      <c r="M129" s="105"/>
      <c r="N129" s="105"/>
      <c r="O129" s="105"/>
      <c r="P129" s="105"/>
      <c r="Q129" s="105"/>
      <c r="R129" s="105"/>
      <c r="S129" s="105"/>
      <c r="T129" s="105"/>
      <c r="U129" s="105"/>
      <c r="V129" s="105"/>
      <c r="W129" s="105"/>
      <c r="X129" s="105"/>
      <c r="Y129" s="105"/>
      <c r="Z129" s="105"/>
      <c r="AA129" s="105"/>
    </row>
    <row r="130" spans="1:27" ht="15.75" customHeight="1" thickBot="1" x14ac:dyDescent="0.3">
      <c r="A130" s="140"/>
      <c r="B130" s="262" t="s">
        <v>812</v>
      </c>
      <c r="C130" s="253" t="s">
        <v>784</v>
      </c>
      <c r="D130" s="285" t="s">
        <v>813</v>
      </c>
      <c r="E130" s="264" t="s">
        <v>720</v>
      </c>
      <c r="F130" s="286" t="s">
        <v>721</v>
      </c>
      <c r="G130" s="284" t="s">
        <v>722</v>
      </c>
      <c r="H130" s="264">
        <v>1</v>
      </c>
      <c r="I130" s="259">
        <v>1</v>
      </c>
      <c r="J130" s="260">
        <f t="shared" si="1"/>
        <v>1</v>
      </c>
      <c r="K130" s="270" t="s">
        <v>778</v>
      </c>
      <c r="L130" s="105"/>
      <c r="M130" s="105"/>
      <c r="N130" s="105"/>
      <c r="O130" s="105"/>
      <c r="P130" s="105"/>
      <c r="Q130" s="105"/>
      <c r="R130" s="105"/>
      <c r="S130" s="105"/>
      <c r="T130" s="105"/>
      <c r="U130" s="105"/>
      <c r="V130" s="105"/>
      <c r="W130" s="105"/>
      <c r="X130" s="105"/>
      <c r="Y130" s="105"/>
      <c r="Z130" s="105"/>
      <c r="AA130" s="105"/>
    </row>
    <row r="131" spans="1:27" ht="15.75" customHeight="1" thickBot="1" x14ac:dyDescent="0.3">
      <c r="A131" s="140"/>
      <c r="B131" s="339" t="s">
        <v>812</v>
      </c>
      <c r="C131" s="253" t="s">
        <v>784</v>
      </c>
      <c r="D131" s="340" t="s">
        <v>813</v>
      </c>
      <c r="E131" s="288" t="s">
        <v>731</v>
      </c>
      <c r="F131" s="341" t="s">
        <v>732</v>
      </c>
      <c r="G131" s="342" t="s">
        <v>733</v>
      </c>
      <c r="H131" s="291">
        <v>1</v>
      </c>
      <c r="I131" s="292">
        <v>1</v>
      </c>
      <c r="J131" s="288">
        <f t="shared" si="1"/>
        <v>1</v>
      </c>
      <c r="K131" s="293" t="s">
        <v>734</v>
      </c>
      <c r="L131" s="105"/>
      <c r="M131" s="105"/>
      <c r="N131" s="105"/>
      <c r="O131" s="105"/>
      <c r="P131" s="105"/>
      <c r="Q131" s="105"/>
      <c r="R131" s="105"/>
      <c r="S131" s="105"/>
      <c r="T131" s="105"/>
      <c r="U131" s="105"/>
      <c r="V131" s="105"/>
      <c r="W131" s="105"/>
      <c r="X131" s="105"/>
      <c r="Y131" s="105"/>
      <c r="Z131" s="105"/>
      <c r="AA131" s="105"/>
    </row>
    <row r="132" spans="1:27" ht="15.75" customHeight="1" x14ac:dyDescent="0.25">
      <c r="A132" s="140"/>
      <c r="B132" s="294" t="s">
        <v>814</v>
      </c>
      <c r="C132" s="295" t="s">
        <v>815</v>
      </c>
      <c r="D132" s="300" t="s">
        <v>816</v>
      </c>
      <c r="E132" s="297" t="s">
        <v>651</v>
      </c>
      <c r="F132" s="298" t="s">
        <v>652</v>
      </c>
      <c r="G132" s="343" t="s">
        <v>653</v>
      </c>
      <c r="H132" s="297">
        <v>30</v>
      </c>
      <c r="I132" s="344">
        <v>1</v>
      </c>
      <c r="J132" s="300">
        <f t="shared" si="1"/>
        <v>30</v>
      </c>
      <c r="K132" s="301" t="s">
        <v>694</v>
      </c>
      <c r="L132" s="105"/>
      <c r="M132" s="105"/>
      <c r="N132" s="105"/>
      <c r="O132" s="105"/>
      <c r="P132" s="105"/>
      <c r="Q132" s="105"/>
      <c r="R132" s="105"/>
      <c r="S132" s="105"/>
      <c r="T132" s="105"/>
      <c r="U132" s="105"/>
      <c r="V132" s="105"/>
      <c r="W132" s="105"/>
      <c r="X132" s="105"/>
      <c r="Y132" s="105"/>
      <c r="Z132" s="105"/>
      <c r="AA132" s="105"/>
    </row>
    <row r="133" spans="1:27" ht="15.75" customHeight="1" x14ac:dyDescent="0.25">
      <c r="A133" s="140"/>
      <c r="B133" s="302" t="s">
        <v>814</v>
      </c>
      <c r="C133" s="295" t="s">
        <v>815</v>
      </c>
      <c r="D133" s="306" t="s">
        <v>816</v>
      </c>
      <c r="E133" s="305" t="s">
        <v>651</v>
      </c>
      <c r="F133" s="303" t="s">
        <v>655</v>
      </c>
      <c r="G133" s="345" t="s">
        <v>656</v>
      </c>
      <c r="H133" s="346">
        <v>1</v>
      </c>
      <c r="I133" s="344">
        <v>1</v>
      </c>
      <c r="J133" s="306">
        <f t="shared" si="1"/>
        <v>1</v>
      </c>
      <c r="K133" s="309" t="s">
        <v>657</v>
      </c>
      <c r="L133" s="105"/>
      <c r="M133" s="105"/>
      <c r="N133" s="105"/>
      <c r="O133" s="105"/>
      <c r="P133" s="105"/>
      <c r="Q133" s="105"/>
      <c r="R133" s="105"/>
      <c r="S133" s="105"/>
      <c r="T133" s="105"/>
      <c r="U133" s="105"/>
      <c r="V133" s="105"/>
      <c r="W133" s="105"/>
      <c r="X133" s="105"/>
      <c r="Y133" s="105"/>
      <c r="Z133" s="105"/>
      <c r="AA133" s="105"/>
    </row>
    <row r="134" spans="1:27" ht="15.75" customHeight="1" x14ac:dyDescent="0.25">
      <c r="A134" s="140"/>
      <c r="B134" s="302" t="s">
        <v>814</v>
      </c>
      <c r="C134" s="295" t="s">
        <v>815</v>
      </c>
      <c r="D134" s="306" t="s">
        <v>816</v>
      </c>
      <c r="E134" s="305" t="s">
        <v>658</v>
      </c>
      <c r="F134" s="303" t="s">
        <v>817</v>
      </c>
      <c r="G134" s="310" t="s">
        <v>818</v>
      </c>
      <c r="H134" s="305">
        <v>5</v>
      </c>
      <c r="I134" s="344">
        <v>1</v>
      </c>
      <c r="J134" s="306">
        <f t="shared" si="1"/>
        <v>5</v>
      </c>
      <c r="K134" s="309" t="s">
        <v>819</v>
      </c>
      <c r="L134" s="105"/>
      <c r="M134" s="105"/>
      <c r="N134" s="105"/>
      <c r="O134" s="105"/>
      <c r="P134" s="105"/>
      <c r="Q134" s="105"/>
      <c r="R134" s="105"/>
      <c r="S134" s="105"/>
      <c r="T134" s="105"/>
      <c r="U134" s="105"/>
      <c r="V134" s="105"/>
      <c r="W134" s="105"/>
      <c r="X134" s="105"/>
      <c r="Y134" s="105"/>
      <c r="Z134" s="105"/>
      <c r="AA134" s="105"/>
    </row>
    <row r="135" spans="1:27" ht="15.75" customHeight="1" x14ac:dyDescent="0.25">
      <c r="A135" s="140"/>
      <c r="B135" s="302" t="s">
        <v>814</v>
      </c>
      <c r="C135" s="295" t="s">
        <v>815</v>
      </c>
      <c r="D135" s="306" t="s">
        <v>816</v>
      </c>
      <c r="E135" s="305" t="s">
        <v>662</v>
      </c>
      <c r="F135" s="303" t="s">
        <v>663</v>
      </c>
      <c r="G135" s="345" t="s">
        <v>664</v>
      </c>
      <c r="H135" s="346">
        <v>1</v>
      </c>
      <c r="I135" s="344">
        <v>1</v>
      </c>
      <c r="J135" s="306">
        <f t="shared" si="1"/>
        <v>1</v>
      </c>
      <c r="K135" s="311" t="s">
        <v>665</v>
      </c>
      <c r="L135" s="105"/>
      <c r="M135" s="105"/>
      <c r="N135" s="105"/>
      <c r="O135" s="105"/>
      <c r="P135" s="105"/>
      <c r="Q135" s="105"/>
      <c r="R135" s="105"/>
      <c r="S135" s="105"/>
      <c r="T135" s="105"/>
      <c r="U135" s="105"/>
      <c r="V135" s="105"/>
      <c r="W135" s="105"/>
      <c r="X135" s="105"/>
      <c r="Y135" s="105"/>
      <c r="Z135" s="105"/>
      <c r="AA135" s="105"/>
    </row>
    <row r="136" spans="1:27" ht="15.75" customHeight="1" x14ac:dyDescent="0.25">
      <c r="A136" s="140"/>
      <c r="B136" s="302" t="s">
        <v>814</v>
      </c>
      <c r="C136" s="295" t="s">
        <v>815</v>
      </c>
      <c r="D136" s="306" t="s">
        <v>816</v>
      </c>
      <c r="E136" s="305" t="s">
        <v>666</v>
      </c>
      <c r="F136" s="303" t="s">
        <v>667</v>
      </c>
      <c r="G136" s="345" t="s">
        <v>668</v>
      </c>
      <c r="H136" s="346">
        <v>12</v>
      </c>
      <c r="I136" s="344">
        <v>1</v>
      </c>
      <c r="J136" s="306">
        <f t="shared" si="1"/>
        <v>12</v>
      </c>
      <c r="K136" s="307" t="s">
        <v>669</v>
      </c>
      <c r="L136" s="105"/>
      <c r="M136" s="105"/>
      <c r="N136" s="105"/>
      <c r="O136" s="105"/>
      <c r="P136" s="105"/>
      <c r="Q136" s="105"/>
      <c r="R136" s="105"/>
      <c r="S136" s="105"/>
      <c r="T136" s="105"/>
      <c r="U136" s="105"/>
      <c r="V136" s="105"/>
      <c r="W136" s="105"/>
      <c r="X136" s="105"/>
      <c r="Y136" s="105"/>
      <c r="Z136" s="105"/>
      <c r="AA136" s="105"/>
    </row>
    <row r="137" spans="1:27" ht="15.75" customHeight="1" x14ac:dyDescent="0.25">
      <c r="A137" s="140"/>
      <c r="B137" s="302" t="s">
        <v>814</v>
      </c>
      <c r="C137" s="295" t="s">
        <v>815</v>
      </c>
      <c r="D137" s="306" t="s">
        <v>816</v>
      </c>
      <c r="E137" s="305" t="s">
        <v>686</v>
      </c>
      <c r="F137" s="303" t="s">
        <v>687</v>
      </c>
      <c r="G137" s="345" t="s">
        <v>688</v>
      </c>
      <c r="H137" s="347">
        <v>1</v>
      </c>
      <c r="I137" s="344">
        <v>1</v>
      </c>
      <c r="J137" s="306">
        <f t="shared" si="1"/>
        <v>1</v>
      </c>
      <c r="K137" s="320" t="s">
        <v>689</v>
      </c>
      <c r="L137" s="105"/>
      <c r="M137" s="105"/>
      <c r="N137" s="105"/>
      <c r="O137" s="105"/>
      <c r="P137" s="105"/>
      <c r="Q137" s="105"/>
      <c r="R137" s="105"/>
      <c r="S137" s="105"/>
      <c r="T137" s="105"/>
      <c r="U137" s="105"/>
      <c r="V137" s="105"/>
      <c r="W137" s="105"/>
      <c r="X137" s="105"/>
      <c r="Y137" s="105"/>
      <c r="Z137" s="105"/>
      <c r="AA137" s="105"/>
    </row>
    <row r="138" spans="1:27" ht="15.75" customHeight="1" x14ac:dyDescent="0.25">
      <c r="A138" s="140"/>
      <c r="B138" s="302" t="s">
        <v>814</v>
      </c>
      <c r="C138" s="295" t="s">
        <v>815</v>
      </c>
      <c r="D138" s="306" t="s">
        <v>820</v>
      </c>
      <c r="E138" s="305" t="s">
        <v>651</v>
      </c>
      <c r="F138" s="303" t="s">
        <v>692</v>
      </c>
      <c r="G138" s="310" t="s">
        <v>693</v>
      </c>
      <c r="H138" s="305">
        <v>30</v>
      </c>
      <c r="I138" s="344">
        <v>1</v>
      </c>
      <c r="J138" s="306">
        <f t="shared" si="1"/>
        <v>30</v>
      </c>
      <c r="K138" s="307" t="s">
        <v>703</v>
      </c>
      <c r="L138" s="105"/>
      <c r="M138" s="105"/>
      <c r="N138" s="105"/>
      <c r="O138" s="105"/>
      <c r="P138" s="105"/>
      <c r="Q138" s="105"/>
      <c r="R138" s="105"/>
      <c r="S138" s="105"/>
      <c r="T138" s="105"/>
      <c r="U138" s="105"/>
      <c r="V138" s="105"/>
      <c r="W138" s="105"/>
      <c r="X138" s="105"/>
      <c r="Y138" s="105"/>
      <c r="Z138" s="105"/>
      <c r="AA138" s="105"/>
    </row>
    <row r="139" spans="1:27" ht="15.75" customHeight="1" x14ac:dyDescent="0.25">
      <c r="A139" s="140"/>
      <c r="B139" s="302" t="s">
        <v>814</v>
      </c>
      <c r="C139" s="295" t="s">
        <v>815</v>
      </c>
      <c r="D139" s="306" t="s">
        <v>820</v>
      </c>
      <c r="E139" s="305" t="s">
        <v>651</v>
      </c>
      <c r="F139" s="303" t="s">
        <v>655</v>
      </c>
      <c r="G139" s="345" t="s">
        <v>656</v>
      </c>
      <c r="H139" s="346">
        <v>1</v>
      </c>
      <c r="I139" s="344">
        <v>1</v>
      </c>
      <c r="J139" s="306">
        <f t="shared" si="1"/>
        <v>1</v>
      </c>
      <c r="K139" s="309" t="s">
        <v>657</v>
      </c>
      <c r="L139" s="105"/>
      <c r="M139" s="105"/>
      <c r="N139" s="105"/>
      <c r="O139" s="105"/>
      <c r="P139" s="105"/>
      <c r="Q139" s="105"/>
      <c r="R139" s="105"/>
      <c r="S139" s="105"/>
      <c r="T139" s="105"/>
      <c r="U139" s="105"/>
      <c r="V139" s="105"/>
      <c r="W139" s="105"/>
      <c r="X139" s="105"/>
      <c r="Y139" s="105"/>
      <c r="Z139" s="105"/>
      <c r="AA139" s="105"/>
    </row>
    <row r="140" spans="1:27" ht="15.75" customHeight="1" x14ac:dyDescent="0.25">
      <c r="A140" s="140"/>
      <c r="B140" s="302" t="s">
        <v>814</v>
      </c>
      <c r="C140" s="295" t="s">
        <v>815</v>
      </c>
      <c r="D140" s="306" t="s">
        <v>820</v>
      </c>
      <c r="E140" s="305" t="s">
        <v>658</v>
      </c>
      <c r="F140" s="303" t="s">
        <v>821</v>
      </c>
      <c r="G140" s="310" t="s">
        <v>822</v>
      </c>
      <c r="H140" s="305">
        <v>5</v>
      </c>
      <c r="I140" s="344">
        <v>1</v>
      </c>
      <c r="J140" s="306">
        <f t="shared" si="1"/>
        <v>5</v>
      </c>
      <c r="K140" s="309" t="s">
        <v>823</v>
      </c>
      <c r="L140" s="105"/>
      <c r="M140" s="105"/>
      <c r="N140" s="105"/>
      <c r="O140" s="105"/>
      <c r="P140" s="105"/>
      <c r="Q140" s="105"/>
      <c r="R140" s="105"/>
      <c r="S140" s="105"/>
      <c r="T140" s="105"/>
      <c r="U140" s="105"/>
      <c r="V140" s="105"/>
      <c r="W140" s="105"/>
      <c r="X140" s="105"/>
      <c r="Y140" s="105"/>
      <c r="Z140" s="105"/>
      <c r="AA140" s="105"/>
    </row>
    <row r="141" spans="1:27" ht="15.75" customHeight="1" x14ac:dyDescent="0.25">
      <c r="A141" s="140"/>
      <c r="B141" s="302" t="s">
        <v>814</v>
      </c>
      <c r="C141" s="295" t="s">
        <v>815</v>
      </c>
      <c r="D141" s="306" t="s">
        <v>820</v>
      </c>
      <c r="E141" s="305" t="s">
        <v>662</v>
      </c>
      <c r="F141" s="303" t="s">
        <v>663</v>
      </c>
      <c r="G141" s="345" t="s">
        <v>664</v>
      </c>
      <c r="H141" s="346">
        <v>1</v>
      </c>
      <c r="I141" s="344">
        <v>1</v>
      </c>
      <c r="J141" s="306">
        <f t="shared" si="1"/>
        <v>1</v>
      </c>
      <c r="K141" s="311" t="s">
        <v>665</v>
      </c>
      <c r="L141" s="105"/>
      <c r="M141" s="105"/>
      <c r="N141" s="105"/>
      <c r="O141" s="105"/>
      <c r="P141" s="105"/>
      <c r="Q141" s="105"/>
      <c r="R141" s="105"/>
      <c r="S141" s="105"/>
      <c r="T141" s="105"/>
      <c r="U141" s="105"/>
      <c r="V141" s="105"/>
      <c r="W141" s="105"/>
      <c r="X141" s="105"/>
      <c r="Y141" s="105"/>
      <c r="Z141" s="105"/>
      <c r="AA141" s="105"/>
    </row>
    <row r="142" spans="1:27" ht="15.75" customHeight="1" x14ac:dyDescent="0.25">
      <c r="A142" s="140"/>
      <c r="B142" s="302" t="s">
        <v>814</v>
      </c>
      <c r="C142" s="295" t="s">
        <v>815</v>
      </c>
      <c r="D142" s="306" t="s">
        <v>820</v>
      </c>
      <c r="E142" s="305" t="s">
        <v>666</v>
      </c>
      <c r="F142" s="303" t="s">
        <v>667</v>
      </c>
      <c r="G142" s="345" t="s">
        <v>668</v>
      </c>
      <c r="H142" s="346">
        <v>12</v>
      </c>
      <c r="I142" s="344">
        <v>1</v>
      </c>
      <c r="J142" s="306">
        <f t="shared" si="1"/>
        <v>12</v>
      </c>
      <c r="K142" s="307" t="s">
        <v>669</v>
      </c>
      <c r="L142" s="105"/>
      <c r="M142" s="105"/>
      <c r="N142" s="105"/>
      <c r="O142" s="105"/>
      <c r="P142" s="105"/>
      <c r="Q142" s="105"/>
      <c r="R142" s="105"/>
      <c r="S142" s="105"/>
      <c r="T142" s="105"/>
      <c r="U142" s="105"/>
      <c r="V142" s="105"/>
      <c r="W142" s="105"/>
      <c r="X142" s="105"/>
      <c r="Y142" s="105"/>
      <c r="Z142" s="105"/>
      <c r="AA142" s="105"/>
    </row>
    <row r="143" spans="1:27" ht="15.75" customHeight="1" x14ac:dyDescent="0.25">
      <c r="A143" s="140"/>
      <c r="B143" s="302" t="s">
        <v>814</v>
      </c>
      <c r="C143" s="295" t="s">
        <v>815</v>
      </c>
      <c r="D143" s="306" t="s">
        <v>820</v>
      </c>
      <c r="E143" s="305" t="s">
        <v>686</v>
      </c>
      <c r="F143" s="303" t="s">
        <v>687</v>
      </c>
      <c r="G143" s="345" t="s">
        <v>688</v>
      </c>
      <c r="H143" s="346">
        <v>1</v>
      </c>
      <c r="I143" s="344">
        <v>1</v>
      </c>
      <c r="J143" s="306">
        <f t="shared" si="1"/>
        <v>1</v>
      </c>
      <c r="K143" s="307" t="s">
        <v>689</v>
      </c>
      <c r="L143" s="105"/>
      <c r="M143" s="105"/>
      <c r="N143" s="105"/>
      <c r="O143" s="105"/>
      <c r="P143" s="105"/>
      <c r="Q143" s="105"/>
      <c r="R143" s="105"/>
      <c r="S143" s="105"/>
      <c r="T143" s="105"/>
      <c r="U143" s="105"/>
      <c r="V143" s="105"/>
      <c r="W143" s="105"/>
      <c r="X143" s="105"/>
      <c r="Y143" s="105"/>
      <c r="Z143" s="105"/>
      <c r="AA143" s="105"/>
    </row>
    <row r="144" spans="1:27" ht="15.75" customHeight="1" x14ac:dyDescent="0.25">
      <c r="A144" s="140"/>
      <c r="B144" s="302"/>
      <c r="C144" s="295" t="s">
        <v>815</v>
      </c>
      <c r="D144" s="306" t="s">
        <v>824</v>
      </c>
      <c r="E144" s="305" t="s">
        <v>651</v>
      </c>
      <c r="F144" s="303" t="s">
        <v>701</v>
      </c>
      <c r="G144" s="310" t="s">
        <v>702</v>
      </c>
      <c r="H144" s="305">
        <v>30</v>
      </c>
      <c r="I144" s="344">
        <v>1</v>
      </c>
      <c r="J144" s="306">
        <f t="shared" si="1"/>
        <v>30</v>
      </c>
      <c r="K144" s="307" t="s">
        <v>703</v>
      </c>
      <c r="L144" s="105"/>
      <c r="M144" s="105"/>
      <c r="N144" s="105"/>
      <c r="O144" s="105"/>
      <c r="P144" s="105"/>
      <c r="Q144" s="105"/>
      <c r="R144" s="105"/>
      <c r="S144" s="105"/>
      <c r="T144" s="105"/>
      <c r="U144" s="105"/>
      <c r="V144" s="105"/>
      <c r="W144" s="105"/>
      <c r="X144" s="105"/>
      <c r="Y144" s="105"/>
      <c r="Z144" s="105"/>
      <c r="AA144" s="105"/>
    </row>
    <row r="145" spans="1:27" ht="15.75" customHeight="1" x14ac:dyDescent="0.25">
      <c r="A145" s="140"/>
      <c r="B145" s="302"/>
      <c r="C145" s="295" t="s">
        <v>815</v>
      </c>
      <c r="D145" s="306" t="s">
        <v>824</v>
      </c>
      <c r="E145" s="305" t="s">
        <v>651</v>
      </c>
      <c r="F145" s="303" t="s">
        <v>655</v>
      </c>
      <c r="G145" s="345" t="s">
        <v>656</v>
      </c>
      <c r="H145" s="346">
        <v>1</v>
      </c>
      <c r="I145" s="344">
        <v>1</v>
      </c>
      <c r="J145" s="306">
        <f t="shared" si="1"/>
        <v>1</v>
      </c>
      <c r="K145" s="309" t="s">
        <v>657</v>
      </c>
      <c r="L145" s="105"/>
      <c r="M145" s="105"/>
      <c r="N145" s="105"/>
      <c r="O145" s="105"/>
      <c r="P145" s="105"/>
      <c r="Q145" s="105"/>
      <c r="R145" s="105"/>
      <c r="S145" s="105"/>
      <c r="T145" s="105"/>
      <c r="U145" s="105"/>
      <c r="V145" s="105"/>
      <c r="W145" s="105"/>
      <c r="X145" s="105"/>
      <c r="Y145" s="105"/>
      <c r="Z145" s="105"/>
      <c r="AA145" s="105"/>
    </row>
    <row r="146" spans="1:27" ht="15.75" customHeight="1" x14ac:dyDescent="0.25">
      <c r="A146" s="140"/>
      <c r="B146" s="302"/>
      <c r="C146" s="295" t="s">
        <v>815</v>
      </c>
      <c r="D146" s="306" t="s">
        <v>824</v>
      </c>
      <c r="E146" s="305" t="s">
        <v>658</v>
      </c>
      <c r="F146" s="303" t="s">
        <v>825</v>
      </c>
      <c r="G146" s="310" t="s">
        <v>826</v>
      </c>
      <c r="H146" s="305">
        <v>5</v>
      </c>
      <c r="I146" s="344">
        <v>1</v>
      </c>
      <c r="J146" s="306">
        <f t="shared" si="1"/>
        <v>5</v>
      </c>
      <c r="K146" s="309" t="s">
        <v>823</v>
      </c>
      <c r="L146" s="105"/>
      <c r="M146" s="105"/>
      <c r="N146" s="105"/>
      <c r="O146" s="105"/>
      <c r="P146" s="105"/>
      <c r="Q146" s="105"/>
      <c r="R146" s="105"/>
      <c r="S146" s="105"/>
      <c r="T146" s="105"/>
      <c r="U146" s="105"/>
      <c r="V146" s="105"/>
      <c r="W146" s="105"/>
      <c r="X146" s="105"/>
      <c r="Y146" s="105"/>
      <c r="Z146" s="105"/>
      <c r="AA146" s="105"/>
    </row>
    <row r="147" spans="1:27" ht="15.75" customHeight="1" x14ac:dyDescent="0.25">
      <c r="A147" s="140"/>
      <c r="B147" s="302"/>
      <c r="C147" s="295" t="s">
        <v>815</v>
      </c>
      <c r="D147" s="306" t="s">
        <v>824</v>
      </c>
      <c r="E147" s="305" t="s">
        <v>662</v>
      </c>
      <c r="F147" s="303" t="s">
        <v>663</v>
      </c>
      <c r="G147" s="345" t="s">
        <v>664</v>
      </c>
      <c r="H147" s="346">
        <v>1</v>
      </c>
      <c r="I147" s="344">
        <v>1</v>
      </c>
      <c r="J147" s="306">
        <f t="shared" si="1"/>
        <v>1</v>
      </c>
      <c r="K147" s="311" t="s">
        <v>665</v>
      </c>
      <c r="L147" s="105"/>
      <c r="M147" s="105"/>
      <c r="N147" s="105"/>
      <c r="O147" s="105"/>
      <c r="P147" s="105"/>
      <c r="Q147" s="105"/>
      <c r="R147" s="105"/>
      <c r="S147" s="105"/>
      <c r="T147" s="105"/>
      <c r="U147" s="105"/>
      <c r="V147" s="105"/>
      <c r="W147" s="105"/>
      <c r="X147" s="105"/>
      <c r="Y147" s="105"/>
      <c r="Z147" s="105"/>
      <c r="AA147" s="105"/>
    </row>
    <row r="148" spans="1:27" ht="15.75" customHeight="1" x14ac:dyDescent="0.25">
      <c r="A148" s="140"/>
      <c r="B148" s="302"/>
      <c r="C148" s="295" t="s">
        <v>815</v>
      </c>
      <c r="D148" s="306" t="s">
        <v>824</v>
      </c>
      <c r="E148" s="305" t="s">
        <v>666</v>
      </c>
      <c r="F148" s="303" t="s">
        <v>667</v>
      </c>
      <c r="G148" s="345" t="s">
        <v>668</v>
      </c>
      <c r="H148" s="346">
        <v>12</v>
      </c>
      <c r="I148" s="344">
        <v>1</v>
      </c>
      <c r="J148" s="306">
        <f t="shared" si="1"/>
        <v>12</v>
      </c>
      <c r="K148" s="307" t="s">
        <v>669</v>
      </c>
      <c r="L148" s="105"/>
      <c r="M148" s="105"/>
      <c r="N148" s="105"/>
      <c r="O148" s="105"/>
      <c r="P148" s="105"/>
      <c r="Q148" s="105"/>
      <c r="R148" s="105"/>
      <c r="S148" s="105"/>
      <c r="T148" s="105"/>
      <c r="U148" s="105"/>
      <c r="V148" s="105"/>
      <c r="W148" s="105"/>
      <c r="X148" s="105"/>
      <c r="Y148" s="105"/>
      <c r="Z148" s="105"/>
      <c r="AA148" s="105"/>
    </row>
    <row r="149" spans="1:27" ht="15.75" customHeight="1" x14ac:dyDescent="0.25">
      <c r="A149" s="140"/>
      <c r="B149" s="302"/>
      <c r="C149" s="295" t="s">
        <v>815</v>
      </c>
      <c r="D149" s="306" t="s">
        <v>824</v>
      </c>
      <c r="E149" s="305" t="s">
        <v>686</v>
      </c>
      <c r="F149" s="303" t="s">
        <v>687</v>
      </c>
      <c r="G149" s="345" t="s">
        <v>688</v>
      </c>
      <c r="H149" s="346">
        <v>1</v>
      </c>
      <c r="I149" s="344">
        <v>1</v>
      </c>
      <c r="J149" s="306">
        <f t="shared" si="1"/>
        <v>1</v>
      </c>
      <c r="K149" s="307" t="s">
        <v>689</v>
      </c>
      <c r="L149" s="105"/>
      <c r="M149" s="105"/>
      <c r="N149" s="105"/>
      <c r="O149" s="105"/>
      <c r="P149" s="105"/>
      <c r="Q149" s="105"/>
      <c r="R149" s="105"/>
      <c r="S149" s="105"/>
      <c r="T149" s="105"/>
      <c r="U149" s="105"/>
      <c r="V149" s="105"/>
      <c r="W149" s="105"/>
      <c r="X149" s="105"/>
      <c r="Y149" s="105"/>
      <c r="Z149" s="105"/>
      <c r="AA149" s="105"/>
    </row>
    <row r="150" spans="1:27" ht="15.75" customHeight="1" x14ac:dyDescent="0.25">
      <c r="A150" s="140"/>
      <c r="B150" s="302" t="s">
        <v>827</v>
      </c>
      <c r="C150" s="295" t="s">
        <v>815</v>
      </c>
      <c r="D150" s="306" t="s">
        <v>828</v>
      </c>
      <c r="E150" s="305" t="s">
        <v>710</v>
      </c>
      <c r="F150" s="313" t="s">
        <v>772</v>
      </c>
      <c r="G150" s="304" t="s">
        <v>773</v>
      </c>
      <c r="H150" s="305">
        <v>1</v>
      </c>
      <c r="I150" s="344">
        <v>3</v>
      </c>
      <c r="J150" s="306">
        <f t="shared" si="1"/>
        <v>3</v>
      </c>
      <c r="K150" s="312" t="s">
        <v>774</v>
      </c>
      <c r="L150" s="105"/>
      <c r="M150" s="105"/>
      <c r="N150" s="105"/>
      <c r="O150" s="105"/>
      <c r="P150" s="105"/>
      <c r="Q150" s="105"/>
      <c r="R150" s="105"/>
      <c r="S150" s="105"/>
      <c r="T150" s="105"/>
      <c r="U150" s="105"/>
      <c r="V150" s="105"/>
      <c r="W150" s="105"/>
      <c r="X150" s="105"/>
      <c r="Y150" s="105"/>
      <c r="Z150" s="105"/>
      <c r="AA150" s="105"/>
    </row>
    <row r="151" spans="1:27" ht="15.75" customHeight="1" x14ac:dyDescent="0.25">
      <c r="A151" s="140"/>
      <c r="B151" s="302" t="s">
        <v>827</v>
      </c>
      <c r="C151" s="295" t="s">
        <v>815</v>
      </c>
      <c r="D151" s="306" t="s">
        <v>828</v>
      </c>
      <c r="E151" s="305" t="s">
        <v>775</v>
      </c>
      <c r="F151" s="313" t="s">
        <v>715</v>
      </c>
      <c r="G151" s="304" t="s">
        <v>776</v>
      </c>
      <c r="H151" s="305">
        <v>1</v>
      </c>
      <c r="I151" s="344">
        <v>3</v>
      </c>
      <c r="J151" s="306">
        <f t="shared" si="1"/>
        <v>3</v>
      </c>
      <c r="K151" s="307" t="s">
        <v>716</v>
      </c>
      <c r="L151" s="105"/>
      <c r="M151" s="105"/>
      <c r="N151" s="105"/>
      <c r="O151" s="105"/>
      <c r="P151" s="105"/>
      <c r="Q151" s="105"/>
      <c r="R151" s="105"/>
      <c r="S151" s="105"/>
      <c r="T151" s="105"/>
      <c r="U151" s="105"/>
      <c r="V151" s="105"/>
      <c r="W151" s="105"/>
      <c r="X151" s="105"/>
      <c r="Y151" s="105"/>
      <c r="Z151" s="105"/>
      <c r="AA151" s="105"/>
    </row>
    <row r="152" spans="1:27" ht="15.75" customHeight="1" x14ac:dyDescent="0.25">
      <c r="A152" s="140"/>
      <c r="B152" s="302" t="s">
        <v>827</v>
      </c>
      <c r="C152" s="295" t="s">
        <v>815</v>
      </c>
      <c r="D152" s="306" t="s">
        <v>828</v>
      </c>
      <c r="E152" s="305" t="s">
        <v>720</v>
      </c>
      <c r="F152" s="313" t="s">
        <v>721</v>
      </c>
      <c r="G152" s="304" t="s">
        <v>722</v>
      </c>
      <c r="H152" s="305">
        <v>31</v>
      </c>
      <c r="I152" s="344">
        <v>3</v>
      </c>
      <c r="J152" s="306">
        <f t="shared" si="1"/>
        <v>93</v>
      </c>
      <c r="K152" s="307" t="s">
        <v>778</v>
      </c>
      <c r="L152" s="105"/>
      <c r="M152" s="105"/>
      <c r="N152" s="105"/>
      <c r="O152" s="105"/>
      <c r="P152" s="105"/>
      <c r="Q152" s="105"/>
      <c r="R152" s="105"/>
      <c r="S152" s="105"/>
      <c r="T152" s="105"/>
      <c r="U152" s="105"/>
      <c r="V152" s="105"/>
      <c r="W152" s="105"/>
      <c r="X152" s="105"/>
      <c r="Y152" s="105"/>
      <c r="Z152" s="105"/>
      <c r="AA152" s="105"/>
    </row>
    <row r="153" spans="1:27" ht="15.75" customHeight="1" x14ac:dyDescent="0.25">
      <c r="A153" s="140"/>
      <c r="B153" s="302" t="s">
        <v>827</v>
      </c>
      <c r="C153" s="295" t="s">
        <v>815</v>
      </c>
      <c r="D153" s="308" t="s">
        <v>828</v>
      </c>
      <c r="E153" s="306" t="s">
        <v>717</v>
      </c>
      <c r="F153" s="348" t="s">
        <v>718</v>
      </c>
      <c r="G153" s="304" t="s">
        <v>719</v>
      </c>
      <c r="H153" s="305">
        <v>2</v>
      </c>
      <c r="I153" s="344">
        <v>3</v>
      </c>
      <c r="J153" s="306">
        <f t="shared" si="1"/>
        <v>6</v>
      </c>
      <c r="K153" s="307" t="s">
        <v>719</v>
      </c>
      <c r="L153" s="105"/>
      <c r="M153" s="105"/>
      <c r="N153" s="105"/>
      <c r="O153" s="105"/>
      <c r="P153" s="105"/>
      <c r="Q153" s="105"/>
      <c r="R153" s="105"/>
      <c r="S153" s="105"/>
      <c r="T153" s="105"/>
      <c r="U153" s="105"/>
      <c r="V153" s="105"/>
      <c r="W153" s="105"/>
      <c r="X153" s="105"/>
      <c r="Y153" s="105"/>
      <c r="Z153" s="105"/>
      <c r="AA153" s="105"/>
    </row>
    <row r="154" spans="1:27" ht="15.75" customHeight="1" x14ac:dyDescent="0.25">
      <c r="A154" s="140"/>
      <c r="B154" s="302" t="s">
        <v>827</v>
      </c>
      <c r="C154" s="295" t="s">
        <v>815</v>
      </c>
      <c r="D154" s="306" t="s">
        <v>828</v>
      </c>
      <c r="E154" s="305" t="s">
        <v>779</v>
      </c>
      <c r="F154" s="313" t="s">
        <v>780</v>
      </c>
      <c r="G154" s="304" t="s">
        <v>781</v>
      </c>
      <c r="H154" s="305">
        <v>1</v>
      </c>
      <c r="I154" s="344">
        <v>3</v>
      </c>
      <c r="J154" s="306">
        <f t="shared" si="1"/>
        <v>3</v>
      </c>
      <c r="K154" s="307" t="s">
        <v>782</v>
      </c>
      <c r="L154" s="105"/>
      <c r="M154" s="105"/>
      <c r="N154" s="105"/>
      <c r="O154" s="105"/>
      <c r="P154" s="105"/>
      <c r="Q154" s="105"/>
      <c r="R154" s="105"/>
      <c r="S154" s="105"/>
      <c r="T154" s="105"/>
      <c r="U154" s="105"/>
      <c r="V154" s="105"/>
      <c r="W154" s="105"/>
      <c r="X154" s="105"/>
      <c r="Y154" s="105"/>
      <c r="Z154" s="105"/>
      <c r="AA154" s="105"/>
    </row>
    <row r="155" spans="1:27" ht="15.75" customHeight="1" x14ac:dyDescent="0.25">
      <c r="A155" s="140"/>
      <c r="B155" s="302" t="s">
        <v>827</v>
      </c>
      <c r="C155" s="295" t="s">
        <v>815</v>
      </c>
      <c r="D155" s="306" t="s">
        <v>828</v>
      </c>
      <c r="E155" s="305" t="s">
        <v>724</v>
      </c>
      <c r="F155" s="313" t="s">
        <v>725</v>
      </c>
      <c r="G155" s="304" t="s">
        <v>726</v>
      </c>
      <c r="H155" s="305">
        <v>1</v>
      </c>
      <c r="I155" s="344">
        <v>3</v>
      </c>
      <c r="J155" s="306">
        <f t="shared" si="1"/>
        <v>3</v>
      </c>
      <c r="K155" s="307" t="s">
        <v>777</v>
      </c>
      <c r="L155" s="105"/>
      <c r="M155" s="105"/>
      <c r="N155" s="105"/>
      <c r="O155" s="105"/>
      <c r="P155" s="105"/>
      <c r="Q155" s="105"/>
      <c r="R155" s="105"/>
      <c r="S155" s="105"/>
      <c r="T155" s="105"/>
      <c r="U155" s="105"/>
      <c r="V155" s="105"/>
      <c r="W155" s="105"/>
      <c r="X155" s="105"/>
      <c r="Y155" s="105"/>
      <c r="Z155" s="105"/>
      <c r="AA155" s="105"/>
    </row>
    <row r="156" spans="1:27" ht="15.75" customHeight="1" x14ac:dyDescent="0.25">
      <c r="A156" s="140"/>
      <c r="B156" s="302" t="s">
        <v>827</v>
      </c>
      <c r="C156" s="295" t="s">
        <v>815</v>
      </c>
      <c r="D156" s="306" t="s">
        <v>828</v>
      </c>
      <c r="E156" s="349" t="s">
        <v>686</v>
      </c>
      <c r="F156" s="350" t="s">
        <v>829</v>
      </c>
      <c r="G156" s="351" t="s">
        <v>830</v>
      </c>
      <c r="H156" s="352">
        <v>1</v>
      </c>
      <c r="I156" s="344">
        <v>3</v>
      </c>
      <c r="J156" s="306">
        <f t="shared" si="1"/>
        <v>3</v>
      </c>
      <c r="K156" s="353" t="s">
        <v>831</v>
      </c>
      <c r="L156" s="105"/>
      <c r="M156" s="105"/>
      <c r="N156" s="105"/>
      <c r="O156" s="105"/>
      <c r="P156" s="105"/>
      <c r="Q156" s="105"/>
      <c r="R156" s="105"/>
      <c r="S156" s="105"/>
      <c r="T156" s="105"/>
      <c r="U156" s="105"/>
      <c r="V156" s="105"/>
      <c r="W156" s="105"/>
      <c r="X156" s="105"/>
      <c r="Y156" s="105"/>
      <c r="Z156" s="105"/>
      <c r="AA156" s="105"/>
    </row>
    <row r="157" spans="1:27" ht="15.75" customHeight="1" x14ac:dyDescent="0.25">
      <c r="A157" s="140"/>
      <c r="B157" s="302" t="s">
        <v>827</v>
      </c>
      <c r="C157" s="295" t="s">
        <v>815</v>
      </c>
      <c r="D157" s="306" t="s">
        <v>828</v>
      </c>
      <c r="E157" s="354" t="s">
        <v>832</v>
      </c>
      <c r="F157" s="355" t="s">
        <v>833</v>
      </c>
      <c r="G157" s="356" t="s">
        <v>834</v>
      </c>
      <c r="H157" s="357">
        <v>1</v>
      </c>
      <c r="I157" s="344">
        <v>3</v>
      </c>
      <c r="J157" s="306">
        <f t="shared" si="1"/>
        <v>3</v>
      </c>
      <c r="K157" s="358" t="s">
        <v>835</v>
      </c>
      <c r="L157" s="105"/>
      <c r="M157" s="105"/>
      <c r="N157" s="105"/>
      <c r="O157" s="105"/>
      <c r="P157" s="105"/>
      <c r="Q157" s="105"/>
      <c r="R157" s="105"/>
      <c r="S157" s="105"/>
      <c r="T157" s="105"/>
      <c r="U157" s="105"/>
      <c r="V157" s="105"/>
      <c r="W157" s="105"/>
      <c r="X157" s="105"/>
      <c r="Y157" s="105"/>
      <c r="Z157" s="105"/>
      <c r="AA157" s="105"/>
    </row>
    <row r="158" spans="1:27" ht="15.75" customHeight="1" x14ac:dyDescent="0.25">
      <c r="A158" s="140"/>
      <c r="B158" s="302" t="s">
        <v>827</v>
      </c>
      <c r="C158" s="295" t="s">
        <v>815</v>
      </c>
      <c r="D158" s="306" t="s">
        <v>828</v>
      </c>
      <c r="E158" s="306" t="s">
        <v>731</v>
      </c>
      <c r="F158" s="314" t="s">
        <v>732</v>
      </c>
      <c r="G158" s="304" t="s">
        <v>733</v>
      </c>
      <c r="H158" s="305">
        <v>1</v>
      </c>
      <c r="I158" s="344">
        <v>3</v>
      </c>
      <c r="J158" s="306">
        <f t="shared" si="1"/>
        <v>3</v>
      </c>
      <c r="K158" s="307" t="s">
        <v>734</v>
      </c>
      <c r="L158" s="105"/>
      <c r="M158" s="105"/>
      <c r="N158" s="105"/>
      <c r="O158" s="105"/>
      <c r="P158" s="105"/>
      <c r="Q158" s="105"/>
      <c r="R158" s="105"/>
      <c r="S158" s="105"/>
      <c r="T158" s="105"/>
      <c r="U158" s="105"/>
      <c r="V158" s="105"/>
      <c r="W158" s="105"/>
      <c r="X158" s="105"/>
      <c r="Y158" s="105"/>
      <c r="Z158" s="105"/>
      <c r="AA158" s="105"/>
    </row>
    <row r="159" spans="1:27" ht="15.75" customHeight="1" x14ac:dyDescent="0.25">
      <c r="A159" s="140"/>
      <c r="B159" s="302" t="s">
        <v>827</v>
      </c>
      <c r="C159" s="295" t="s">
        <v>815</v>
      </c>
      <c r="D159" s="306" t="s">
        <v>828</v>
      </c>
      <c r="E159" s="306" t="s">
        <v>731</v>
      </c>
      <c r="F159" s="313" t="s">
        <v>735</v>
      </c>
      <c r="G159" s="304" t="s">
        <v>736</v>
      </c>
      <c r="H159" s="305">
        <v>1</v>
      </c>
      <c r="I159" s="344">
        <v>3</v>
      </c>
      <c r="J159" s="306">
        <f t="shared" si="1"/>
        <v>3</v>
      </c>
      <c r="K159" s="307" t="s">
        <v>737</v>
      </c>
      <c r="L159" s="105"/>
      <c r="M159" s="105"/>
      <c r="N159" s="105"/>
      <c r="O159" s="105"/>
      <c r="P159" s="105"/>
      <c r="Q159" s="105"/>
      <c r="R159" s="105"/>
      <c r="S159" s="105"/>
      <c r="T159" s="105"/>
      <c r="U159" s="105"/>
      <c r="V159" s="105"/>
      <c r="W159" s="105"/>
      <c r="X159" s="105"/>
      <c r="Y159" s="105"/>
      <c r="Z159" s="105"/>
      <c r="AA159" s="105"/>
    </row>
    <row r="160" spans="1:27" ht="15.75" customHeight="1" thickBot="1" x14ac:dyDescent="0.3">
      <c r="A160" s="140"/>
      <c r="B160" s="359" t="s">
        <v>827</v>
      </c>
      <c r="C160" s="295" t="s">
        <v>815</v>
      </c>
      <c r="D160" s="360" t="s">
        <v>828</v>
      </c>
      <c r="E160" s="361" t="s">
        <v>731</v>
      </c>
      <c r="F160" s="362" t="s">
        <v>836</v>
      </c>
      <c r="G160" s="363" t="s">
        <v>837</v>
      </c>
      <c r="H160" s="364">
        <v>1</v>
      </c>
      <c r="I160" s="365">
        <v>3</v>
      </c>
      <c r="J160" s="360">
        <f t="shared" si="1"/>
        <v>3</v>
      </c>
      <c r="K160" s="366" t="s">
        <v>838</v>
      </c>
      <c r="L160" s="105"/>
      <c r="M160" s="105"/>
      <c r="N160" s="105"/>
      <c r="O160" s="105"/>
      <c r="P160" s="105"/>
      <c r="Q160" s="105"/>
      <c r="R160" s="105"/>
      <c r="S160" s="105"/>
      <c r="T160" s="105"/>
      <c r="U160" s="105"/>
      <c r="V160" s="105"/>
      <c r="W160" s="105"/>
      <c r="X160" s="105"/>
      <c r="Y160" s="105"/>
      <c r="Z160" s="105"/>
      <c r="AA160" s="105"/>
    </row>
    <row r="161" spans="1:27" ht="15.75" customHeight="1" thickBot="1" x14ac:dyDescent="0.3">
      <c r="A161" s="140"/>
      <c r="B161" s="252" t="s">
        <v>839</v>
      </c>
      <c r="C161" s="253" t="s">
        <v>840</v>
      </c>
      <c r="D161" s="367" t="s">
        <v>841</v>
      </c>
      <c r="E161" s="258" t="s">
        <v>651</v>
      </c>
      <c r="F161" s="256" t="s">
        <v>692</v>
      </c>
      <c r="G161" s="257" t="s">
        <v>693</v>
      </c>
      <c r="H161" s="258">
        <v>30</v>
      </c>
      <c r="I161" s="368">
        <v>1</v>
      </c>
      <c r="J161" s="255">
        <f t="shared" si="1"/>
        <v>30</v>
      </c>
      <c r="K161" s="261" t="s">
        <v>703</v>
      </c>
      <c r="L161" s="105"/>
      <c r="M161" s="105"/>
      <c r="N161" s="105"/>
      <c r="O161" s="105"/>
      <c r="P161" s="105"/>
      <c r="Q161" s="105"/>
      <c r="R161" s="105"/>
      <c r="S161" s="105"/>
      <c r="T161" s="105"/>
      <c r="U161" s="105"/>
      <c r="V161" s="105"/>
      <c r="W161" s="105"/>
      <c r="X161" s="105"/>
      <c r="Y161" s="105"/>
      <c r="Z161" s="105"/>
      <c r="AA161" s="105"/>
    </row>
    <row r="162" spans="1:27" ht="15.75" customHeight="1" thickBot="1" x14ac:dyDescent="0.3">
      <c r="A162" s="140"/>
      <c r="B162" s="262" t="s">
        <v>839</v>
      </c>
      <c r="C162" s="253" t="s">
        <v>840</v>
      </c>
      <c r="D162" s="285" t="s">
        <v>841</v>
      </c>
      <c r="E162" s="264" t="s">
        <v>651</v>
      </c>
      <c r="F162" s="265" t="s">
        <v>655</v>
      </c>
      <c r="G162" s="266" t="s">
        <v>656</v>
      </c>
      <c r="H162" s="267">
        <v>1</v>
      </c>
      <c r="I162" s="259">
        <v>1</v>
      </c>
      <c r="J162" s="260">
        <f t="shared" si="1"/>
        <v>1</v>
      </c>
      <c r="K162" s="268" t="s">
        <v>657</v>
      </c>
      <c r="L162" s="105"/>
      <c r="M162" s="105"/>
      <c r="N162" s="105"/>
      <c r="O162" s="105"/>
      <c r="P162" s="105"/>
      <c r="Q162" s="105"/>
      <c r="R162" s="105"/>
      <c r="S162" s="105"/>
      <c r="T162" s="105"/>
      <c r="U162" s="105"/>
      <c r="V162" s="105"/>
      <c r="W162" s="105"/>
      <c r="X162" s="105"/>
      <c r="Y162" s="105"/>
      <c r="Z162" s="105"/>
      <c r="AA162" s="105"/>
    </row>
    <row r="163" spans="1:27" ht="15.75" customHeight="1" thickBot="1" x14ac:dyDescent="0.3">
      <c r="A163" s="140"/>
      <c r="B163" s="262" t="s">
        <v>839</v>
      </c>
      <c r="C163" s="253" t="s">
        <v>840</v>
      </c>
      <c r="D163" s="285" t="s">
        <v>841</v>
      </c>
      <c r="E163" s="264" t="s">
        <v>658</v>
      </c>
      <c r="F163" s="265" t="s">
        <v>842</v>
      </c>
      <c r="G163" s="269" t="s">
        <v>843</v>
      </c>
      <c r="H163" s="264">
        <v>6</v>
      </c>
      <c r="I163" s="259">
        <v>1</v>
      </c>
      <c r="J163" s="260">
        <f t="shared" si="1"/>
        <v>6</v>
      </c>
      <c r="K163" s="268" t="s">
        <v>844</v>
      </c>
      <c r="L163" s="105"/>
      <c r="M163" s="105"/>
      <c r="N163" s="105"/>
      <c r="O163" s="105"/>
      <c r="P163" s="105"/>
      <c r="Q163" s="105"/>
      <c r="R163" s="105"/>
      <c r="S163" s="105"/>
      <c r="T163" s="105"/>
      <c r="U163" s="105"/>
      <c r="V163" s="105"/>
      <c r="W163" s="105"/>
      <c r="X163" s="105"/>
      <c r="Y163" s="105"/>
      <c r="Z163" s="105"/>
      <c r="AA163" s="105"/>
    </row>
    <row r="164" spans="1:27" ht="15.75" customHeight="1" thickBot="1" x14ac:dyDescent="0.3">
      <c r="A164" s="140"/>
      <c r="B164" s="262" t="s">
        <v>839</v>
      </c>
      <c r="C164" s="253" t="s">
        <v>840</v>
      </c>
      <c r="D164" s="285" t="s">
        <v>841</v>
      </c>
      <c r="E164" s="264" t="s">
        <v>662</v>
      </c>
      <c r="F164" s="265" t="s">
        <v>663</v>
      </c>
      <c r="G164" s="266" t="s">
        <v>664</v>
      </c>
      <c r="H164" s="267">
        <v>1</v>
      </c>
      <c r="I164" s="259">
        <v>1</v>
      </c>
      <c r="J164" s="260">
        <f t="shared" si="1"/>
        <v>1</v>
      </c>
      <c r="K164" s="369" t="s">
        <v>665</v>
      </c>
      <c r="L164" s="105"/>
      <c r="M164" s="105"/>
      <c r="N164" s="105"/>
      <c r="O164" s="105"/>
      <c r="P164" s="105"/>
      <c r="Q164" s="105"/>
      <c r="R164" s="105"/>
      <c r="S164" s="105"/>
      <c r="T164" s="105"/>
      <c r="U164" s="105"/>
      <c r="V164" s="105"/>
      <c r="W164" s="105"/>
      <c r="X164" s="105"/>
      <c r="Y164" s="105"/>
      <c r="Z164" s="105"/>
      <c r="AA164" s="105"/>
    </row>
    <row r="165" spans="1:27" ht="15.75" customHeight="1" thickBot="1" x14ac:dyDescent="0.3">
      <c r="A165" s="140"/>
      <c r="B165" s="262" t="s">
        <v>839</v>
      </c>
      <c r="C165" s="253" t="s">
        <v>840</v>
      </c>
      <c r="D165" s="285" t="s">
        <v>841</v>
      </c>
      <c r="E165" s="264" t="s">
        <v>666</v>
      </c>
      <c r="F165" s="265" t="s">
        <v>667</v>
      </c>
      <c r="G165" s="266" t="s">
        <v>668</v>
      </c>
      <c r="H165" s="267">
        <v>2</v>
      </c>
      <c r="I165" s="259">
        <v>1</v>
      </c>
      <c r="J165" s="260">
        <f t="shared" si="1"/>
        <v>2</v>
      </c>
      <c r="K165" s="270" t="s">
        <v>669</v>
      </c>
      <c r="L165" s="105"/>
      <c r="M165" s="105"/>
      <c r="N165" s="105"/>
      <c r="O165" s="105"/>
      <c r="P165" s="105"/>
      <c r="Q165" s="105"/>
      <c r="R165" s="105"/>
      <c r="S165" s="105"/>
      <c r="T165" s="105"/>
      <c r="U165" s="105"/>
      <c r="V165" s="105"/>
      <c r="W165" s="105"/>
      <c r="X165" s="105"/>
      <c r="Y165" s="105"/>
      <c r="Z165" s="105"/>
      <c r="AA165" s="105"/>
    </row>
    <row r="166" spans="1:27" ht="15.75" customHeight="1" thickBot="1" x14ac:dyDescent="0.3">
      <c r="A166" s="140"/>
      <c r="B166" s="262" t="s">
        <v>839</v>
      </c>
      <c r="C166" s="253" t="s">
        <v>840</v>
      </c>
      <c r="D166" s="285" t="s">
        <v>841</v>
      </c>
      <c r="E166" s="264" t="s">
        <v>763</v>
      </c>
      <c r="F166" s="265" t="s">
        <v>845</v>
      </c>
      <c r="G166" s="269" t="s">
        <v>846</v>
      </c>
      <c r="H166" s="264">
        <v>4</v>
      </c>
      <c r="I166" s="259">
        <v>1</v>
      </c>
      <c r="J166" s="260">
        <f t="shared" si="1"/>
        <v>4</v>
      </c>
      <c r="K166" s="369" t="s">
        <v>847</v>
      </c>
      <c r="L166" s="105"/>
      <c r="M166" s="105"/>
      <c r="N166" s="105"/>
      <c r="O166" s="105"/>
      <c r="P166" s="105"/>
      <c r="Q166" s="105"/>
      <c r="R166" s="105"/>
      <c r="S166" s="105"/>
      <c r="T166" s="105"/>
      <c r="U166" s="105"/>
      <c r="V166" s="105"/>
      <c r="W166" s="105"/>
      <c r="X166" s="105"/>
      <c r="Y166" s="105"/>
      <c r="Z166" s="105"/>
      <c r="AA166" s="105"/>
    </row>
    <row r="167" spans="1:27" ht="15.75" customHeight="1" thickBot="1" x14ac:dyDescent="0.3">
      <c r="A167" s="140"/>
      <c r="B167" s="262" t="s">
        <v>839</v>
      </c>
      <c r="C167" s="253" t="s">
        <v>840</v>
      </c>
      <c r="D167" s="285" t="s">
        <v>841</v>
      </c>
      <c r="E167" s="260" t="s">
        <v>682</v>
      </c>
      <c r="F167" s="265" t="s">
        <v>848</v>
      </c>
      <c r="G167" s="269" t="s">
        <v>849</v>
      </c>
      <c r="H167" s="370">
        <v>5</v>
      </c>
      <c r="I167" s="259">
        <v>1</v>
      </c>
      <c r="J167" s="260">
        <f t="shared" si="1"/>
        <v>5</v>
      </c>
      <c r="K167" s="371" t="s">
        <v>850</v>
      </c>
      <c r="L167" s="105"/>
      <c r="M167" s="105"/>
      <c r="N167" s="105"/>
      <c r="O167" s="105"/>
      <c r="P167" s="105"/>
      <c r="Q167" s="105"/>
      <c r="R167" s="105"/>
      <c r="S167" s="105"/>
      <c r="T167" s="105"/>
      <c r="U167" s="105"/>
      <c r="V167" s="105"/>
      <c r="W167" s="105"/>
      <c r="X167" s="105"/>
      <c r="Y167" s="105"/>
      <c r="Z167" s="105"/>
      <c r="AA167" s="105"/>
    </row>
    <row r="168" spans="1:27" ht="15.75" customHeight="1" thickBot="1" x14ac:dyDescent="0.3">
      <c r="A168" s="140"/>
      <c r="B168" s="262"/>
      <c r="C168" s="253" t="s">
        <v>840</v>
      </c>
      <c r="D168" s="285" t="s">
        <v>841</v>
      </c>
      <c r="E168" s="260" t="s">
        <v>851</v>
      </c>
      <c r="F168" s="265" t="s">
        <v>852</v>
      </c>
      <c r="G168" s="269" t="s">
        <v>853</v>
      </c>
      <c r="H168" s="264">
        <v>15</v>
      </c>
      <c r="I168" s="259">
        <v>1</v>
      </c>
      <c r="J168" s="260">
        <f t="shared" si="1"/>
        <v>15</v>
      </c>
      <c r="K168" s="270" t="s">
        <v>854</v>
      </c>
      <c r="L168" s="105"/>
      <c r="M168" s="105"/>
      <c r="N168" s="105"/>
      <c r="O168" s="105"/>
      <c r="P168" s="105"/>
      <c r="Q168" s="105"/>
      <c r="R168" s="105"/>
      <c r="S168" s="105"/>
      <c r="T168" s="105"/>
      <c r="U168" s="105"/>
      <c r="V168" s="105"/>
      <c r="W168" s="105"/>
      <c r="X168" s="105"/>
      <c r="Y168" s="105"/>
      <c r="Z168" s="105"/>
      <c r="AA168" s="105"/>
    </row>
    <row r="169" spans="1:27" ht="15.75" customHeight="1" thickBot="1" x14ac:dyDescent="0.3">
      <c r="A169" s="140"/>
      <c r="B169" s="262" t="s">
        <v>839</v>
      </c>
      <c r="C169" s="253" t="s">
        <v>840</v>
      </c>
      <c r="D169" s="285" t="s">
        <v>841</v>
      </c>
      <c r="E169" s="264" t="s">
        <v>686</v>
      </c>
      <c r="F169" s="265" t="s">
        <v>687</v>
      </c>
      <c r="G169" s="266" t="s">
        <v>688</v>
      </c>
      <c r="H169" s="267">
        <v>1</v>
      </c>
      <c r="I169" s="259">
        <v>1</v>
      </c>
      <c r="J169" s="260">
        <f t="shared" si="1"/>
        <v>1</v>
      </c>
      <c r="K169" s="270" t="s">
        <v>689</v>
      </c>
      <c r="L169" s="105"/>
      <c r="M169" s="105"/>
      <c r="N169" s="105"/>
      <c r="O169" s="105"/>
      <c r="P169" s="105"/>
      <c r="Q169" s="105"/>
      <c r="R169" s="105"/>
      <c r="S169" s="105"/>
      <c r="T169" s="105"/>
      <c r="U169" s="105"/>
      <c r="V169" s="105"/>
      <c r="W169" s="105"/>
      <c r="X169" s="105"/>
      <c r="Y169" s="105"/>
      <c r="Z169" s="105"/>
      <c r="AA169" s="105"/>
    </row>
    <row r="170" spans="1:27" ht="15.75" customHeight="1" thickBot="1" x14ac:dyDescent="0.3">
      <c r="A170" s="140"/>
      <c r="B170" s="274"/>
      <c r="C170" s="253" t="s">
        <v>840</v>
      </c>
      <c r="D170" s="285" t="s">
        <v>855</v>
      </c>
      <c r="E170" s="264" t="s">
        <v>651</v>
      </c>
      <c r="F170" s="265" t="s">
        <v>701</v>
      </c>
      <c r="G170" s="269" t="s">
        <v>702</v>
      </c>
      <c r="H170" s="264">
        <v>30</v>
      </c>
      <c r="I170" s="259">
        <v>1</v>
      </c>
      <c r="J170" s="260">
        <f t="shared" si="1"/>
        <v>30</v>
      </c>
      <c r="K170" s="270" t="s">
        <v>703</v>
      </c>
      <c r="L170" s="105"/>
      <c r="M170" s="105"/>
      <c r="N170" s="105"/>
      <c r="O170" s="105"/>
      <c r="P170" s="105"/>
      <c r="Q170" s="105"/>
      <c r="R170" s="105"/>
      <c r="S170" s="105"/>
      <c r="T170" s="105"/>
      <c r="U170" s="105"/>
      <c r="V170" s="105"/>
      <c r="W170" s="105"/>
      <c r="X170" s="105"/>
      <c r="Y170" s="105"/>
      <c r="Z170" s="105"/>
      <c r="AA170" s="105"/>
    </row>
    <row r="171" spans="1:27" ht="15.75" customHeight="1" thickBot="1" x14ac:dyDescent="0.3">
      <c r="A171" s="140"/>
      <c r="B171" s="274"/>
      <c r="C171" s="253" t="s">
        <v>840</v>
      </c>
      <c r="D171" s="285" t="s">
        <v>855</v>
      </c>
      <c r="E171" s="264" t="s">
        <v>651</v>
      </c>
      <c r="F171" s="265" t="s">
        <v>655</v>
      </c>
      <c r="G171" s="266" t="s">
        <v>656</v>
      </c>
      <c r="H171" s="267">
        <v>1</v>
      </c>
      <c r="I171" s="259">
        <v>1</v>
      </c>
      <c r="J171" s="260">
        <f t="shared" si="1"/>
        <v>1</v>
      </c>
      <c r="K171" s="268" t="s">
        <v>657</v>
      </c>
      <c r="L171" s="105"/>
      <c r="M171" s="105"/>
      <c r="N171" s="105"/>
      <c r="O171" s="105"/>
      <c r="P171" s="105"/>
      <c r="Q171" s="105"/>
      <c r="R171" s="105"/>
      <c r="S171" s="105"/>
      <c r="T171" s="105"/>
      <c r="U171" s="105"/>
      <c r="V171" s="105"/>
      <c r="W171" s="105"/>
      <c r="X171" s="105"/>
      <c r="Y171" s="105"/>
      <c r="Z171" s="105"/>
      <c r="AA171" s="105"/>
    </row>
    <row r="172" spans="1:27" ht="15.75" customHeight="1" thickBot="1" x14ac:dyDescent="0.3">
      <c r="A172" s="140"/>
      <c r="B172" s="274"/>
      <c r="C172" s="253" t="s">
        <v>840</v>
      </c>
      <c r="D172" s="285" t="s">
        <v>855</v>
      </c>
      <c r="E172" s="264" t="s">
        <v>658</v>
      </c>
      <c r="F172" s="265" t="s">
        <v>856</v>
      </c>
      <c r="G172" s="269" t="s">
        <v>857</v>
      </c>
      <c r="H172" s="264">
        <v>6</v>
      </c>
      <c r="I172" s="259">
        <v>1</v>
      </c>
      <c r="J172" s="260">
        <f t="shared" si="1"/>
        <v>6</v>
      </c>
      <c r="K172" s="268" t="s">
        <v>844</v>
      </c>
      <c r="L172" s="105"/>
      <c r="M172" s="105"/>
      <c r="N172" s="105"/>
      <c r="O172" s="105"/>
      <c r="P172" s="105"/>
      <c r="Q172" s="105"/>
      <c r="R172" s="105"/>
      <c r="S172" s="105"/>
      <c r="T172" s="105"/>
      <c r="U172" s="105"/>
      <c r="V172" s="105"/>
      <c r="W172" s="105"/>
      <c r="X172" s="105"/>
      <c r="Y172" s="105"/>
      <c r="Z172" s="105"/>
      <c r="AA172" s="105"/>
    </row>
    <row r="173" spans="1:27" ht="15.75" customHeight="1" thickBot="1" x14ac:dyDescent="0.3">
      <c r="A173" s="140"/>
      <c r="B173" s="274"/>
      <c r="C173" s="253" t="s">
        <v>840</v>
      </c>
      <c r="D173" s="285" t="s">
        <v>855</v>
      </c>
      <c r="E173" s="264" t="s">
        <v>662</v>
      </c>
      <c r="F173" s="265" t="s">
        <v>663</v>
      </c>
      <c r="G173" s="266" t="s">
        <v>664</v>
      </c>
      <c r="H173" s="267">
        <v>1</v>
      </c>
      <c r="I173" s="259">
        <v>1</v>
      </c>
      <c r="J173" s="260">
        <f t="shared" si="1"/>
        <v>1</v>
      </c>
      <c r="K173" s="369" t="s">
        <v>665</v>
      </c>
      <c r="L173" s="105"/>
      <c r="M173" s="105"/>
      <c r="N173" s="105"/>
      <c r="O173" s="105"/>
      <c r="P173" s="105"/>
      <c r="Q173" s="105"/>
      <c r="R173" s="105"/>
      <c r="S173" s="105"/>
      <c r="T173" s="105"/>
      <c r="U173" s="105"/>
      <c r="V173" s="105"/>
      <c r="W173" s="105"/>
      <c r="X173" s="105"/>
      <c r="Y173" s="105"/>
      <c r="Z173" s="105"/>
      <c r="AA173" s="105"/>
    </row>
    <row r="174" spans="1:27" ht="15.75" customHeight="1" thickBot="1" x14ac:dyDescent="0.3">
      <c r="A174" s="140"/>
      <c r="B174" s="274"/>
      <c r="C174" s="253" t="s">
        <v>840</v>
      </c>
      <c r="D174" s="285" t="s">
        <v>855</v>
      </c>
      <c r="E174" s="264" t="s">
        <v>666</v>
      </c>
      <c r="F174" s="265" t="s">
        <v>667</v>
      </c>
      <c r="G174" s="266" t="s">
        <v>668</v>
      </c>
      <c r="H174" s="267">
        <v>2</v>
      </c>
      <c r="I174" s="259">
        <v>1</v>
      </c>
      <c r="J174" s="260">
        <f t="shared" si="1"/>
        <v>2</v>
      </c>
      <c r="K174" s="270" t="s">
        <v>669</v>
      </c>
      <c r="L174" s="105"/>
      <c r="M174" s="105"/>
      <c r="N174" s="105"/>
      <c r="O174" s="105"/>
      <c r="P174" s="105"/>
      <c r="Q174" s="105"/>
      <c r="R174" s="105"/>
      <c r="S174" s="105"/>
      <c r="T174" s="105"/>
      <c r="U174" s="105"/>
      <c r="V174" s="105"/>
      <c r="W174" s="105"/>
      <c r="X174" s="105"/>
      <c r="Y174" s="105"/>
      <c r="Z174" s="105"/>
      <c r="AA174" s="105"/>
    </row>
    <row r="175" spans="1:27" ht="15.75" customHeight="1" thickBot="1" x14ac:dyDescent="0.3">
      <c r="A175" s="140"/>
      <c r="B175" s="274"/>
      <c r="C175" s="253" t="s">
        <v>840</v>
      </c>
      <c r="D175" s="285" t="s">
        <v>855</v>
      </c>
      <c r="E175" s="264" t="s">
        <v>763</v>
      </c>
      <c r="F175" s="265" t="s">
        <v>845</v>
      </c>
      <c r="G175" s="269" t="s">
        <v>846</v>
      </c>
      <c r="H175" s="264">
        <v>4</v>
      </c>
      <c r="I175" s="259">
        <v>1</v>
      </c>
      <c r="J175" s="260">
        <f t="shared" si="1"/>
        <v>4</v>
      </c>
      <c r="K175" s="369" t="s">
        <v>847</v>
      </c>
      <c r="L175" s="105"/>
      <c r="M175" s="105"/>
      <c r="N175" s="105"/>
      <c r="O175" s="105"/>
      <c r="P175" s="105"/>
      <c r="Q175" s="105"/>
      <c r="R175" s="105"/>
      <c r="S175" s="105"/>
      <c r="T175" s="105"/>
      <c r="U175" s="105"/>
      <c r="V175" s="105"/>
      <c r="W175" s="105"/>
      <c r="X175" s="105"/>
      <c r="Y175" s="105"/>
      <c r="Z175" s="105"/>
      <c r="AA175" s="105"/>
    </row>
    <row r="176" spans="1:27" ht="15.75" customHeight="1" thickBot="1" x14ac:dyDescent="0.3">
      <c r="A176" s="140"/>
      <c r="B176" s="274"/>
      <c r="C176" s="253" t="s">
        <v>840</v>
      </c>
      <c r="D176" s="285" t="s">
        <v>855</v>
      </c>
      <c r="E176" s="260" t="s">
        <v>682</v>
      </c>
      <c r="F176" s="265" t="s">
        <v>848</v>
      </c>
      <c r="G176" s="269" t="s">
        <v>849</v>
      </c>
      <c r="H176" s="370">
        <v>5</v>
      </c>
      <c r="I176" s="259">
        <v>1</v>
      </c>
      <c r="J176" s="260">
        <f t="shared" si="1"/>
        <v>5</v>
      </c>
      <c r="K176" s="371" t="s">
        <v>850</v>
      </c>
      <c r="L176" s="105"/>
      <c r="M176" s="105"/>
      <c r="N176" s="105"/>
      <c r="O176" s="105"/>
      <c r="P176" s="105"/>
      <c r="Q176" s="105"/>
      <c r="R176" s="105"/>
      <c r="S176" s="105"/>
      <c r="T176" s="105"/>
      <c r="U176" s="105"/>
      <c r="V176" s="105"/>
      <c r="W176" s="105"/>
      <c r="X176" s="105"/>
      <c r="Y176" s="105"/>
      <c r="Z176" s="105"/>
      <c r="AA176" s="105"/>
    </row>
    <row r="177" spans="1:27" ht="15.75" customHeight="1" thickBot="1" x14ac:dyDescent="0.3">
      <c r="A177" s="140"/>
      <c r="B177" s="274"/>
      <c r="C177" s="253" t="s">
        <v>840</v>
      </c>
      <c r="D177" s="285" t="s">
        <v>855</v>
      </c>
      <c r="E177" s="260" t="s">
        <v>851</v>
      </c>
      <c r="F177" s="265" t="s">
        <v>852</v>
      </c>
      <c r="G177" s="269" t="s">
        <v>853</v>
      </c>
      <c r="H177" s="264">
        <v>7</v>
      </c>
      <c r="I177" s="259">
        <v>1</v>
      </c>
      <c r="J177" s="260">
        <f t="shared" si="1"/>
        <v>7</v>
      </c>
      <c r="K177" s="270" t="s">
        <v>854</v>
      </c>
      <c r="L177" s="105"/>
      <c r="M177" s="105"/>
      <c r="N177" s="105"/>
      <c r="O177" s="105"/>
      <c r="P177" s="105"/>
      <c r="Q177" s="105"/>
      <c r="R177" s="105"/>
      <c r="S177" s="105"/>
      <c r="T177" s="105"/>
      <c r="U177" s="105"/>
      <c r="V177" s="105"/>
      <c r="W177" s="105"/>
      <c r="X177" s="105"/>
      <c r="Y177" s="105"/>
      <c r="Z177" s="105"/>
      <c r="AA177" s="105"/>
    </row>
    <row r="178" spans="1:27" ht="15.75" customHeight="1" thickBot="1" x14ac:dyDescent="0.3">
      <c r="A178" s="140"/>
      <c r="B178" s="274"/>
      <c r="C178" s="253" t="s">
        <v>840</v>
      </c>
      <c r="D178" s="285" t="s">
        <v>855</v>
      </c>
      <c r="E178" s="264" t="s">
        <v>686</v>
      </c>
      <c r="F178" s="265" t="s">
        <v>687</v>
      </c>
      <c r="G178" s="266" t="s">
        <v>688</v>
      </c>
      <c r="H178" s="267">
        <v>1</v>
      </c>
      <c r="I178" s="259">
        <v>1</v>
      </c>
      <c r="J178" s="260">
        <f t="shared" si="1"/>
        <v>1</v>
      </c>
      <c r="K178" s="270" t="s">
        <v>689</v>
      </c>
      <c r="L178" s="105"/>
      <c r="M178" s="105"/>
      <c r="N178" s="105"/>
      <c r="O178" s="105"/>
      <c r="P178" s="105"/>
      <c r="Q178" s="105"/>
      <c r="R178" s="105"/>
      <c r="S178" s="105"/>
      <c r="T178" s="105"/>
      <c r="U178" s="105"/>
      <c r="V178" s="105"/>
      <c r="W178" s="105"/>
      <c r="X178" s="105"/>
      <c r="Y178" s="105"/>
      <c r="Z178" s="105"/>
      <c r="AA178" s="105"/>
    </row>
    <row r="179" spans="1:27" ht="15.75" customHeight="1" thickBot="1" x14ac:dyDescent="0.3">
      <c r="A179" s="140"/>
      <c r="B179" s="274" t="s">
        <v>858</v>
      </c>
      <c r="C179" s="253" t="s">
        <v>840</v>
      </c>
      <c r="D179" s="260" t="s">
        <v>859</v>
      </c>
      <c r="E179" s="264" t="s">
        <v>710</v>
      </c>
      <c r="F179" s="286" t="s">
        <v>772</v>
      </c>
      <c r="G179" s="284" t="s">
        <v>773</v>
      </c>
      <c r="H179" s="264">
        <v>1</v>
      </c>
      <c r="I179" s="259">
        <v>2</v>
      </c>
      <c r="J179" s="260">
        <f t="shared" si="1"/>
        <v>2</v>
      </c>
      <c r="K179" s="321" t="s">
        <v>774</v>
      </c>
      <c r="L179" s="105"/>
      <c r="M179" s="105"/>
      <c r="N179" s="105"/>
      <c r="O179" s="105"/>
      <c r="P179" s="105"/>
      <c r="Q179" s="105"/>
      <c r="R179" s="105"/>
      <c r="S179" s="105"/>
      <c r="T179" s="105"/>
      <c r="U179" s="105"/>
      <c r="V179" s="105"/>
      <c r="W179" s="105"/>
      <c r="X179" s="105"/>
      <c r="Y179" s="105"/>
      <c r="Z179" s="105"/>
      <c r="AA179" s="105"/>
    </row>
    <row r="180" spans="1:27" ht="15.75" customHeight="1" thickBot="1" x14ac:dyDescent="0.3">
      <c r="A180" s="140"/>
      <c r="B180" s="274" t="s">
        <v>858</v>
      </c>
      <c r="C180" s="253" t="s">
        <v>840</v>
      </c>
      <c r="D180" s="260" t="s">
        <v>859</v>
      </c>
      <c r="E180" s="264" t="s">
        <v>775</v>
      </c>
      <c r="F180" s="286" t="s">
        <v>715</v>
      </c>
      <c r="G180" s="284" t="s">
        <v>776</v>
      </c>
      <c r="H180" s="264">
        <v>1</v>
      </c>
      <c r="I180" s="259">
        <v>2</v>
      </c>
      <c r="J180" s="260">
        <f t="shared" si="1"/>
        <v>2</v>
      </c>
      <c r="K180" s="270" t="s">
        <v>716</v>
      </c>
      <c r="L180" s="105"/>
      <c r="M180" s="105"/>
      <c r="N180" s="105"/>
      <c r="O180" s="105"/>
      <c r="P180" s="105"/>
      <c r="Q180" s="105"/>
      <c r="R180" s="105"/>
      <c r="S180" s="105"/>
      <c r="T180" s="105"/>
      <c r="U180" s="105"/>
      <c r="V180" s="105"/>
      <c r="W180" s="105"/>
      <c r="X180" s="105"/>
      <c r="Y180" s="105"/>
      <c r="Z180" s="105"/>
      <c r="AA180" s="105"/>
    </row>
    <row r="181" spans="1:27" ht="15.75" customHeight="1" thickBot="1" x14ac:dyDescent="0.3">
      <c r="A181" s="140"/>
      <c r="B181" s="274" t="s">
        <v>858</v>
      </c>
      <c r="C181" s="253" t="s">
        <v>840</v>
      </c>
      <c r="D181" s="260" t="s">
        <v>859</v>
      </c>
      <c r="E181" s="264" t="s">
        <v>720</v>
      </c>
      <c r="F181" s="286" t="s">
        <v>721</v>
      </c>
      <c r="G181" s="284" t="s">
        <v>722</v>
      </c>
      <c r="H181" s="264">
        <v>1</v>
      </c>
      <c r="I181" s="259">
        <v>2</v>
      </c>
      <c r="J181" s="260">
        <f t="shared" si="1"/>
        <v>2</v>
      </c>
      <c r="K181" s="270" t="s">
        <v>723</v>
      </c>
      <c r="L181" s="105"/>
      <c r="M181" s="105"/>
      <c r="N181" s="105"/>
      <c r="O181" s="105"/>
      <c r="P181" s="105"/>
      <c r="Q181" s="105"/>
      <c r="R181" s="105"/>
      <c r="S181" s="105"/>
      <c r="T181" s="105"/>
      <c r="U181" s="105"/>
      <c r="V181" s="105"/>
      <c r="W181" s="105"/>
      <c r="X181" s="105"/>
      <c r="Y181" s="105"/>
      <c r="Z181" s="105"/>
      <c r="AA181" s="105"/>
    </row>
    <row r="182" spans="1:27" ht="15.75" customHeight="1" thickBot="1" x14ac:dyDescent="0.3">
      <c r="A182" s="140"/>
      <c r="B182" s="274" t="s">
        <v>858</v>
      </c>
      <c r="C182" s="253" t="s">
        <v>840</v>
      </c>
      <c r="D182" s="285" t="s">
        <v>859</v>
      </c>
      <c r="E182" s="260" t="s">
        <v>717</v>
      </c>
      <c r="F182" s="283" t="s">
        <v>718</v>
      </c>
      <c r="G182" s="284" t="s">
        <v>719</v>
      </c>
      <c r="H182" s="264">
        <v>2</v>
      </c>
      <c r="I182" s="259">
        <v>2</v>
      </c>
      <c r="J182" s="260">
        <f t="shared" si="1"/>
        <v>4</v>
      </c>
      <c r="K182" s="270" t="s">
        <v>719</v>
      </c>
      <c r="L182" s="105"/>
      <c r="M182" s="105"/>
      <c r="N182" s="105"/>
      <c r="O182" s="105"/>
      <c r="P182" s="105"/>
      <c r="Q182" s="105"/>
      <c r="R182" s="105"/>
      <c r="S182" s="105"/>
      <c r="T182" s="105"/>
      <c r="U182" s="105"/>
      <c r="V182" s="105"/>
      <c r="W182" s="105"/>
      <c r="X182" s="105"/>
      <c r="Y182" s="105"/>
      <c r="Z182" s="105"/>
      <c r="AA182" s="105"/>
    </row>
    <row r="183" spans="1:27" ht="15.75" customHeight="1" thickBot="1" x14ac:dyDescent="0.3">
      <c r="A183" s="140"/>
      <c r="B183" s="274" t="s">
        <v>858</v>
      </c>
      <c r="C183" s="253" t="s">
        <v>840</v>
      </c>
      <c r="D183" s="260" t="s">
        <v>859</v>
      </c>
      <c r="E183" s="260" t="s">
        <v>724</v>
      </c>
      <c r="F183" s="286" t="s">
        <v>725</v>
      </c>
      <c r="G183" s="269" t="s">
        <v>726</v>
      </c>
      <c r="H183" s="264">
        <v>1</v>
      </c>
      <c r="I183" s="259">
        <v>2</v>
      </c>
      <c r="J183" s="260">
        <f t="shared" ref="J183:J246" si="2">+H183*I183</f>
        <v>2</v>
      </c>
      <c r="K183" s="270" t="s">
        <v>727</v>
      </c>
      <c r="L183" s="105"/>
      <c r="M183" s="105"/>
      <c r="N183" s="105"/>
      <c r="O183" s="105"/>
      <c r="P183" s="105"/>
      <c r="Q183" s="105"/>
      <c r="R183" s="105"/>
      <c r="S183" s="105"/>
      <c r="T183" s="105"/>
      <c r="U183" s="105"/>
      <c r="V183" s="105"/>
      <c r="W183" s="105"/>
      <c r="X183" s="105"/>
      <c r="Y183" s="105"/>
      <c r="Z183" s="105"/>
      <c r="AA183" s="105"/>
    </row>
    <row r="184" spans="1:27" ht="15.75" customHeight="1" thickBot="1" x14ac:dyDescent="0.3">
      <c r="A184" s="140"/>
      <c r="B184" s="274" t="s">
        <v>858</v>
      </c>
      <c r="C184" s="253" t="s">
        <v>840</v>
      </c>
      <c r="D184" s="260" t="s">
        <v>859</v>
      </c>
      <c r="E184" s="260" t="s">
        <v>731</v>
      </c>
      <c r="F184" s="286" t="s">
        <v>732</v>
      </c>
      <c r="G184" s="269" t="s">
        <v>733</v>
      </c>
      <c r="H184" s="264">
        <v>1</v>
      </c>
      <c r="I184" s="259">
        <v>2</v>
      </c>
      <c r="J184" s="260">
        <f t="shared" si="2"/>
        <v>2</v>
      </c>
      <c r="K184" s="325" t="s">
        <v>734</v>
      </c>
      <c r="L184" s="105"/>
      <c r="M184" s="105"/>
      <c r="N184" s="105"/>
      <c r="O184" s="105"/>
      <c r="P184" s="105"/>
      <c r="Q184" s="105"/>
      <c r="R184" s="105"/>
      <c r="S184" s="105"/>
      <c r="T184" s="105"/>
      <c r="U184" s="105"/>
      <c r="V184" s="105"/>
      <c r="W184" s="105"/>
      <c r="X184" s="105"/>
      <c r="Y184" s="105"/>
      <c r="Z184" s="105"/>
      <c r="AA184" s="105"/>
    </row>
    <row r="185" spans="1:27" ht="15.75" customHeight="1" thickBot="1" x14ac:dyDescent="0.3">
      <c r="A185" s="140"/>
      <c r="B185" s="339" t="s">
        <v>858</v>
      </c>
      <c r="C185" s="253" t="s">
        <v>840</v>
      </c>
      <c r="D185" s="288" t="s">
        <v>859</v>
      </c>
      <c r="E185" s="288" t="s">
        <v>731</v>
      </c>
      <c r="F185" s="289" t="s">
        <v>735</v>
      </c>
      <c r="G185" s="290" t="s">
        <v>736</v>
      </c>
      <c r="H185" s="291">
        <v>1</v>
      </c>
      <c r="I185" s="291">
        <v>2</v>
      </c>
      <c r="J185" s="288">
        <f t="shared" si="2"/>
        <v>2</v>
      </c>
      <c r="K185" s="293" t="s">
        <v>737</v>
      </c>
      <c r="L185" s="105"/>
      <c r="M185" s="105"/>
      <c r="N185" s="105"/>
      <c r="O185" s="105"/>
      <c r="P185" s="105"/>
      <c r="Q185" s="105"/>
      <c r="R185" s="105"/>
      <c r="S185" s="105"/>
      <c r="T185" s="105"/>
      <c r="U185" s="105"/>
      <c r="V185" s="105"/>
      <c r="W185" s="105"/>
      <c r="X185" s="105"/>
      <c r="Y185" s="105"/>
      <c r="Z185" s="105"/>
      <c r="AA185" s="105"/>
    </row>
    <row r="186" spans="1:27" ht="15.75" customHeight="1" x14ac:dyDescent="0.25">
      <c r="A186" s="140"/>
      <c r="B186" s="372" t="s">
        <v>860</v>
      </c>
      <c r="C186" s="295" t="s">
        <v>861</v>
      </c>
      <c r="D186" s="373" t="s">
        <v>862</v>
      </c>
      <c r="E186" s="374" t="s">
        <v>863</v>
      </c>
      <c r="F186" s="375" t="s">
        <v>864</v>
      </c>
      <c r="G186" s="376" t="s">
        <v>865</v>
      </c>
      <c r="H186" s="297">
        <v>30</v>
      </c>
      <c r="I186" s="344">
        <v>1</v>
      </c>
      <c r="J186" s="300">
        <f t="shared" si="2"/>
        <v>30</v>
      </c>
      <c r="K186" s="301" t="s">
        <v>866</v>
      </c>
      <c r="L186" s="105"/>
      <c r="M186" s="105"/>
      <c r="N186" s="105"/>
      <c r="O186" s="105"/>
      <c r="P186" s="105"/>
      <c r="Q186" s="105"/>
      <c r="R186" s="105"/>
      <c r="S186" s="105"/>
      <c r="T186" s="105"/>
      <c r="U186" s="105"/>
      <c r="V186" s="105"/>
      <c r="W186" s="105"/>
      <c r="X186" s="105"/>
      <c r="Y186" s="105"/>
      <c r="Z186" s="105"/>
      <c r="AA186" s="105"/>
    </row>
    <row r="187" spans="1:27" ht="15.75" customHeight="1" x14ac:dyDescent="0.25">
      <c r="A187" s="140"/>
      <c r="B187" s="316" t="s">
        <v>860</v>
      </c>
      <c r="C187" s="295" t="s">
        <v>861</v>
      </c>
      <c r="D187" s="306" t="s">
        <v>862</v>
      </c>
      <c r="E187" s="306" t="s">
        <v>651</v>
      </c>
      <c r="F187" s="303" t="s">
        <v>655</v>
      </c>
      <c r="G187" s="310" t="s">
        <v>656</v>
      </c>
      <c r="H187" s="346">
        <v>1</v>
      </c>
      <c r="I187" s="344">
        <v>1</v>
      </c>
      <c r="J187" s="306">
        <f t="shared" si="2"/>
        <v>1</v>
      </c>
      <c r="K187" s="309" t="s">
        <v>657</v>
      </c>
      <c r="L187" s="105"/>
      <c r="M187" s="105"/>
      <c r="N187" s="105"/>
      <c r="O187" s="105"/>
      <c r="P187" s="105"/>
      <c r="Q187" s="105"/>
      <c r="R187" s="105"/>
      <c r="S187" s="105"/>
      <c r="T187" s="105"/>
      <c r="U187" s="105"/>
      <c r="V187" s="105"/>
      <c r="W187" s="105"/>
      <c r="X187" s="105"/>
      <c r="Y187" s="105"/>
      <c r="Z187" s="105"/>
      <c r="AA187" s="105"/>
    </row>
    <row r="188" spans="1:27" ht="15.75" customHeight="1" x14ac:dyDescent="0.25">
      <c r="A188" s="140"/>
      <c r="B188" s="316" t="s">
        <v>860</v>
      </c>
      <c r="C188" s="295" t="s">
        <v>861</v>
      </c>
      <c r="D188" s="306" t="s">
        <v>862</v>
      </c>
      <c r="E188" s="306" t="s">
        <v>658</v>
      </c>
      <c r="F188" s="303" t="s">
        <v>867</v>
      </c>
      <c r="G188" s="310" t="s">
        <v>868</v>
      </c>
      <c r="H188" s="346">
        <v>5</v>
      </c>
      <c r="I188" s="344">
        <v>1</v>
      </c>
      <c r="J188" s="306">
        <f t="shared" si="2"/>
        <v>5</v>
      </c>
      <c r="K188" s="309" t="s">
        <v>869</v>
      </c>
      <c r="L188" s="105"/>
      <c r="M188" s="105"/>
      <c r="N188" s="105"/>
      <c r="O188" s="105"/>
      <c r="P188" s="105"/>
      <c r="Q188" s="105"/>
      <c r="R188" s="105"/>
      <c r="S188" s="105"/>
      <c r="T188" s="105"/>
      <c r="U188" s="105"/>
      <c r="V188" s="105"/>
      <c r="W188" s="105"/>
      <c r="X188" s="105"/>
      <c r="Y188" s="105"/>
      <c r="Z188" s="105"/>
      <c r="AA188" s="105"/>
    </row>
    <row r="189" spans="1:27" ht="15.75" customHeight="1" x14ac:dyDescent="0.25">
      <c r="A189" s="140"/>
      <c r="B189" s="316" t="s">
        <v>860</v>
      </c>
      <c r="C189" s="295" t="s">
        <v>861</v>
      </c>
      <c r="D189" s="306" t="s">
        <v>862</v>
      </c>
      <c r="E189" s="306" t="s">
        <v>662</v>
      </c>
      <c r="F189" s="303" t="s">
        <v>760</v>
      </c>
      <c r="G189" s="310" t="s">
        <v>761</v>
      </c>
      <c r="H189" s="346">
        <v>1</v>
      </c>
      <c r="I189" s="344">
        <v>1</v>
      </c>
      <c r="J189" s="306">
        <f t="shared" si="2"/>
        <v>1</v>
      </c>
      <c r="K189" s="312" t="s">
        <v>762</v>
      </c>
      <c r="L189" s="105"/>
      <c r="M189" s="105"/>
      <c r="N189" s="105"/>
      <c r="O189" s="105"/>
      <c r="P189" s="105"/>
      <c r="Q189" s="105"/>
      <c r="R189" s="105"/>
      <c r="S189" s="105"/>
      <c r="T189" s="105"/>
      <c r="U189" s="105"/>
      <c r="V189" s="105"/>
      <c r="W189" s="105"/>
      <c r="X189" s="105"/>
      <c r="Y189" s="105"/>
      <c r="Z189" s="105"/>
      <c r="AA189" s="105"/>
    </row>
    <row r="190" spans="1:27" ht="15.75" customHeight="1" x14ac:dyDescent="0.25">
      <c r="A190" s="140"/>
      <c r="B190" s="316" t="s">
        <v>860</v>
      </c>
      <c r="C190" s="295" t="s">
        <v>861</v>
      </c>
      <c r="D190" s="306" t="s">
        <v>862</v>
      </c>
      <c r="E190" s="306" t="s">
        <v>666</v>
      </c>
      <c r="F190" s="306" t="s">
        <v>870</v>
      </c>
      <c r="G190" s="310" t="s">
        <v>871</v>
      </c>
      <c r="H190" s="346">
        <v>4</v>
      </c>
      <c r="I190" s="344">
        <v>1</v>
      </c>
      <c r="J190" s="306">
        <f t="shared" si="2"/>
        <v>4</v>
      </c>
      <c r="K190" s="309" t="s">
        <v>872</v>
      </c>
      <c r="L190" s="105"/>
      <c r="M190" s="105"/>
      <c r="N190" s="105"/>
      <c r="O190" s="105"/>
      <c r="P190" s="105"/>
      <c r="Q190" s="105"/>
      <c r="R190" s="105"/>
      <c r="S190" s="105"/>
      <c r="T190" s="105"/>
      <c r="U190" s="105"/>
      <c r="V190" s="105"/>
      <c r="W190" s="105"/>
      <c r="X190" s="105"/>
      <c r="Y190" s="105"/>
      <c r="Z190" s="105"/>
      <c r="AA190" s="105"/>
    </row>
    <row r="191" spans="1:27" ht="15.75" customHeight="1" x14ac:dyDescent="0.25">
      <c r="A191" s="140"/>
      <c r="B191" s="316" t="s">
        <v>860</v>
      </c>
      <c r="C191" s="295" t="s">
        <v>861</v>
      </c>
      <c r="D191" s="306" t="s">
        <v>862</v>
      </c>
      <c r="E191" s="306" t="s">
        <v>763</v>
      </c>
      <c r="F191" s="303" t="s">
        <v>873</v>
      </c>
      <c r="G191" s="310" t="s">
        <v>874</v>
      </c>
      <c r="H191" s="346">
        <v>1</v>
      </c>
      <c r="I191" s="344">
        <v>1</v>
      </c>
      <c r="J191" s="306">
        <f t="shared" si="2"/>
        <v>1</v>
      </c>
      <c r="K191" s="311" t="s">
        <v>875</v>
      </c>
      <c r="L191" s="105"/>
      <c r="M191" s="105"/>
      <c r="N191" s="105"/>
      <c r="O191" s="105"/>
      <c r="P191" s="105"/>
      <c r="Q191" s="105"/>
      <c r="R191" s="105"/>
      <c r="S191" s="105"/>
      <c r="T191" s="105"/>
      <c r="U191" s="105"/>
      <c r="V191" s="105"/>
      <c r="W191" s="105"/>
      <c r="X191" s="105"/>
      <c r="Y191" s="105"/>
      <c r="Z191" s="105"/>
      <c r="AA191" s="105"/>
    </row>
    <row r="192" spans="1:27" ht="15.75" customHeight="1" x14ac:dyDescent="0.25">
      <c r="A192" s="140"/>
      <c r="B192" s="316" t="s">
        <v>860</v>
      </c>
      <c r="C192" s="295" t="s">
        <v>861</v>
      </c>
      <c r="D192" s="306" t="s">
        <v>862</v>
      </c>
      <c r="E192" s="306" t="s">
        <v>682</v>
      </c>
      <c r="F192" s="303" t="s">
        <v>797</v>
      </c>
      <c r="G192" s="310" t="s">
        <v>798</v>
      </c>
      <c r="H192" s="347">
        <v>6</v>
      </c>
      <c r="I192" s="344">
        <v>1</v>
      </c>
      <c r="J192" s="317">
        <f t="shared" si="2"/>
        <v>6</v>
      </c>
      <c r="K192" s="377" t="s">
        <v>799</v>
      </c>
      <c r="L192" s="105"/>
      <c r="M192" s="105"/>
      <c r="N192" s="105"/>
      <c r="O192" s="105"/>
      <c r="P192" s="105"/>
      <c r="Q192" s="105"/>
      <c r="R192" s="105"/>
      <c r="S192" s="105"/>
      <c r="T192" s="105"/>
      <c r="U192" s="105"/>
      <c r="V192" s="105"/>
      <c r="W192" s="105"/>
      <c r="X192" s="105"/>
      <c r="Y192" s="105"/>
      <c r="Z192" s="105"/>
      <c r="AA192" s="105"/>
    </row>
    <row r="193" spans="1:27" ht="15.75" customHeight="1" thickBot="1" x14ac:dyDescent="0.3">
      <c r="A193" s="140"/>
      <c r="B193" s="316" t="s">
        <v>860</v>
      </c>
      <c r="C193" s="295" t="s">
        <v>861</v>
      </c>
      <c r="D193" s="360" t="s">
        <v>862</v>
      </c>
      <c r="E193" s="378" t="s">
        <v>686</v>
      </c>
      <c r="F193" s="379" t="s">
        <v>687</v>
      </c>
      <c r="G193" s="380" t="s">
        <v>688</v>
      </c>
      <c r="H193" s="346">
        <v>1</v>
      </c>
      <c r="I193" s="378">
        <v>1</v>
      </c>
      <c r="J193" s="360">
        <f t="shared" si="2"/>
        <v>1</v>
      </c>
      <c r="K193" s="307" t="s">
        <v>689</v>
      </c>
      <c r="L193" s="105"/>
      <c r="M193" s="105"/>
      <c r="N193" s="105"/>
      <c r="O193" s="105"/>
      <c r="P193" s="105"/>
      <c r="Q193" s="105"/>
      <c r="R193" s="105"/>
      <c r="S193" s="105"/>
      <c r="T193" s="105"/>
      <c r="U193" s="105"/>
      <c r="V193" s="105"/>
      <c r="W193" s="105"/>
      <c r="X193" s="105"/>
      <c r="Y193" s="105"/>
      <c r="Z193" s="105"/>
      <c r="AA193" s="105"/>
    </row>
    <row r="194" spans="1:27" ht="15.75" customHeight="1" x14ac:dyDescent="0.25">
      <c r="A194" s="140"/>
      <c r="B194" s="316"/>
      <c r="C194" s="295" t="s">
        <v>861</v>
      </c>
      <c r="D194" s="300" t="s">
        <v>876</v>
      </c>
      <c r="E194" s="300" t="s">
        <v>863</v>
      </c>
      <c r="F194" s="298" t="s">
        <v>864</v>
      </c>
      <c r="G194" s="343" t="s">
        <v>865</v>
      </c>
      <c r="H194" s="381">
        <v>30</v>
      </c>
      <c r="I194" s="344">
        <v>1</v>
      </c>
      <c r="J194" s="300">
        <f t="shared" si="2"/>
        <v>30</v>
      </c>
      <c r="K194" s="382" t="s">
        <v>866</v>
      </c>
      <c r="L194" s="105"/>
      <c r="M194" s="105"/>
      <c r="N194" s="105"/>
      <c r="O194" s="105"/>
      <c r="P194" s="105"/>
      <c r="Q194" s="105"/>
      <c r="R194" s="105"/>
      <c r="S194" s="105"/>
      <c r="T194" s="105"/>
      <c r="U194" s="105"/>
      <c r="V194" s="105"/>
      <c r="W194" s="105"/>
      <c r="X194" s="105"/>
      <c r="Y194" s="105"/>
      <c r="Z194" s="105"/>
      <c r="AA194" s="105"/>
    </row>
    <row r="195" spans="1:27" ht="15.75" customHeight="1" x14ac:dyDescent="0.25">
      <c r="A195" s="140"/>
      <c r="B195" s="316"/>
      <c r="C195" s="295" t="s">
        <v>861</v>
      </c>
      <c r="D195" s="306" t="s">
        <v>876</v>
      </c>
      <c r="E195" s="306" t="s">
        <v>651</v>
      </c>
      <c r="F195" s="303" t="s">
        <v>655</v>
      </c>
      <c r="G195" s="310" t="s">
        <v>656</v>
      </c>
      <c r="H195" s="346">
        <v>1</v>
      </c>
      <c r="I195" s="344">
        <v>1</v>
      </c>
      <c r="J195" s="306">
        <f t="shared" si="2"/>
        <v>1</v>
      </c>
      <c r="K195" s="309" t="s">
        <v>657</v>
      </c>
      <c r="L195" s="105"/>
      <c r="M195" s="105"/>
      <c r="N195" s="105"/>
      <c r="O195" s="105"/>
      <c r="P195" s="105"/>
      <c r="Q195" s="105"/>
      <c r="R195" s="105"/>
      <c r="S195" s="105"/>
      <c r="T195" s="105"/>
      <c r="U195" s="105"/>
      <c r="V195" s="105"/>
      <c r="W195" s="105"/>
      <c r="X195" s="105"/>
      <c r="Y195" s="105"/>
      <c r="Z195" s="105"/>
      <c r="AA195" s="105"/>
    </row>
    <row r="196" spans="1:27" ht="15.75" customHeight="1" x14ac:dyDescent="0.25">
      <c r="A196" s="140"/>
      <c r="B196" s="316"/>
      <c r="C196" s="295" t="s">
        <v>861</v>
      </c>
      <c r="D196" s="306" t="s">
        <v>876</v>
      </c>
      <c r="E196" s="306" t="s">
        <v>658</v>
      </c>
      <c r="F196" s="303" t="s">
        <v>877</v>
      </c>
      <c r="G196" s="310" t="s">
        <v>878</v>
      </c>
      <c r="H196" s="346">
        <v>5</v>
      </c>
      <c r="I196" s="344">
        <v>1</v>
      </c>
      <c r="J196" s="306">
        <f t="shared" si="2"/>
        <v>5</v>
      </c>
      <c r="K196" s="309" t="s">
        <v>869</v>
      </c>
      <c r="L196" s="105"/>
      <c r="M196" s="105"/>
      <c r="N196" s="105"/>
      <c r="O196" s="105"/>
      <c r="P196" s="105"/>
      <c r="Q196" s="105"/>
      <c r="R196" s="105"/>
      <c r="S196" s="105"/>
      <c r="T196" s="105"/>
      <c r="U196" s="105"/>
      <c r="V196" s="105"/>
      <c r="W196" s="105"/>
      <c r="X196" s="105"/>
      <c r="Y196" s="105"/>
      <c r="Z196" s="105"/>
      <c r="AA196" s="105"/>
    </row>
    <row r="197" spans="1:27" ht="15.75" customHeight="1" x14ac:dyDescent="0.25">
      <c r="A197" s="140"/>
      <c r="B197" s="316"/>
      <c r="C197" s="295" t="s">
        <v>861</v>
      </c>
      <c r="D197" s="306" t="s">
        <v>876</v>
      </c>
      <c r="E197" s="306" t="s">
        <v>662</v>
      </c>
      <c r="F197" s="303" t="s">
        <v>760</v>
      </c>
      <c r="G197" s="310" t="s">
        <v>761</v>
      </c>
      <c r="H197" s="346">
        <v>1</v>
      </c>
      <c r="I197" s="344">
        <v>1</v>
      </c>
      <c r="J197" s="306">
        <f t="shared" si="2"/>
        <v>1</v>
      </c>
      <c r="K197" s="312" t="s">
        <v>762</v>
      </c>
      <c r="L197" s="105"/>
      <c r="M197" s="105"/>
      <c r="N197" s="105"/>
      <c r="O197" s="105"/>
      <c r="P197" s="105"/>
      <c r="Q197" s="105"/>
      <c r="R197" s="105"/>
      <c r="S197" s="105"/>
      <c r="T197" s="105"/>
      <c r="U197" s="105"/>
      <c r="V197" s="105"/>
      <c r="W197" s="105"/>
      <c r="X197" s="105"/>
      <c r="Y197" s="105"/>
      <c r="Z197" s="105"/>
      <c r="AA197" s="105"/>
    </row>
    <row r="198" spans="1:27" ht="15.75" customHeight="1" x14ac:dyDescent="0.25">
      <c r="A198" s="140"/>
      <c r="B198" s="316"/>
      <c r="C198" s="295" t="s">
        <v>861</v>
      </c>
      <c r="D198" s="306" t="s">
        <v>876</v>
      </c>
      <c r="E198" s="306" t="s">
        <v>666</v>
      </c>
      <c r="F198" s="306" t="s">
        <v>870</v>
      </c>
      <c r="G198" s="310" t="s">
        <v>871</v>
      </c>
      <c r="H198" s="346">
        <v>4</v>
      </c>
      <c r="I198" s="344">
        <v>1</v>
      </c>
      <c r="J198" s="306">
        <f t="shared" si="2"/>
        <v>4</v>
      </c>
      <c r="K198" s="309" t="s">
        <v>872</v>
      </c>
      <c r="L198" s="105"/>
      <c r="M198" s="105"/>
      <c r="N198" s="105"/>
      <c r="O198" s="105"/>
      <c r="P198" s="105"/>
      <c r="Q198" s="105"/>
      <c r="R198" s="105"/>
      <c r="S198" s="105"/>
      <c r="T198" s="105"/>
      <c r="U198" s="105"/>
      <c r="V198" s="105"/>
      <c r="W198" s="105"/>
      <c r="X198" s="105"/>
      <c r="Y198" s="105"/>
      <c r="Z198" s="105"/>
      <c r="AA198" s="105"/>
    </row>
    <row r="199" spans="1:27" ht="15.75" customHeight="1" x14ac:dyDescent="0.25">
      <c r="A199" s="140"/>
      <c r="B199" s="316"/>
      <c r="C199" s="295" t="s">
        <v>861</v>
      </c>
      <c r="D199" s="306" t="s">
        <v>876</v>
      </c>
      <c r="E199" s="306" t="s">
        <v>763</v>
      </c>
      <c r="F199" s="303" t="s">
        <v>873</v>
      </c>
      <c r="G199" s="310" t="s">
        <v>874</v>
      </c>
      <c r="H199" s="346">
        <v>1</v>
      </c>
      <c r="I199" s="344">
        <v>1</v>
      </c>
      <c r="J199" s="306">
        <f t="shared" si="2"/>
        <v>1</v>
      </c>
      <c r="K199" s="311" t="s">
        <v>875</v>
      </c>
      <c r="L199" s="105"/>
      <c r="M199" s="105"/>
      <c r="N199" s="105"/>
      <c r="O199" s="105"/>
      <c r="P199" s="105"/>
      <c r="Q199" s="105"/>
      <c r="R199" s="105"/>
      <c r="S199" s="105"/>
      <c r="T199" s="105"/>
      <c r="U199" s="105"/>
      <c r="V199" s="105"/>
      <c r="W199" s="105"/>
      <c r="X199" s="105"/>
      <c r="Y199" s="105"/>
      <c r="Z199" s="105"/>
      <c r="AA199" s="105"/>
    </row>
    <row r="200" spans="1:27" ht="15.75" customHeight="1" x14ac:dyDescent="0.25">
      <c r="A200" s="140"/>
      <c r="B200" s="316"/>
      <c r="C200" s="295" t="s">
        <v>861</v>
      </c>
      <c r="D200" s="306" t="s">
        <v>876</v>
      </c>
      <c r="E200" s="306" t="s">
        <v>682</v>
      </c>
      <c r="F200" s="303" t="s">
        <v>797</v>
      </c>
      <c r="G200" s="310" t="s">
        <v>798</v>
      </c>
      <c r="H200" s="347">
        <v>6</v>
      </c>
      <c r="I200" s="344">
        <v>1</v>
      </c>
      <c r="J200" s="306">
        <f t="shared" si="2"/>
        <v>6</v>
      </c>
      <c r="K200" s="377" t="s">
        <v>799</v>
      </c>
      <c r="L200" s="105"/>
      <c r="M200" s="105"/>
      <c r="N200" s="105"/>
      <c r="O200" s="105"/>
      <c r="P200" s="105"/>
      <c r="Q200" s="105"/>
      <c r="R200" s="105"/>
      <c r="S200" s="105"/>
      <c r="T200" s="105"/>
      <c r="U200" s="105"/>
      <c r="V200" s="105"/>
      <c r="W200" s="105"/>
      <c r="X200" s="105"/>
      <c r="Y200" s="105"/>
      <c r="Z200" s="105"/>
      <c r="AA200" s="105"/>
    </row>
    <row r="201" spans="1:27" ht="15.75" customHeight="1" x14ac:dyDescent="0.25">
      <c r="A201" s="140"/>
      <c r="B201" s="316"/>
      <c r="C201" s="295" t="s">
        <v>861</v>
      </c>
      <c r="D201" s="306" t="s">
        <v>876</v>
      </c>
      <c r="E201" s="306" t="s">
        <v>686</v>
      </c>
      <c r="F201" s="303" t="s">
        <v>687</v>
      </c>
      <c r="G201" s="310" t="s">
        <v>688</v>
      </c>
      <c r="H201" s="346">
        <v>1</v>
      </c>
      <c r="I201" s="344">
        <v>1</v>
      </c>
      <c r="J201" s="306">
        <f t="shared" si="2"/>
        <v>1</v>
      </c>
      <c r="K201" s="307" t="s">
        <v>689</v>
      </c>
      <c r="L201" s="105"/>
      <c r="M201" s="105"/>
      <c r="N201" s="105"/>
      <c r="O201" s="105"/>
      <c r="P201" s="105"/>
      <c r="Q201" s="105"/>
      <c r="R201" s="105"/>
      <c r="S201" s="105"/>
      <c r="T201" s="105"/>
      <c r="U201" s="105"/>
      <c r="V201" s="105"/>
      <c r="W201" s="105"/>
      <c r="X201" s="105"/>
      <c r="Y201" s="105"/>
      <c r="Z201" s="105"/>
      <c r="AA201" s="105"/>
    </row>
    <row r="202" spans="1:27" ht="15.75" customHeight="1" x14ac:dyDescent="0.25">
      <c r="A202" s="140"/>
      <c r="B202" s="316" t="s">
        <v>879</v>
      </c>
      <c r="C202" s="295" t="s">
        <v>861</v>
      </c>
      <c r="D202" s="306" t="s">
        <v>880</v>
      </c>
      <c r="E202" s="306" t="s">
        <v>710</v>
      </c>
      <c r="F202" s="313" t="s">
        <v>772</v>
      </c>
      <c r="G202" s="310" t="s">
        <v>773</v>
      </c>
      <c r="H202" s="346">
        <v>1</v>
      </c>
      <c r="I202" s="344">
        <v>2</v>
      </c>
      <c r="J202" s="306">
        <f t="shared" si="2"/>
        <v>2</v>
      </c>
      <c r="K202" s="312" t="s">
        <v>774</v>
      </c>
      <c r="L202" s="105"/>
      <c r="M202" s="105"/>
      <c r="N202" s="105"/>
      <c r="O202" s="105"/>
      <c r="P202" s="105"/>
      <c r="Q202" s="105"/>
      <c r="R202" s="105"/>
      <c r="S202" s="105"/>
      <c r="T202" s="105"/>
      <c r="U202" s="105"/>
      <c r="V202" s="105"/>
      <c r="W202" s="105"/>
      <c r="X202" s="105"/>
      <c r="Y202" s="105"/>
      <c r="Z202" s="105"/>
      <c r="AA202" s="105"/>
    </row>
    <row r="203" spans="1:27" ht="15.75" customHeight="1" x14ac:dyDescent="0.25">
      <c r="A203" s="140"/>
      <c r="B203" s="316" t="s">
        <v>879</v>
      </c>
      <c r="C203" s="295" t="s">
        <v>861</v>
      </c>
      <c r="D203" s="306" t="s">
        <v>880</v>
      </c>
      <c r="E203" s="306" t="s">
        <v>775</v>
      </c>
      <c r="F203" s="313" t="s">
        <v>715</v>
      </c>
      <c r="G203" s="310" t="s">
        <v>776</v>
      </c>
      <c r="H203" s="346">
        <v>1</v>
      </c>
      <c r="I203" s="344">
        <v>2</v>
      </c>
      <c r="J203" s="306">
        <f t="shared" si="2"/>
        <v>2</v>
      </c>
      <c r="K203" s="307" t="s">
        <v>716</v>
      </c>
      <c r="L203" s="105"/>
      <c r="M203" s="105"/>
      <c r="N203" s="105"/>
      <c r="O203" s="105"/>
      <c r="P203" s="105"/>
      <c r="Q203" s="105"/>
      <c r="R203" s="105"/>
      <c r="S203" s="105"/>
      <c r="T203" s="105"/>
      <c r="U203" s="105"/>
      <c r="V203" s="105"/>
      <c r="W203" s="105"/>
      <c r="X203" s="105"/>
      <c r="Y203" s="105"/>
      <c r="Z203" s="105"/>
      <c r="AA203" s="105"/>
    </row>
    <row r="204" spans="1:27" ht="15.75" customHeight="1" x14ac:dyDescent="0.25">
      <c r="A204" s="140"/>
      <c r="B204" s="316" t="s">
        <v>879</v>
      </c>
      <c r="C204" s="295" t="s">
        <v>861</v>
      </c>
      <c r="D204" s="306" t="s">
        <v>880</v>
      </c>
      <c r="E204" s="306" t="s">
        <v>717</v>
      </c>
      <c r="F204" s="313" t="s">
        <v>718</v>
      </c>
      <c r="G204" s="310" t="s">
        <v>719</v>
      </c>
      <c r="H204" s="346">
        <v>2</v>
      </c>
      <c r="I204" s="344">
        <v>2</v>
      </c>
      <c r="J204" s="306">
        <f t="shared" si="2"/>
        <v>4</v>
      </c>
      <c r="K204" s="307" t="s">
        <v>719</v>
      </c>
      <c r="L204" s="105"/>
      <c r="M204" s="105"/>
      <c r="N204" s="105"/>
      <c r="O204" s="105"/>
      <c r="P204" s="105"/>
      <c r="Q204" s="105"/>
      <c r="R204" s="105"/>
      <c r="S204" s="105"/>
      <c r="T204" s="105"/>
      <c r="U204" s="105"/>
      <c r="V204" s="105"/>
      <c r="W204" s="105"/>
      <c r="X204" s="105"/>
      <c r="Y204" s="105"/>
      <c r="Z204" s="105"/>
      <c r="AA204" s="105"/>
    </row>
    <row r="205" spans="1:27" ht="15.75" customHeight="1" x14ac:dyDescent="0.25">
      <c r="A205" s="140"/>
      <c r="B205" s="316" t="s">
        <v>879</v>
      </c>
      <c r="C205" s="295" t="s">
        <v>861</v>
      </c>
      <c r="D205" s="306" t="s">
        <v>880</v>
      </c>
      <c r="E205" s="306" t="s">
        <v>720</v>
      </c>
      <c r="F205" s="313" t="s">
        <v>721</v>
      </c>
      <c r="G205" s="310" t="s">
        <v>722</v>
      </c>
      <c r="H205" s="346">
        <v>1</v>
      </c>
      <c r="I205" s="344">
        <v>2</v>
      </c>
      <c r="J205" s="306">
        <f t="shared" si="2"/>
        <v>2</v>
      </c>
      <c r="K205" s="307" t="s">
        <v>723</v>
      </c>
      <c r="L205" s="105"/>
      <c r="M205" s="105"/>
      <c r="N205" s="105"/>
      <c r="O205" s="105"/>
      <c r="P205" s="105"/>
      <c r="Q205" s="105"/>
      <c r="R205" s="105"/>
      <c r="S205" s="105"/>
      <c r="T205" s="105"/>
      <c r="U205" s="105"/>
      <c r="V205" s="105"/>
      <c r="W205" s="105"/>
      <c r="X205" s="105"/>
      <c r="Y205" s="105"/>
      <c r="Z205" s="105"/>
      <c r="AA205" s="105"/>
    </row>
    <row r="206" spans="1:27" ht="15.75" customHeight="1" x14ac:dyDescent="0.25">
      <c r="A206" s="140"/>
      <c r="B206" s="316" t="s">
        <v>879</v>
      </c>
      <c r="C206" s="295" t="s">
        <v>861</v>
      </c>
      <c r="D206" s="306" t="s">
        <v>880</v>
      </c>
      <c r="E206" s="306" t="s">
        <v>731</v>
      </c>
      <c r="F206" s="313" t="s">
        <v>732</v>
      </c>
      <c r="G206" s="310" t="s">
        <v>733</v>
      </c>
      <c r="H206" s="346">
        <v>1</v>
      </c>
      <c r="I206" s="344">
        <v>2</v>
      </c>
      <c r="J206" s="306">
        <f t="shared" si="2"/>
        <v>2</v>
      </c>
      <c r="K206" s="307" t="s">
        <v>734</v>
      </c>
      <c r="L206" s="105"/>
      <c r="M206" s="105"/>
      <c r="N206" s="105"/>
      <c r="O206" s="105"/>
      <c r="P206" s="105"/>
      <c r="Q206" s="105"/>
      <c r="R206" s="105"/>
      <c r="S206" s="105"/>
      <c r="T206" s="105"/>
      <c r="U206" s="105"/>
      <c r="V206" s="105"/>
      <c r="W206" s="105"/>
      <c r="X206" s="105"/>
      <c r="Y206" s="105"/>
      <c r="Z206" s="105"/>
      <c r="AA206" s="105"/>
    </row>
    <row r="207" spans="1:27" ht="15.75" customHeight="1" x14ac:dyDescent="0.25">
      <c r="A207" s="140"/>
      <c r="B207" s="316" t="s">
        <v>879</v>
      </c>
      <c r="C207" s="295" t="s">
        <v>861</v>
      </c>
      <c r="D207" s="306" t="s">
        <v>880</v>
      </c>
      <c r="E207" s="306" t="s">
        <v>881</v>
      </c>
      <c r="F207" s="303" t="s">
        <v>882</v>
      </c>
      <c r="G207" s="383" t="s">
        <v>883</v>
      </c>
      <c r="H207" s="346">
        <v>1</v>
      </c>
      <c r="I207" s="344">
        <v>2</v>
      </c>
      <c r="J207" s="317">
        <f t="shared" si="2"/>
        <v>2</v>
      </c>
      <c r="K207" s="377" t="s">
        <v>884</v>
      </c>
      <c r="L207" s="105"/>
      <c r="M207" s="105"/>
      <c r="N207" s="105"/>
      <c r="O207" s="105"/>
      <c r="P207" s="105"/>
      <c r="Q207" s="105"/>
      <c r="R207" s="105"/>
      <c r="S207" s="105"/>
      <c r="T207" s="105"/>
      <c r="U207" s="105"/>
      <c r="V207" s="105"/>
      <c r="W207" s="105"/>
      <c r="X207" s="105"/>
      <c r="Y207" s="105"/>
      <c r="Z207" s="105"/>
      <c r="AA207" s="105"/>
    </row>
    <row r="208" spans="1:27" ht="15.75" customHeight="1" thickBot="1" x14ac:dyDescent="0.3">
      <c r="A208" s="140"/>
      <c r="B208" s="316" t="s">
        <v>879</v>
      </c>
      <c r="C208" s="295" t="s">
        <v>861</v>
      </c>
      <c r="D208" s="373" t="s">
        <v>880</v>
      </c>
      <c r="E208" s="374" t="s">
        <v>881</v>
      </c>
      <c r="F208" s="375" t="s">
        <v>885</v>
      </c>
      <c r="G208" s="384" t="s">
        <v>886</v>
      </c>
      <c r="H208" s="347">
        <v>1</v>
      </c>
      <c r="I208" s="378">
        <v>2</v>
      </c>
      <c r="J208" s="360">
        <f t="shared" si="2"/>
        <v>2</v>
      </c>
      <c r="K208" s="385" t="s">
        <v>887</v>
      </c>
      <c r="L208" s="105"/>
      <c r="M208" s="105"/>
      <c r="N208" s="105"/>
      <c r="O208" s="105"/>
      <c r="P208" s="105"/>
      <c r="Q208" s="105"/>
      <c r="R208" s="105"/>
      <c r="S208" s="105"/>
      <c r="T208" s="105"/>
      <c r="U208" s="105"/>
      <c r="V208" s="105"/>
      <c r="W208" s="105"/>
      <c r="X208" s="105"/>
      <c r="Y208" s="105"/>
      <c r="Z208" s="105"/>
      <c r="AA208" s="105"/>
    </row>
    <row r="209" spans="1:27" ht="15.75" customHeight="1" thickBot="1" x14ac:dyDescent="0.3">
      <c r="A209" s="140"/>
      <c r="B209" s="386" t="s">
        <v>888</v>
      </c>
      <c r="C209" s="253" t="s">
        <v>889</v>
      </c>
      <c r="D209" s="367" t="s">
        <v>890</v>
      </c>
      <c r="E209" s="258" t="s">
        <v>651</v>
      </c>
      <c r="F209" s="255" t="s">
        <v>891</v>
      </c>
      <c r="G209" s="387" t="s">
        <v>892</v>
      </c>
      <c r="H209" s="258">
        <v>1</v>
      </c>
      <c r="I209" s="259">
        <v>2</v>
      </c>
      <c r="J209" s="388">
        <f t="shared" si="2"/>
        <v>2</v>
      </c>
      <c r="K209" s="389" t="s">
        <v>893</v>
      </c>
      <c r="L209" s="105"/>
      <c r="M209" s="105"/>
      <c r="N209" s="105"/>
      <c r="O209" s="105"/>
      <c r="P209" s="105"/>
      <c r="Q209" s="105"/>
      <c r="R209" s="105"/>
      <c r="S209" s="105"/>
      <c r="T209" s="105"/>
      <c r="U209" s="105"/>
      <c r="V209" s="105"/>
      <c r="W209" s="105"/>
      <c r="X209" s="105"/>
      <c r="Y209" s="105"/>
      <c r="Z209" s="105"/>
      <c r="AA209" s="105"/>
    </row>
    <row r="210" spans="1:27" ht="15.75" customHeight="1" thickBot="1" x14ac:dyDescent="0.3">
      <c r="A210" s="140"/>
      <c r="B210" s="390" t="s">
        <v>888</v>
      </c>
      <c r="C210" s="253" t="s">
        <v>889</v>
      </c>
      <c r="D210" s="391" t="s">
        <v>890</v>
      </c>
      <c r="E210" s="370" t="s">
        <v>651</v>
      </c>
      <c r="F210" s="260" t="s">
        <v>894</v>
      </c>
      <c r="G210" s="279" t="s">
        <v>895</v>
      </c>
      <c r="H210" s="264">
        <v>30</v>
      </c>
      <c r="I210" s="259">
        <v>2</v>
      </c>
      <c r="J210" s="388">
        <f t="shared" si="2"/>
        <v>60</v>
      </c>
      <c r="K210" s="270" t="s">
        <v>896</v>
      </c>
      <c r="L210" s="105"/>
      <c r="M210" s="105"/>
      <c r="N210" s="105"/>
      <c r="O210" s="105"/>
      <c r="P210" s="105"/>
      <c r="Q210" s="105"/>
      <c r="R210" s="105"/>
      <c r="S210" s="105"/>
      <c r="T210" s="105"/>
      <c r="U210" s="105"/>
      <c r="V210" s="105"/>
      <c r="W210" s="105"/>
      <c r="X210" s="105"/>
      <c r="Y210" s="105"/>
      <c r="Z210" s="105"/>
      <c r="AA210" s="105"/>
    </row>
    <row r="211" spans="1:27" ht="15.75" customHeight="1" thickBot="1" x14ac:dyDescent="0.3">
      <c r="A211" s="140"/>
      <c r="B211" s="390" t="s">
        <v>888</v>
      </c>
      <c r="C211" s="253" t="s">
        <v>889</v>
      </c>
      <c r="D211" s="391" t="s">
        <v>890</v>
      </c>
      <c r="E211" s="370" t="s">
        <v>651</v>
      </c>
      <c r="F211" s="260" t="s">
        <v>897</v>
      </c>
      <c r="G211" s="279" t="s">
        <v>898</v>
      </c>
      <c r="H211" s="264">
        <v>6</v>
      </c>
      <c r="I211" s="259">
        <v>2</v>
      </c>
      <c r="J211" s="388">
        <f t="shared" si="2"/>
        <v>12</v>
      </c>
      <c r="K211" s="270" t="s">
        <v>899</v>
      </c>
      <c r="L211" s="105"/>
      <c r="M211" s="105"/>
      <c r="N211" s="105"/>
      <c r="O211" s="105"/>
      <c r="P211" s="105"/>
      <c r="Q211" s="105"/>
      <c r="R211" s="105"/>
      <c r="S211" s="105"/>
      <c r="T211" s="105"/>
      <c r="U211" s="105"/>
      <c r="V211" s="105"/>
      <c r="W211" s="105"/>
      <c r="X211" s="105"/>
      <c r="Y211" s="105"/>
      <c r="Z211" s="105"/>
      <c r="AA211" s="105"/>
    </row>
    <row r="212" spans="1:27" ht="15.75" customHeight="1" thickBot="1" x14ac:dyDescent="0.3">
      <c r="A212" s="140"/>
      <c r="B212" s="390" t="s">
        <v>888</v>
      </c>
      <c r="C212" s="253" t="s">
        <v>889</v>
      </c>
      <c r="D212" s="391" t="s">
        <v>890</v>
      </c>
      <c r="E212" s="370" t="s">
        <v>658</v>
      </c>
      <c r="F212" s="286" t="s">
        <v>900</v>
      </c>
      <c r="G212" s="279" t="s">
        <v>901</v>
      </c>
      <c r="H212" s="264">
        <v>6</v>
      </c>
      <c r="I212" s="259">
        <v>2</v>
      </c>
      <c r="J212" s="388">
        <f t="shared" si="2"/>
        <v>12</v>
      </c>
      <c r="K212" s="270" t="s">
        <v>902</v>
      </c>
      <c r="L212" s="105"/>
      <c r="M212" s="105"/>
      <c r="N212" s="105"/>
      <c r="O212" s="105"/>
      <c r="P212" s="105"/>
      <c r="Q212" s="105"/>
      <c r="R212" s="105"/>
      <c r="S212" s="105"/>
      <c r="T212" s="105"/>
      <c r="U212" s="105"/>
      <c r="V212" s="105"/>
      <c r="W212" s="105"/>
      <c r="X212" s="105"/>
      <c r="Y212" s="105"/>
      <c r="Z212" s="105"/>
      <c r="AA212" s="105"/>
    </row>
    <row r="213" spans="1:27" ht="15.75" customHeight="1" thickBot="1" x14ac:dyDescent="0.3">
      <c r="A213" s="140"/>
      <c r="B213" s="390" t="s">
        <v>888</v>
      </c>
      <c r="C213" s="253" t="s">
        <v>889</v>
      </c>
      <c r="D213" s="391" t="s">
        <v>890</v>
      </c>
      <c r="E213" s="370" t="s">
        <v>658</v>
      </c>
      <c r="F213" s="286" t="s">
        <v>903</v>
      </c>
      <c r="G213" s="279" t="s">
        <v>904</v>
      </c>
      <c r="H213" s="264">
        <v>2</v>
      </c>
      <c r="I213" s="259">
        <v>2</v>
      </c>
      <c r="J213" s="388">
        <f t="shared" si="2"/>
        <v>4</v>
      </c>
      <c r="K213" s="270" t="s">
        <v>905</v>
      </c>
      <c r="L213" s="105"/>
      <c r="M213" s="105"/>
      <c r="N213" s="105"/>
      <c r="O213" s="105"/>
      <c r="P213" s="105"/>
      <c r="Q213" s="105"/>
      <c r="R213" s="105"/>
      <c r="S213" s="105"/>
      <c r="T213" s="105"/>
      <c r="U213" s="105"/>
      <c r="V213" s="105"/>
      <c r="W213" s="105"/>
      <c r="X213" s="105"/>
      <c r="Y213" s="105"/>
      <c r="Z213" s="105"/>
      <c r="AA213" s="105"/>
    </row>
    <row r="214" spans="1:27" ht="15.75" customHeight="1" thickBot="1" x14ac:dyDescent="0.3">
      <c r="A214" s="140"/>
      <c r="B214" s="390" t="s">
        <v>888</v>
      </c>
      <c r="C214" s="253" t="s">
        <v>889</v>
      </c>
      <c r="D214" s="391" t="s">
        <v>890</v>
      </c>
      <c r="E214" s="370" t="s">
        <v>658</v>
      </c>
      <c r="F214" s="286" t="s">
        <v>906</v>
      </c>
      <c r="G214" s="279" t="s">
        <v>907</v>
      </c>
      <c r="H214" s="264">
        <v>1</v>
      </c>
      <c r="I214" s="259">
        <v>2</v>
      </c>
      <c r="J214" s="388">
        <f t="shared" si="2"/>
        <v>2</v>
      </c>
      <c r="K214" s="270" t="s">
        <v>908</v>
      </c>
      <c r="L214" s="105"/>
      <c r="M214" s="105"/>
      <c r="N214" s="105"/>
      <c r="O214" s="105"/>
      <c r="P214" s="105"/>
      <c r="Q214" s="105"/>
      <c r="R214" s="105"/>
      <c r="S214" s="105"/>
      <c r="T214" s="105"/>
      <c r="U214" s="105"/>
      <c r="V214" s="105"/>
      <c r="W214" s="105"/>
      <c r="X214" s="105"/>
      <c r="Y214" s="105"/>
      <c r="Z214" s="105"/>
      <c r="AA214" s="105"/>
    </row>
    <row r="215" spans="1:27" ht="15.75" customHeight="1" thickBot="1" x14ac:dyDescent="0.3">
      <c r="A215" s="140"/>
      <c r="B215" s="390" t="s">
        <v>888</v>
      </c>
      <c r="C215" s="253" t="s">
        <v>889</v>
      </c>
      <c r="D215" s="391" t="s">
        <v>890</v>
      </c>
      <c r="E215" s="370" t="s">
        <v>658</v>
      </c>
      <c r="F215" s="286" t="s">
        <v>909</v>
      </c>
      <c r="G215" s="279" t="s">
        <v>910</v>
      </c>
      <c r="H215" s="264">
        <v>1</v>
      </c>
      <c r="I215" s="259">
        <v>2</v>
      </c>
      <c r="J215" s="388">
        <f t="shared" si="2"/>
        <v>2</v>
      </c>
      <c r="K215" s="270" t="s">
        <v>911</v>
      </c>
      <c r="L215" s="105"/>
      <c r="M215" s="105"/>
      <c r="N215" s="105"/>
      <c r="O215" s="105"/>
      <c r="P215" s="105"/>
      <c r="Q215" s="105"/>
      <c r="R215" s="105"/>
      <c r="S215" s="105"/>
      <c r="T215" s="105"/>
      <c r="U215" s="105"/>
      <c r="V215" s="105"/>
      <c r="W215" s="105"/>
      <c r="X215" s="105"/>
      <c r="Y215" s="105"/>
      <c r="Z215" s="105"/>
      <c r="AA215" s="105"/>
    </row>
    <row r="216" spans="1:27" ht="15.75" customHeight="1" thickBot="1" x14ac:dyDescent="0.3">
      <c r="A216" s="140"/>
      <c r="B216" s="390" t="s">
        <v>888</v>
      </c>
      <c r="C216" s="253" t="s">
        <v>889</v>
      </c>
      <c r="D216" s="391" t="s">
        <v>890</v>
      </c>
      <c r="E216" s="370" t="s">
        <v>658</v>
      </c>
      <c r="F216" s="286" t="s">
        <v>912</v>
      </c>
      <c r="G216" s="279" t="s">
        <v>913</v>
      </c>
      <c r="H216" s="264">
        <v>2</v>
      </c>
      <c r="I216" s="259">
        <v>2</v>
      </c>
      <c r="J216" s="388">
        <f t="shared" si="2"/>
        <v>4</v>
      </c>
      <c r="K216" s="270" t="s">
        <v>914</v>
      </c>
      <c r="L216" s="105"/>
      <c r="M216" s="105"/>
      <c r="N216" s="105"/>
      <c r="O216" s="105"/>
      <c r="P216" s="105"/>
      <c r="Q216" s="105"/>
      <c r="R216" s="105"/>
      <c r="S216" s="105"/>
      <c r="T216" s="105"/>
      <c r="U216" s="105"/>
      <c r="V216" s="105"/>
      <c r="W216" s="105"/>
      <c r="X216" s="105"/>
      <c r="Y216" s="105"/>
      <c r="Z216" s="105"/>
      <c r="AA216" s="105"/>
    </row>
    <row r="217" spans="1:27" ht="15.75" customHeight="1" thickBot="1" x14ac:dyDescent="0.3">
      <c r="A217" s="140"/>
      <c r="B217" s="390" t="s">
        <v>888</v>
      </c>
      <c r="C217" s="253" t="s">
        <v>889</v>
      </c>
      <c r="D217" s="391" t="s">
        <v>890</v>
      </c>
      <c r="E217" s="370" t="s">
        <v>658</v>
      </c>
      <c r="F217" s="286" t="s">
        <v>915</v>
      </c>
      <c r="G217" s="279" t="s">
        <v>916</v>
      </c>
      <c r="H217" s="264">
        <v>2</v>
      </c>
      <c r="I217" s="259">
        <v>2</v>
      </c>
      <c r="J217" s="388">
        <f t="shared" si="2"/>
        <v>4</v>
      </c>
      <c r="K217" s="270" t="s">
        <v>917</v>
      </c>
      <c r="L217" s="105"/>
      <c r="M217" s="105"/>
      <c r="N217" s="105"/>
      <c r="O217" s="105"/>
      <c r="P217" s="105"/>
      <c r="Q217" s="105"/>
      <c r="R217" s="105"/>
      <c r="S217" s="105"/>
      <c r="T217" s="105"/>
      <c r="U217" s="105"/>
      <c r="V217" s="105"/>
      <c r="W217" s="105"/>
      <c r="X217" s="105"/>
      <c r="Y217" s="105"/>
      <c r="Z217" s="105"/>
      <c r="AA217" s="105"/>
    </row>
    <row r="218" spans="1:27" ht="15.75" customHeight="1" thickBot="1" x14ac:dyDescent="0.3">
      <c r="A218" s="140"/>
      <c r="B218" s="390" t="s">
        <v>888</v>
      </c>
      <c r="C218" s="253" t="s">
        <v>889</v>
      </c>
      <c r="D218" s="391" t="s">
        <v>890</v>
      </c>
      <c r="E218" s="370" t="s">
        <v>662</v>
      </c>
      <c r="F218" s="286" t="s">
        <v>918</v>
      </c>
      <c r="G218" s="279" t="s">
        <v>919</v>
      </c>
      <c r="H218" s="264">
        <v>1</v>
      </c>
      <c r="I218" s="259">
        <v>2</v>
      </c>
      <c r="J218" s="388">
        <f t="shared" si="2"/>
        <v>2</v>
      </c>
      <c r="K218" s="270" t="s">
        <v>920</v>
      </c>
      <c r="L218" s="105"/>
      <c r="M218" s="105"/>
      <c r="N218" s="105"/>
      <c r="O218" s="105"/>
      <c r="P218" s="105"/>
      <c r="Q218" s="105"/>
      <c r="R218" s="105"/>
      <c r="S218" s="105"/>
      <c r="T218" s="105"/>
      <c r="U218" s="105"/>
      <c r="V218" s="105"/>
      <c r="W218" s="105"/>
      <c r="X218" s="105"/>
      <c r="Y218" s="105"/>
      <c r="Z218" s="105"/>
      <c r="AA218" s="105"/>
    </row>
    <row r="219" spans="1:27" ht="15.75" customHeight="1" thickBot="1" x14ac:dyDescent="0.3">
      <c r="A219" s="140"/>
      <c r="B219" s="390" t="s">
        <v>888</v>
      </c>
      <c r="C219" s="253" t="s">
        <v>889</v>
      </c>
      <c r="D219" s="391" t="s">
        <v>890</v>
      </c>
      <c r="E219" s="370" t="s">
        <v>666</v>
      </c>
      <c r="F219" s="286" t="s">
        <v>921</v>
      </c>
      <c r="G219" s="279" t="s">
        <v>922</v>
      </c>
      <c r="H219" s="264">
        <v>1</v>
      </c>
      <c r="I219" s="259">
        <v>2</v>
      </c>
      <c r="J219" s="388">
        <f t="shared" si="2"/>
        <v>2</v>
      </c>
      <c r="K219" s="270" t="s">
        <v>923</v>
      </c>
      <c r="L219" s="105"/>
      <c r="M219" s="105"/>
      <c r="N219" s="105"/>
      <c r="O219" s="105"/>
      <c r="P219" s="105"/>
      <c r="Q219" s="105"/>
      <c r="R219" s="105"/>
      <c r="S219" s="105"/>
      <c r="T219" s="105"/>
      <c r="U219" s="105"/>
      <c r="V219" s="105"/>
      <c r="W219" s="105"/>
      <c r="X219" s="105"/>
      <c r="Y219" s="105"/>
      <c r="Z219" s="105"/>
      <c r="AA219" s="105"/>
    </row>
    <row r="220" spans="1:27" ht="15.75" customHeight="1" thickBot="1" x14ac:dyDescent="0.3">
      <c r="A220" s="140"/>
      <c r="B220" s="390" t="s">
        <v>888</v>
      </c>
      <c r="C220" s="253" t="s">
        <v>889</v>
      </c>
      <c r="D220" s="391" t="s">
        <v>890</v>
      </c>
      <c r="E220" s="370" t="s">
        <v>666</v>
      </c>
      <c r="F220" s="286" t="s">
        <v>924</v>
      </c>
      <c r="G220" s="279" t="s">
        <v>925</v>
      </c>
      <c r="H220" s="264">
        <v>1</v>
      </c>
      <c r="I220" s="259">
        <v>2</v>
      </c>
      <c r="J220" s="388">
        <f t="shared" si="2"/>
        <v>2</v>
      </c>
      <c r="K220" s="270" t="s">
        <v>923</v>
      </c>
      <c r="L220" s="105"/>
      <c r="M220" s="105"/>
      <c r="N220" s="105"/>
      <c r="O220" s="105"/>
      <c r="P220" s="105"/>
      <c r="Q220" s="105"/>
      <c r="R220" s="105"/>
      <c r="S220" s="105"/>
      <c r="T220" s="105"/>
      <c r="U220" s="105"/>
      <c r="V220" s="105"/>
      <c r="W220" s="105"/>
      <c r="X220" s="105"/>
      <c r="Y220" s="105"/>
      <c r="Z220" s="105"/>
      <c r="AA220" s="105"/>
    </row>
    <row r="221" spans="1:27" ht="15.75" customHeight="1" thickBot="1" x14ac:dyDescent="0.3">
      <c r="A221" s="140"/>
      <c r="B221" s="390" t="s">
        <v>888</v>
      </c>
      <c r="C221" s="253" t="s">
        <v>889</v>
      </c>
      <c r="D221" s="391" t="s">
        <v>890</v>
      </c>
      <c r="E221" s="370" t="s">
        <v>682</v>
      </c>
      <c r="F221" s="286" t="s">
        <v>926</v>
      </c>
      <c r="G221" s="279" t="s">
        <v>927</v>
      </c>
      <c r="H221" s="264">
        <v>1</v>
      </c>
      <c r="I221" s="259">
        <v>2</v>
      </c>
      <c r="J221" s="388">
        <f t="shared" si="2"/>
        <v>2</v>
      </c>
      <c r="K221" s="270" t="s">
        <v>928</v>
      </c>
      <c r="L221" s="105"/>
      <c r="M221" s="105"/>
      <c r="N221" s="105"/>
      <c r="O221" s="105"/>
      <c r="P221" s="105"/>
      <c r="Q221" s="105"/>
      <c r="R221" s="105"/>
      <c r="S221" s="105"/>
      <c r="T221" s="105"/>
      <c r="U221" s="105"/>
      <c r="V221" s="105"/>
      <c r="W221" s="105"/>
      <c r="X221" s="105"/>
      <c r="Y221" s="105"/>
      <c r="Z221" s="105"/>
      <c r="AA221" s="105"/>
    </row>
    <row r="222" spans="1:27" ht="15.75" customHeight="1" thickBot="1" x14ac:dyDescent="0.3">
      <c r="A222" s="140"/>
      <c r="B222" s="390" t="s">
        <v>888</v>
      </c>
      <c r="C222" s="253" t="s">
        <v>889</v>
      </c>
      <c r="D222" s="391" t="s">
        <v>890</v>
      </c>
      <c r="E222" s="370" t="s">
        <v>763</v>
      </c>
      <c r="F222" s="286" t="s">
        <v>929</v>
      </c>
      <c r="G222" s="279" t="s">
        <v>930</v>
      </c>
      <c r="H222" s="264">
        <v>1</v>
      </c>
      <c r="I222" s="259">
        <v>2</v>
      </c>
      <c r="J222" s="388">
        <f t="shared" si="2"/>
        <v>2</v>
      </c>
      <c r="K222" s="270" t="s">
        <v>931</v>
      </c>
      <c r="L222" s="105"/>
      <c r="M222" s="105"/>
      <c r="N222" s="105"/>
      <c r="O222" s="105"/>
      <c r="P222" s="105"/>
      <c r="Q222" s="105"/>
      <c r="R222" s="105"/>
      <c r="S222" s="105"/>
      <c r="T222" s="105"/>
      <c r="U222" s="105"/>
      <c r="V222" s="105"/>
      <c r="W222" s="105"/>
      <c r="X222" s="105"/>
      <c r="Y222" s="105"/>
      <c r="Z222" s="105"/>
      <c r="AA222" s="105"/>
    </row>
    <row r="223" spans="1:27" ht="15.75" customHeight="1" thickBot="1" x14ac:dyDescent="0.3">
      <c r="A223" s="140"/>
      <c r="B223" s="390" t="s">
        <v>888</v>
      </c>
      <c r="C223" s="253" t="s">
        <v>889</v>
      </c>
      <c r="D223" s="391" t="s">
        <v>890</v>
      </c>
      <c r="E223" s="264" t="s">
        <v>686</v>
      </c>
      <c r="F223" s="265" t="s">
        <v>687</v>
      </c>
      <c r="G223" s="266" t="s">
        <v>688</v>
      </c>
      <c r="H223" s="267">
        <v>1</v>
      </c>
      <c r="I223" s="259">
        <v>2</v>
      </c>
      <c r="J223" s="388">
        <f t="shared" si="2"/>
        <v>2</v>
      </c>
      <c r="K223" s="270" t="s">
        <v>689</v>
      </c>
      <c r="L223" s="105"/>
      <c r="M223" s="105"/>
      <c r="N223" s="105"/>
      <c r="O223" s="105"/>
      <c r="P223" s="105"/>
      <c r="Q223" s="105"/>
      <c r="R223" s="105"/>
      <c r="S223" s="105"/>
      <c r="T223" s="105"/>
      <c r="U223" s="105"/>
      <c r="V223" s="105"/>
      <c r="W223" s="105"/>
      <c r="X223" s="105"/>
      <c r="Y223" s="105"/>
      <c r="Z223" s="105"/>
      <c r="AA223" s="105"/>
    </row>
    <row r="224" spans="1:27" ht="15.75" customHeight="1" thickBot="1" x14ac:dyDescent="0.3">
      <c r="A224" s="140"/>
      <c r="B224" s="390" t="s">
        <v>932</v>
      </c>
      <c r="C224" s="253" t="s">
        <v>889</v>
      </c>
      <c r="D224" s="391" t="s">
        <v>933</v>
      </c>
      <c r="E224" s="392" t="s">
        <v>710</v>
      </c>
      <c r="F224" s="393" t="s">
        <v>934</v>
      </c>
      <c r="G224" s="394" t="s">
        <v>935</v>
      </c>
      <c r="H224" s="395">
        <v>1</v>
      </c>
      <c r="I224" s="259">
        <v>2</v>
      </c>
      <c r="J224" s="388">
        <f t="shared" si="2"/>
        <v>2</v>
      </c>
      <c r="K224" s="396" t="s">
        <v>936</v>
      </c>
      <c r="L224" s="105"/>
      <c r="M224" s="105"/>
      <c r="N224" s="105"/>
      <c r="O224" s="105"/>
      <c r="P224" s="105"/>
      <c r="Q224" s="105"/>
      <c r="R224" s="105"/>
      <c r="S224" s="105"/>
      <c r="T224" s="105"/>
      <c r="U224" s="105"/>
      <c r="V224" s="105"/>
      <c r="W224" s="105"/>
      <c r="X224" s="105"/>
      <c r="Y224" s="105"/>
      <c r="Z224" s="105"/>
      <c r="AA224" s="105"/>
    </row>
    <row r="225" spans="1:27" ht="15.75" customHeight="1" thickBot="1" x14ac:dyDescent="0.3">
      <c r="A225" s="140"/>
      <c r="B225" s="390" t="s">
        <v>932</v>
      </c>
      <c r="C225" s="253" t="s">
        <v>889</v>
      </c>
      <c r="D225" s="391" t="s">
        <v>933</v>
      </c>
      <c r="E225" s="264" t="s">
        <v>775</v>
      </c>
      <c r="F225" s="286" t="s">
        <v>715</v>
      </c>
      <c r="G225" s="284" t="s">
        <v>776</v>
      </c>
      <c r="H225" s="264">
        <v>1</v>
      </c>
      <c r="I225" s="259">
        <v>2</v>
      </c>
      <c r="J225" s="388">
        <f t="shared" si="2"/>
        <v>2</v>
      </c>
      <c r="K225" s="270" t="s">
        <v>716</v>
      </c>
      <c r="L225" s="105"/>
      <c r="M225" s="105"/>
      <c r="N225" s="105"/>
      <c r="O225" s="105"/>
      <c r="P225" s="105"/>
      <c r="Q225" s="105"/>
      <c r="R225" s="105"/>
      <c r="S225" s="105"/>
      <c r="T225" s="105"/>
      <c r="U225" s="105"/>
      <c r="V225" s="105"/>
      <c r="W225" s="105"/>
      <c r="X225" s="105"/>
      <c r="Y225" s="105"/>
      <c r="Z225" s="105"/>
      <c r="AA225" s="105"/>
    </row>
    <row r="226" spans="1:27" ht="15.75" customHeight="1" thickBot="1" x14ac:dyDescent="0.3">
      <c r="A226" s="140"/>
      <c r="B226" s="390" t="s">
        <v>932</v>
      </c>
      <c r="C226" s="253" t="s">
        <v>889</v>
      </c>
      <c r="D226" s="391" t="s">
        <v>933</v>
      </c>
      <c r="E226" s="397" t="s">
        <v>720</v>
      </c>
      <c r="F226" s="398" t="s">
        <v>937</v>
      </c>
      <c r="G226" s="399" t="s">
        <v>938</v>
      </c>
      <c r="H226" s="400">
        <v>6</v>
      </c>
      <c r="I226" s="259">
        <v>2</v>
      </c>
      <c r="J226" s="388">
        <f t="shared" si="2"/>
        <v>12</v>
      </c>
      <c r="K226" s="401" t="s">
        <v>939</v>
      </c>
      <c r="L226" s="105"/>
      <c r="M226" s="105"/>
      <c r="N226" s="105"/>
      <c r="O226" s="105"/>
      <c r="P226" s="105"/>
      <c r="Q226" s="105"/>
      <c r="R226" s="105"/>
      <c r="S226" s="105"/>
      <c r="T226" s="105"/>
      <c r="U226" s="105"/>
      <c r="V226" s="105"/>
      <c r="W226" s="105"/>
      <c r="X226" s="105"/>
      <c r="Y226" s="105"/>
      <c r="Z226" s="105"/>
      <c r="AA226" s="105"/>
    </row>
    <row r="227" spans="1:27" ht="15.75" customHeight="1" thickBot="1" x14ac:dyDescent="0.3">
      <c r="A227" s="140"/>
      <c r="B227" s="390" t="s">
        <v>932</v>
      </c>
      <c r="C227" s="253" t="s">
        <v>889</v>
      </c>
      <c r="D227" s="391" t="s">
        <v>933</v>
      </c>
      <c r="E227" s="397" t="s">
        <v>686</v>
      </c>
      <c r="F227" s="398" t="s">
        <v>940</v>
      </c>
      <c r="G227" s="399" t="s">
        <v>941</v>
      </c>
      <c r="H227" s="400">
        <v>1</v>
      </c>
      <c r="I227" s="259">
        <v>2</v>
      </c>
      <c r="J227" s="388">
        <f t="shared" si="2"/>
        <v>2</v>
      </c>
      <c r="K227" s="402" t="s">
        <v>942</v>
      </c>
      <c r="L227" s="105"/>
      <c r="M227" s="105"/>
      <c r="N227" s="105"/>
      <c r="O227" s="105"/>
      <c r="P227" s="105"/>
      <c r="Q227" s="105"/>
      <c r="R227" s="105"/>
      <c r="S227" s="105"/>
      <c r="T227" s="105"/>
      <c r="U227" s="105"/>
      <c r="V227" s="105"/>
      <c r="W227" s="105"/>
      <c r="X227" s="105"/>
      <c r="Y227" s="105"/>
      <c r="Z227" s="105"/>
      <c r="AA227" s="105"/>
    </row>
    <row r="228" spans="1:27" ht="15.75" customHeight="1" thickBot="1" x14ac:dyDescent="0.3">
      <c r="A228" s="140"/>
      <c r="B228" s="390" t="s">
        <v>932</v>
      </c>
      <c r="C228" s="253" t="s">
        <v>889</v>
      </c>
      <c r="D228" s="285" t="s">
        <v>933</v>
      </c>
      <c r="E228" s="260" t="s">
        <v>717</v>
      </c>
      <c r="F228" s="283" t="s">
        <v>718</v>
      </c>
      <c r="G228" s="284" t="s">
        <v>719</v>
      </c>
      <c r="H228" s="264">
        <v>1</v>
      </c>
      <c r="I228" s="259">
        <v>2</v>
      </c>
      <c r="J228" s="388">
        <f t="shared" si="2"/>
        <v>2</v>
      </c>
      <c r="K228" s="270" t="s">
        <v>719</v>
      </c>
      <c r="L228" s="105"/>
      <c r="M228" s="105"/>
      <c r="N228" s="105"/>
      <c r="O228" s="105"/>
      <c r="P228" s="105"/>
      <c r="Q228" s="105"/>
      <c r="R228" s="105"/>
      <c r="S228" s="105"/>
      <c r="T228" s="105"/>
      <c r="U228" s="105"/>
      <c r="V228" s="105"/>
      <c r="W228" s="105"/>
      <c r="X228" s="105"/>
      <c r="Y228" s="105"/>
      <c r="Z228" s="105"/>
      <c r="AA228" s="105"/>
    </row>
    <row r="229" spans="1:27" ht="15.75" customHeight="1" thickBot="1" x14ac:dyDescent="0.3">
      <c r="A229" s="140"/>
      <c r="B229" s="390" t="s">
        <v>932</v>
      </c>
      <c r="C229" s="253" t="s">
        <v>889</v>
      </c>
      <c r="D229" s="391" t="s">
        <v>933</v>
      </c>
      <c r="E229" s="260" t="s">
        <v>943</v>
      </c>
      <c r="F229" s="286" t="s">
        <v>944</v>
      </c>
      <c r="G229" s="279" t="s">
        <v>945</v>
      </c>
      <c r="H229" s="370">
        <v>1</v>
      </c>
      <c r="I229" s="259">
        <v>2</v>
      </c>
      <c r="J229" s="388">
        <f t="shared" si="2"/>
        <v>2</v>
      </c>
      <c r="K229" s="371" t="s">
        <v>945</v>
      </c>
      <c r="L229" s="105"/>
      <c r="M229" s="105"/>
      <c r="N229" s="105"/>
      <c r="O229" s="105"/>
      <c r="P229" s="105"/>
      <c r="Q229" s="105"/>
      <c r="R229" s="105"/>
      <c r="S229" s="105"/>
      <c r="T229" s="105"/>
      <c r="U229" s="105"/>
      <c r="V229" s="105"/>
      <c r="W229" s="105"/>
      <c r="X229" s="105"/>
      <c r="Y229" s="105"/>
      <c r="Z229" s="105"/>
      <c r="AA229" s="105"/>
    </row>
    <row r="230" spans="1:27" ht="15.75" customHeight="1" thickBot="1" x14ac:dyDescent="0.3">
      <c r="A230" s="140"/>
      <c r="B230" s="390" t="s">
        <v>932</v>
      </c>
      <c r="C230" s="253" t="s">
        <v>889</v>
      </c>
      <c r="D230" s="391" t="s">
        <v>933</v>
      </c>
      <c r="E230" s="260" t="s">
        <v>946</v>
      </c>
      <c r="F230" s="286" t="s">
        <v>947</v>
      </c>
      <c r="G230" s="279" t="s">
        <v>948</v>
      </c>
      <c r="H230" s="264">
        <v>6</v>
      </c>
      <c r="I230" s="259">
        <v>2</v>
      </c>
      <c r="J230" s="388">
        <f t="shared" si="2"/>
        <v>12</v>
      </c>
      <c r="K230" s="270" t="s">
        <v>949</v>
      </c>
      <c r="L230" s="105"/>
      <c r="M230" s="105"/>
      <c r="N230" s="105"/>
      <c r="O230" s="105"/>
      <c r="P230" s="105"/>
      <c r="Q230" s="105"/>
      <c r="R230" s="105"/>
      <c r="S230" s="105"/>
      <c r="T230" s="105"/>
      <c r="U230" s="105"/>
      <c r="V230" s="105"/>
      <c r="W230" s="105"/>
      <c r="X230" s="105"/>
      <c r="Y230" s="105"/>
      <c r="Z230" s="105"/>
      <c r="AA230" s="105"/>
    </row>
    <row r="231" spans="1:27" ht="15.75" customHeight="1" thickBot="1" x14ac:dyDescent="0.3">
      <c r="A231" s="140"/>
      <c r="B231" s="390" t="s">
        <v>932</v>
      </c>
      <c r="C231" s="253" t="s">
        <v>889</v>
      </c>
      <c r="D231" s="391" t="s">
        <v>933</v>
      </c>
      <c r="E231" s="260" t="s">
        <v>950</v>
      </c>
      <c r="F231" s="286" t="s">
        <v>951</v>
      </c>
      <c r="G231" s="279" t="s">
        <v>950</v>
      </c>
      <c r="H231" s="264">
        <v>6</v>
      </c>
      <c r="I231" s="259">
        <v>2</v>
      </c>
      <c r="J231" s="388">
        <f t="shared" si="2"/>
        <v>12</v>
      </c>
      <c r="K231" s="270" t="s">
        <v>952</v>
      </c>
      <c r="L231" s="105"/>
      <c r="M231" s="105"/>
      <c r="N231" s="105"/>
      <c r="O231" s="105"/>
      <c r="P231" s="105"/>
      <c r="Q231" s="105"/>
      <c r="R231" s="105"/>
      <c r="S231" s="105"/>
      <c r="T231" s="105"/>
      <c r="U231" s="105"/>
      <c r="V231" s="105"/>
      <c r="W231" s="105"/>
      <c r="X231" s="105"/>
      <c r="Y231" s="105"/>
      <c r="Z231" s="105"/>
      <c r="AA231" s="105"/>
    </row>
    <row r="232" spans="1:27" ht="15.75" customHeight="1" thickBot="1" x14ac:dyDescent="0.3">
      <c r="A232" s="140"/>
      <c r="B232" s="390" t="s">
        <v>932</v>
      </c>
      <c r="C232" s="253" t="s">
        <v>889</v>
      </c>
      <c r="D232" s="391" t="s">
        <v>933</v>
      </c>
      <c r="E232" s="260" t="s">
        <v>943</v>
      </c>
      <c r="F232" s="286" t="s">
        <v>953</v>
      </c>
      <c r="G232" s="279" t="s">
        <v>954</v>
      </c>
      <c r="H232" s="370">
        <v>6</v>
      </c>
      <c r="I232" s="259">
        <v>2</v>
      </c>
      <c r="J232" s="388">
        <f t="shared" si="2"/>
        <v>12</v>
      </c>
      <c r="K232" s="371" t="s">
        <v>954</v>
      </c>
      <c r="L232" s="105"/>
      <c r="M232" s="105"/>
      <c r="N232" s="105"/>
      <c r="O232" s="105"/>
      <c r="P232" s="105"/>
      <c r="Q232" s="105"/>
      <c r="R232" s="105"/>
      <c r="S232" s="105"/>
      <c r="T232" s="105"/>
      <c r="U232" s="105"/>
      <c r="V232" s="105"/>
      <c r="W232" s="105"/>
      <c r="X232" s="105"/>
      <c r="Y232" s="105"/>
      <c r="Z232" s="105"/>
      <c r="AA232" s="105"/>
    </row>
    <row r="233" spans="1:27" ht="15.75" customHeight="1" thickBot="1" x14ac:dyDescent="0.3">
      <c r="A233" s="140"/>
      <c r="B233" s="390" t="s">
        <v>932</v>
      </c>
      <c r="C233" s="253" t="s">
        <v>889</v>
      </c>
      <c r="D233" s="391" t="s">
        <v>933</v>
      </c>
      <c r="E233" s="260" t="s">
        <v>955</v>
      </c>
      <c r="F233" s="286" t="s">
        <v>956</v>
      </c>
      <c r="G233" s="279" t="s">
        <v>955</v>
      </c>
      <c r="H233" s="264">
        <v>1</v>
      </c>
      <c r="I233" s="259">
        <v>2</v>
      </c>
      <c r="J233" s="388">
        <f t="shared" si="2"/>
        <v>2</v>
      </c>
      <c r="K233" s="270" t="s">
        <v>957</v>
      </c>
      <c r="L233" s="105"/>
      <c r="M233" s="105"/>
      <c r="N233" s="105"/>
      <c r="O233" s="105"/>
      <c r="P233" s="105"/>
      <c r="Q233" s="105"/>
      <c r="R233" s="105"/>
      <c r="S233" s="105"/>
      <c r="T233" s="105"/>
      <c r="U233" s="105"/>
      <c r="V233" s="105"/>
      <c r="W233" s="105"/>
      <c r="X233" s="105"/>
      <c r="Y233" s="105"/>
      <c r="Z233" s="105"/>
      <c r="AA233" s="105"/>
    </row>
    <row r="234" spans="1:27" ht="15.75" customHeight="1" thickBot="1" x14ac:dyDescent="0.3">
      <c r="A234" s="140"/>
      <c r="B234" s="390" t="s">
        <v>932</v>
      </c>
      <c r="C234" s="253" t="s">
        <v>889</v>
      </c>
      <c r="D234" s="391" t="s">
        <v>933</v>
      </c>
      <c r="E234" s="260" t="s">
        <v>958</v>
      </c>
      <c r="F234" s="286" t="s">
        <v>959</v>
      </c>
      <c r="G234" s="279" t="s">
        <v>960</v>
      </c>
      <c r="H234" s="264">
        <v>1</v>
      </c>
      <c r="I234" s="259">
        <v>2</v>
      </c>
      <c r="J234" s="388">
        <f t="shared" si="2"/>
        <v>2</v>
      </c>
      <c r="K234" s="270" t="s">
        <v>961</v>
      </c>
      <c r="L234" s="105"/>
      <c r="M234" s="105"/>
      <c r="N234" s="105"/>
      <c r="O234" s="105"/>
      <c r="P234" s="105"/>
      <c r="Q234" s="105"/>
      <c r="R234" s="105"/>
      <c r="S234" s="105"/>
      <c r="T234" s="105"/>
      <c r="U234" s="105"/>
      <c r="V234" s="105"/>
      <c r="W234" s="105"/>
      <c r="X234" s="105"/>
      <c r="Y234" s="105"/>
      <c r="Z234" s="105"/>
      <c r="AA234" s="105"/>
    </row>
    <row r="235" spans="1:27" ht="15.75" customHeight="1" thickBot="1" x14ac:dyDescent="0.3">
      <c r="A235" s="140"/>
      <c r="B235" s="390" t="s">
        <v>932</v>
      </c>
      <c r="C235" s="253" t="s">
        <v>889</v>
      </c>
      <c r="D235" s="391" t="s">
        <v>933</v>
      </c>
      <c r="E235" s="260" t="s">
        <v>958</v>
      </c>
      <c r="F235" s="286" t="s">
        <v>962</v>
      </c>
      <c r="G235" s="279" t="s">
        <v>963</v>
      </c>
      <c r="H235" s="264">
        <v>1</v>
      </c>
      <c r="I235" s="259">
        <v>2</v>
      </c>
      <c r="J235" s="388">
        <f t="shared" si="2"/>
        <v>2</v>
      </c>
      <c r="K235" s="270" t="s">
        <v>964</v>
      </c>
      <c r="L235" s="105"/>
      <c r="M235" s="105"/>
      <c r="N235" s="105"/>
      <c r="O235" s="105"/>
      <c r="P235" s="105"/>
      <c r="Q235" s="105"/>
      <c r="R235" s="105"/>
      <c r="S235" s="105"/>
      <c r="T235" s="105"/>
      <c r="U235" s="105"/>
      <c r="V235" s="105"/>
      <c r="W235" s="105"/>
      <c r="X235" s="105"/>
      <c r="Y235" s="105"/>
      <c r="Z235" s="105"/>
      <c r="AA235" s="105"/>
    </row>
    <row r="236" spans="1:27" ht="15.75" customHeight="1" thickBot="1" x14ac:dyDescent="0.3">
      <c r="A236" s="140"/>
      <c r="B236" s="390" t="s">
        <v>932</v>
      </c>
      <c r="C236" s="253" t="s">
        <v>889</v>
      </c>
      <c r="D236" s="391" t="s">
        <v>933</v>
      </c>
      <c r="E236" s="260" t="s">
        <v>965</v>
      </c>
      <c r="F236" s="286" t="s">
        <v>966</v>
      </c>
      <c r="G236" s="279" t="s">
        <v>967</v>
      </c>
      <c r="H236" s="264">
        <v>1</v>
      </c>
      <c r="I236" s="259">
        <v>2</v>
      </c>
      <c r="J236" s="388">
        <f t="shared" si="2"/>
        <v>2</v>
      </c>
      <c r="K236" s="270" t="s">
        <v>968</v>
      </c>
      <c r="L236" s="105"/>
      <c r="M236" s="105"/>
      <c r="N236" s="105"/>
      <c r="O236" s="105"/>
      <c r="P236" s="105"/>
      <c r="Q236" s="105"/>
      <c r="R236" s="105"/>
      <c r="S236" s="105"/>
      <c r="T236" s="105"/>
      <c r="U236" s="105"/>
      <c r="V236" s="105"/>
      <c r="W236" s="105"/>
      <c r="X236" s="105"/>
      <c r="Y236" s="105"/>
      <c r="Z236" s="105"/>
      <c r="AA236" s="105"/>
    </row>
    <row r="237" spans="1:27" ht="15.75" customHeight="1" thickBot="1" x14ac:dyDescent="0.3">
      <c r="A237" s="140"/>
      <c r="B237" s="390" t="s">
        <v>932</v>
      </c>
      <c r="C237" s="253" t="s">
        <v>889</v>
      </c>
      <c r="D237" s="391" t="s">
        <v>933</v>
      </c>
      <c r="E237" s="260" t="s">
        <v>969</v>
      </c>
      <c r="F237" s="286" t="s">
        <v>970</v>
      </c>
      <c r="G237" s="279" t="s">
        <v>971</v>
      </c>
      <c r="H237" s="264">
        <v>1</v>
      </c>
      <c r="I237" s="259">
        <v>2</v>
      </c>
      <c r="J237" s="388">
        <f t="shared" si="2"/>
        <v>2</v>
      </c>
      <c r="K237" s="270" t="s">
        <v>972</v>
      </c>
      <c r="L237" s="105"/>
      <c r="M237" s="105"/>
      <c r="N237" s="105"/>
      <c r="O237" s="105"/>
      <c r="P237" s="105"/>
      <c r="Q237" s="105"/>
      <c r="R237" s="105"/>
      <c r="S237" s="105"/>
      <c r="T237" s="105"/>
      <c r="U237" s="105"/>
      <c r="V237" s="105"/>
      <c r="W237" s="105"/>
      <c r="X237" s="105"/>
      <c r="Y237" s="105"/>
      <c r="Z237" s="105"/>
      <c r="AA237" s="105"/>
    </row>
    <row r="238" spans="1:27" ht="15.75" customHeight="1" thickBot="1" x14ac:dyDescent="0.3">
      <c r="A238" s="140"/>
      <c r="B238" s="390" t="s">
        <v>932</v>
      </c>
      <c r="C238" s="253" t="s">
        <v>889</v>
      </c>
      <c r="D238" s="391" t="s">
        <v>933</v>
      </c>
      <c r="E238" s="260" t="s">
        <v>973</v>
      </c>
      <c r="F238" s="286" t="s">
        <v>974</v>
      </c>
      <c r="G238" s="279" t="s">
        <v>975</v>
      </c>
      <c r="H238" s="264">
        <v>1</v>
      </c>
      <c r="I238" s="259">
        <v>2</v>
      </c>
      <c r="J238" s="388">
        <f t="shared" si="2"/>
        <v>2</v>
      </c>
      <c r="K238" s="270" t="s">
        <v>975</v>
      </c>
      <c r="L238" s="105"/>
      <c r="M238" s="105"/>
      <c r="N238" s="105"/>
      <c r="O238" s="105"/>
      <c r="P238" s="105"/>
      <c r="Q238" s="105"/>
      <c r="R238" s="105"/>
      <c r="S238" s="105"/>
      <c r="T238" s="105"/>
      <c r="U238" s="105"/>
      <c r="V238" s="105"/>
      <c r="W238" s="105"/>
      <c r="X238" s="105"/>
      <c r="Y238" s="105"/>
      <c r="Z238" s="105"/>
      <c r="AA238" s="105"/>
    </row>
    <row r="239" spans="1:27" ht="15.75" customHeight="1" thickBot="1" x14ac:dyDescent="0.3">
      <c r="A239" s="140"/>
      <c r="B239" s="390" t="s">
        <v>932</v>
      </c>
      <c r="C239" s="253" t="s">
        <v>889</v>
      </c>
      <c r="D239" s="391" t="s">
        <v>933</v>
      </c>
      <c r="E239" s="260" t="s">
        <v>976</v>
      </c>
      <c r="F239" s="286" t="s">
        <v>977</v>
      </c>
      <c r="G239" s="279" t="s">
        <v>978</v>
      </c>
      <c r="H239" s="264">
        <v>1</v>
      </c>
      <c r="I239" s="259">
        <v>2</v>
      </c>
      <c r="J239" s="388">
        <f t="shared" si="2"/>
        <v>2</v>
      </c>
      <c r="K239" s="270" t="s">
        <v>979</v>
      </c>
      <c r="L239" s="105"/>
      <c r="M239" s="105"/>
      <c r="N239" s="105"/>
      <c r="O239" s="105"/>
      <c r="P239" s="105"/>
      <c r="Q239" s="105"/>
      <c r="R239" s="105"/>
      <c r="S239" s="105"/>
      <c r="T239" s="105"/>
      <c r="U239" s="105"/>
      <c r="V239" s="105"/>
      <c r="W239" s="105"/>
      <c r="X239" s="105"/>
      <c r="Y239" s="105"/>
      <c r="Z239" s="105"/>
      <c r="AA239" s="105"/>
    </row>
    <row r="240" spans="1:27" ht="15.75" customHeight="1" thickBot="1" x14ac:dyDescent="0.3">
      <c r="A240" s="140"/>
      <c r="B240" s="390" t="s">
        <v>932</v>
      </c>
      <c r="C240" s="253" t="s">
        <v>889</v>
      </c>
      <c r="D240" s="391" t="s">
        <v>933</v>
      </c>
      <c r="E240" s="260" t="s">
        <v>980</v>
      </c>
      <c r="F240" s="286" t="s">
        <v>981</v>
      </c>
      <c r="G240" s="279" t="s">
        <v>982</v>
      </c>
      <c r="H240" s="264">
        <v>1</v>
      </c>
      <c r="I240" s="259">
        <v>2</v>
      </c>
      <c r="J240" s="388">
        <f t="shared" si="2"/>
        <v>2</v>
      </c>
      <c r="K240" s="270" t="s">
        <v>983</v>
      </c>
      <c r="L240" s="105"/>
      <c r="M240" s="105"/>
      <c r="N240" s="105"/>
      <c r="O240" s="105"/>
      <c r="P240" s="105"/>
      <c r="Q240" s="105"/>
      <c r="R240" s="105"/>
      <c r="S240" s="105"/>
      <c r="T240" s="105"/>
      <c r="U240" s="105"/>
      <c r="V240" s="105"/>
      <c r="W240" s="105"/>
      <c r="X240" s="105"/>
      <c r="Y240" s="105"/>
      <c r="Z240" s="105"/>
      <c r="AA240" s="105"/>
    </row>
    <row r="241" spans="1:27" ht="15.75" customHeight="1" thickBot="1" x14ac:dyDescent="0.3">
      <c r="A241" s="140"/>
      <c r="B241" s="390" t="s">
        <v>932</v>
      </c>
      <c r="C241" s="253" t="s">
        <v>889</v>
      </c>
      <c r="D241" s="391" t="s">
        <v>933</v>
      </c>
      <c r="E241" s="260" t="s">
        <v>984</v>
      </c>
      <c r="F241" s="286" t="s">
        <v>985</v>
      </c>
      <c r="G241" s="279" t="s">
        <v>986</v>
      </c>
      <c r="H241" s="264">
        <v>1</v>
      </c>
      <c r="I241" s="259">
        <v>2</v>
      </c>
      <c r="J241" s="388">
        <f t="shared" si="2"/>
        <v>2</v>
      </c>
      <c r="K241" s="270" t="s">
        <v>987</v>
      </c>
      <c r="L241" s="105"/>
      <c r="M241" s="105"/>
      <c r="N241" s="105"/>
      <c r="O241" s="105"/>
      <c r="P241" s="105"/>
      <c r="Q241" s="105"/>
      <c r="R241" s="105"/>
      <c r="S241" s="105"/>
      <c r="T241" s="105"/>
      <c r="U241" s="105"/>
      <c r="V241" s="105"/>
      <c r="W241" s="105"/>
      <c r="X241" s="105"/>
      <c r="Y241" s="105"/>
      <c r="Z241" s="105"/>
      <c r="AA241" s="105"/>
    </row>
    <row r="242" spans="1:27" ht="15.75" customHeight="1" thickBot="1" x14ac:dyDescent="0.3">
      <c r="A242" s="140"/>
      <c r="B242" s="390" t="s">
        <v>932</v>
      </c>
      <c r="C242" s="253" t="s">
        <v>889</v>
      </c>
      <c r="D242" s="391" t="s">
        <v>933</v>
      </c>
      <c r="E242" s="260" t="s">
        <v>988</v>
      </c>
      <c r="F242" s="286" t="s">
        <v>989</v>
      </c>
      <c r="G242" s="279" t="s">
        <v>990</v>
      </c>
      <c r="H242" s="264">
        <v>1</v>
      </c>
      <c r="I242" s="259">
        <v>2</v>
      </c>
      <c r="J242" s="388">
        <f t="shared" si="2"/>
        <v>2</v>
      </c>
      <c r="K242" s="270" t="s">
        <v>990</v>
      </c>
      <c r="L242" s="105"/>
      <c r="M242" s="105"/>
      <c r="N242" s="105"/>
      <c r="O242" s="105"/>
      <c r="P242" s="105"/>
      <c r="Q242" s="105"/>
      <c r="R242" s="105"/>
      <c r="S242" s="105"/>
      <c r="T242" s="105"/>
      <c r="U242" s="105"/>
      <c r="V242" s="105"/>
      <c r="W242" s="105"/>
      <c r="X242" s="105"/>
      <c r="Y242" s="105"/>
      <c r="Z242" s="105"/>
      <c r="AA242" s="105"/>
    </row>
    <row r="243" spans="1:27" ht="15.75" customHeight="1" thickBot="1" x14ac:dyDescent="0.3">
      <c r="A243" s="140"/>
      <c r="B243" s="390" t="s">
        <v>932</v>
      </c>
      <c r="C243" s="253" t="s">
        <v>889</v>
      </c>
      <c r="D243" s="391" t="s">
        <v>933</v>
      </c>
      <c r="E243" s="260" t="s">
        <v>991</v>
      </c>
      <c r="F243" s="286" t="s">
        <v>992</v>
      </c>
      <c r="G243" s="279" t="s">
        <v>993</v>
      </c>
      <c r="H243" s="264">
        <v>1</v>
      </c>
      <c r="I243" s="259">
        <v>2</v>
      </c>
      <c r="J243" s="388">
        <f t="shared" si="2"/>
        <v>2</v>
      </c>
      <c r="K243" s="270" t="s">
        <v>993</v>
      </c>
      <c r="L243" s="105"/>
      <c r="M243" s="105"/>
      <c r="N243" s="105"/>
      <c r="O243" s="105"/>
      <c r="P243" s="105"/>
      <c r="Q243" s="105"/>
      <c r="R243" s="105"/>
      <c r="S243" s="105"/>
      <c r="T243" s="105"/>
      <c r="U243" s="105"/>
      <c r="V243" s="105"/>
      <c r="W243" s="105"/>
      <c r="X243" s="105"/>
      <c r="Y243" s="105"/>
      <c r="Z243" s="105"/>
      <c r="AA243" s="105"/>
    </row>
    <row r="244" spans="1:27" ht="15.75" customHeight="1" thickBot="1" x14ac:dyDescent="0.3">
      <c r="A244" s="140"/>
      <c r="B244" s="390" t="s">
        <v>932</v>
      </c>
      <c r="C244" s="253" t="s">
        <v>889</v>
      </c>
      <c r="D244" s="391" t="s">
        <v>933</v>
      </c>
      <c r="E244" s="260" t="s">
        <v>994</v>
      </c>
      <c r="F244" s="286" t="s">
        <v>995</v>
      </c>
      <c r="G244" s="279" t="s">
        <v>996</v>
      </c>
      <c r="H244" s="264">
        <v>1</v>
      </c>
      <c r="I244" s="259">
        <v>2</v>
      </c>
      <c r="J244" s="388">
        <f t="shared" si="2"/>
        <v>2</v>
      </c>
      <c r="K244" s="270" t="s">
        <v>996</v>
      </c>
      <c r="L244" s="105"/>
      <c r="M244" s="105"/>
      <c r="N244" s="105"/>
      <c r="O244" s="105"/>
      <c r="P244" s="105"/>
      <c r="Q244" s="105"/>
      <c r="R244" s="105"/>
      <c r="S244" s="105"/>
      <c r="T244" s="105"/>
      <c r="U244" s="105"/>
      <c r="V244" s="105"/>
      <c r="W244" s="105"/>
      <c r="X244" s="105"/>
      <c r="Y244" s="105"/>
      <c r="Z244" s="105"/>
      <c r="AA244" s="105"/>
    </row>
    <row r="245" spans="1:27" ht="15.75" customHeight="1" thickBot="1" x14ac:dyDescent="0.3">
      <c r="A245" s="140"/>
      <c r="B245" s="390" t="s">
        <v>932</v>
      </c>
      <c r="C245" s="253" t="s">
        <v>889</v>
      </c>
      <c r="D245" s="391" t="s">
        <v>933</v>
      </c>
      <c r="E245" s="260" t="s">
        <v>997</v>
      </c>
      <c r="F245" s="286" t="s">
        <v>998</v>
      </c>
      <c r="G245" s="279" t="s">
        <v>999</v>
      </c>
      <c r="H245" s="264">
        <v>1</v>
      </c>
      <c r="I245" s="259">
        <v>2</v>
      </c>
      <c r="J245" s="388">
        <f t="shared" si="2"/>
        <v>2</v>
      </c>
      <c r="K245" s="270" t="s">
        <v>999</v>
      </c>
      <c r="L245" s="105"/>
      <c r="M245" s="105"/>
      <c r="N245" s="105"/>
      <c r="O245" s="105"/>
      <c r="P245" s="105"/>
      <c r="Q245" s="105"/>
      <c r="R245" s="105"/>
      <c r="S245" s="105"/>
      <c r="T245" s="105"/>
      <c r="U245" s="105"/>
      <c r="V245" s="105"/>
      <c r="W245" s="105"/>
      <c r="X245" s="105"/>
      <c r="Y245" s="105"/>
      <c r="Z245" s="105"/>
      <c r="AA245" s="105"/>
    </row>
    <row r="246" spans="1:27" ht="15.75" customHeight="1" thickBot="1" x14ac:dyDescent="0.3">
      <c r="A246" s="140"/>
      <c r="B246" s="390" t="s">
        <v>1000</v>
      </c>
      <c r="C246" s="253" t="s">
        <v>889</v>
      </c>
      <c r="D246" s="391" t="s">
        <v>933</v>
      </c>
      <c r="E246" s="260" t="s">
        <v>731</v>
      </c>
      <c r="F246" s="286" t="s">
        <v>732</v>
      </c>
      <c r="G246" s="269" t="s">
        <v>733</v>
      </c>
      <c r="H246" s="264">
        <v>1</v>
      </c>
      <c r="I246" s="259">
        <v>2</v>
      </c>
      <c r="J246" s="388">
        <f t="shared" si="2"/>
        <v>2</v>
      </c>
      <c r="K246" s="270" t="s">
        <v>734</v>
      </c>
      <c r="L246" s="105"/>
      <c r="M246" s="105"/>
      <c r="N246" s="105"/>
      <c r="O246" s="105"/>
      <c r="P246" s="105"/>
      <c r="Q246" s="105"/>
      <c r="R246" s="105"/>
      <c r="S246" s="105"/>
      <c r="T246" s="105"/>
      <c r="U246" s="105"/>
      <c r="V246" s="105"/>
      <c r="W246" s="105"/>
      <c r="X246" s="105"/>
      <c r="Y246" s="105"/>
      <c r="Z246" s="105"/>
      <c r="AA246" s="105"/>
    </row>
    <row r="247" spans="1:27" ht="15.75" customHeight="1" thickBot="1" x14ac:dyDescent="0.3">
      <c r="A247" s="140"/>
      <c r="B247" s="390" t="s">
        <v>1001</v>
      </c>
      <c r="C247" s="253" t="s">
        <v>889</v>
      </c>
      <c r="D247" s="391" t="s">
        <v>933</v>
      </c>
      <c r="E247" s="397" t="s">
        <v>731</v>
      </c>
      <c r="F247" s="398" t="s">
        <v>836</v>
      </c>
      <c r="G247" s="403" t="s">
        <v>837</v>
      </c>
      <c r="H247" s="404">
        <v>1</v>
      </c>
      <c r="I247" s="259">
        <v>2</v>
      </c>
      <c r="J247" s="388">
        <f t="shared" ref="J247:J310" si="3">+H247*I247</f>
        <v>2</v>
      </c>
      <c r="K247" s="405" t="s">
        <v>838</v>
      </c>
      <c r="L247" s="105"/>
      <c r="M247" s="105"/>
      <c r="N247" s="105"/>
      <c r="O247" s="105"/>
      <c r="P247" s="105"/>
      <c r="Q247" s="105"/>
      <c r="R247" s="105"/>
      <c r="S247" s="105"/>
      <c r="T247" s="105"/>
      <c r="U247" s="105"/>
      <c r="V247" s="105"/>
      <c r="W247" s="105"/>
      <c r="X247" s="105"/>
      <c r="Y247" s="105"/>
      <c r="Z247" s="105"/>
      <c r="AA247" s="105"/>
    </row>
    <row r="248" spans="1:27" ht="15.75" customHeight="1" thickBot="1" x14ac:dyDescent="0.3">
      <c r="A248" s="140"/>
      <c r="B248" s="390" t="s">
        <v>932</v>
      </c>
      <c r="C248" s="253" t="s">
        <v>889</v>
      </c>
      <c r="D248" s="391" t="s">
        <v>933</v>
      </c>
      <c r="E248" s="260" t="s">
        <v>1002</v>
      </c>
      <c r="F248" s="286" t="s">
        <v>1003</v>
      </c>
      <c r="G248" s="279" t="s">
        <v>1004</v>
      </c>
      <c r="H248" s="264">
        <v>1</v>
      </c>
      <c r="I248" s="259">
        <v>2</v>
      </c>
      <c r="J248" s="388">
        <f t="shared" si="3"/>
        <v>2</v>
      </c>
      <c r="K248" s="270" t="s">
        <v>1004</v>
      </c>
      <c r="L248" s="105"/>
      <c r="M248" s="105"/>
      <c r="N248" s="105"/>
      <c r="O248" s="105"/>
      <c r="P248" s="105"/>
      <c r="Q248" s="105"/>
      <c r="R248" s="105"/>
      <c r="S248" s="105"/>
      <c r="T248" s="105"/>
      <c r="U248" s="105"/>
      <c r="V248" s="105"/>
      <c r="W248" s="105"/>
      <c r="X248" s="105"/>
      <c r="Y248" s="105"/>
      <c r="Z248" s="105"/>
      <c r="AA248" s="105"/>
    </row>
    <row r="249" spans="1:27" ht="15.75" customHeight="1" thickBot="1" x14ac:dyDescent="0.3">
      <c r="A249" s="140"/>
      <c r="B249" s="390" t="s">
        <v>932</v>
      </c>
      <c r="C249" s="253" t="s">
        <v>889</v>
      </c>
      <c r="D249" s="391" t="s">
        <v>933</v>
      </c>
      <c r="E249" s="260" t="s">
        <v>1005</v>
      </c>
      <c r="F249" s="286" t="s">
        <v>1006</v>
      </c>
      <c r="G249" s="279" t="s">
        <v>1007</v>
      </c>
      <c r="H249" s="264">
        <v>1</v>
      </c>
      <c r="I249" s="259">
        <v>2</v>
      </c>
      <c r="J249" s="388">
        <f t="shared" si="3"/>
        <v>2</v>
      </c>
      <c r="K249" s="270" t="s">
        <v>1008</v>
      </c>
      <c r="L249" s="105"/>
      <c r="M249" s="105"/>
      <c r="N249" s="105"/>
      <c r="O249" s="105"/>
      <c r="P249" s="105"/>
      <c r="Q249" s="105"/>
      <c r="R249" s="105"/>
      <c r="S249" s="105"/>
      <c r="T249" s="105"/>
      <c r="U249" s="105"/>
      <c r="V249" s="105"/>
      <c r="W249" s="105"/>
      <c r="X249" s="105"/>
      <c r="Y249" s="105"/>
      <c r="Z249" s="105"/>
      <c r="AA249" s="105"/>
    </row>
    <row r="250" spans="1:27" ht="15.75" customHeight="1" thickBot="1" x14ac:dyDescent="0.3">
      <c r="A250" s="140"/>
      <c r="B250" s="390" t="s">
        <v>932</v>
      </c>
      <c r="C250" s="253" t="s">
        <v>889</v>
      </c>
      <c r="D250" s="391" t="s">
        <v>933</v>
      </c>
      <c r="E250" s="260" t="s">
        <v>1005</v>
      </c>
      <c r="F250" s="286" t="s">
        <v>1009</v>
      </c>
      <c r="G250" s="279" t="s">
        <v>1010</v>
      </c>
      <c r="H250" s="264">
        <v>1</v>
      </c>
      <c r="I250" s="259">
        <v>2</v>
      </c>
      <c r="J250" s="388">
        <f t="shared" si="3"/>
        <v>2</v>
      </c>
      <c r="K250" s="270" t="s">
        <v>1011</v>
      </c>
      <c r="L250" s="105"/>
      <c r="M250" s="105"/>
      <c r="N250" s="105"/>
      <c r="O250" s="105"/>
      <c r="P250" s="105"/>
      <c r="Q250" s="105"/>
      <c r="R250" s="105"/>
      <c r="S250" s="105"/>
      <c r="T250" s="105"/>
      <c r="U250" s="105"/>
      <c r="V250" s="105"/>
      <c r="W250" s="105"/>
      <c r="X250" s="105"/>
      <c r="Y250" s="105"/>
      <c r="Z250" s="105"/>
      <c r="AA250" s="105"/>
    </row>
    <row r="251" spans="1:27" ht="15.75" customHeight="1" thickBot="1" x14ac:dyDescent="0.3">
      <c r="A251" s="140"/>
      <c r="B251" s="390"/>
      <c r="C251" s="253" t="s">
        <v>889</v>
      </c>
      <c r="D251" s="391" t="s">
        <v>933</v>
      </c>
      <c r="E251" s="260" t="s">
        <v>1012</v>
      </c>
      <c r="F251" s="286" t="s">
        <v>1013</v>
      </c>
      <c r="G251" s="279" t="s">
        <v>1012</v>
      </c>
      <c r="H251" s="264">
        <v>1</v>
      </c>
      <c r="I251" s="259">
        <v>2</v>
      </c>
      <c r="J251" s="388">
        <f t="shared" si="3"/>
        <v>2</v>
      </c>
      <c r="K251" s="270" t="s">
        <v>1012</v>
      </c>
      <c r="L251" s="105"/>
      <c r="M251" s="105"/>
      <c r="N251" s="105"/>
      <c r="O251" s="105"/>
      <c r="P251" s="105"/>
      <c r="Q251" s="105"/>
      <c r="R251" s="105"/>
      <c r="S251" s="105"/>
      <c r="T251" s="105"/>
      <c r="U251" s="105"/>
      <c r="V251" s="105"/>
      <c r="W251" s="105"/>
      <c r="X251" s="105"/>
      <c r="Y251" s="105"/>
      <c r="Z251" s="105"/>
      <c r="AA251" s="105"/>
    </row>
    <row r="252" spans="1:27" ht="15.75" customHeight="1" thickBot="1" x14ac:dyDescent="0.3">
      <c r="A252" s="140"/>
      <c r="B252" s="390" t="s">
        <v>932</v>
      </c>
      <c r="C252" s="253" t="s">
        <v>889</v>
      </c>
      <c r="D252" s="391" t="s">
        <v>933</v>
      </c>
      <c r="E252" s="260" t="s">
        <v>1014</v>
      </c>
      <c r="F252" s="286" t="s">
        <v>1015</v>
      </c>
      <c r="G252" s="279" t="s">
        <v>1016</v>
      </c>
      <c r="H252" s="264">
        <v>6</v>
      </c>
      <c r="I252" s="259">
        <v>2</v>
      </c>
      <c r="J252" s="388">
        <f t="shared" si="3"/>
        <v>12</v>
      </c>
      <c r="K252" s="270" t="s">
        <v>1017</v>
      </c>
      <c r="L252" s="105"/>
      <c r="M252" s="105"/>
      <c r="N252" s="105"/>
      <c r="O252" s="105"/>
      <c r="P252" s="105"/>
      <c r="Q252" s="105"/>
      <c r="R252" s="105"/>
      <c r="S252" s="105"/>
      <c r="T252" s="105"/>
      <c r="U252" s="105"/>
      <c r="V252" s="105"/>
      <c r="W252" s="105"/>
      <c r="X252" s="105"/>
      <c r="Y252" s="105"/>
      <c r="Z252" s="105"/>
      <c r="AA252" s="105"/>
    </row>
    <row r="253" spans="1:27" ht="15.75" customHeight="1" thickBot="1" x14ac:dyDescent="0.3">
      <c r="A253" s="140"/>
      <c r="B253" s="390" t="s">
        <v>932</v>
      </c>
      <c r="C253" s="253" t="s">
        <v>889</v>
      </c>
      <c r="D253" s="391" t="s">
        <v>933</v>
      </c>
      <c r="E253" s="260" t="s">
        <v>1018</v>
      </c>
      <c r="F253" s="286" t="s">
        <v>1019</v>
      </c>
      <c r="G253" s="279" t="s">
        <v>1020</v>
      </c>
      <c r="H253" s="264">
        <v>1</v>
      </c>
      <c r="I253" s="259">
        <v>2</v>
      </c>
      <c r="J253" s="388">
        <f t="shared" si="3"/>
        <v>2</v>
      </c>
      <c r="K253" s="270" t="s">
        <v>1020</v>
      </c>
      <c r="L253" s="105"/>
      <c r="M253" s="105"/>
      <c r="N253" s="105"/>
      <c r="O253" s="105"/>
      <c r="P253" s="105"/>
      <c r="Q253" s="105"/>
      <c r="R253" s="105"/>
      <c r="S253" s="105"/>
      <c r="T253" s="105"/>
      <c r="U253" s="105"/>
      <c r="V253" s="105"/>
      <c r="W253" s="105"/>
      <c r="X253" s="105"/>
      <c r="Y253" s="105"/>
      <c r="Z253" s="105"/>
      <c r="AA253" s="105"/>
    </row>
    <row r="254" spans="1:27" ht="15.75" customHeight="1" thickBot="1" x14ac:dyDescent="0.3">
      <c r="A254" s="140"/>
      <c r="B254" s="390" t="s">
        <v>932</v>
      </c>
      <c r="C254" s="253" t="s">
        <v>889</v>
      </c>
      <c r="D254" s="391" t="s">
        <v>933</v>
      </c>
      <c r="E254" s="260" t="s">
        <v>1021</v>
      </c>
      <c r="F254" s="286" t="s">
        <v>1022</v>
      </c>
      <c r="G254" s="279" t="s">
        <v>1023</v>
      </c>
      <c r="H254" s="264">
        <v>1</v>
      </c>
      <c r="I254" s="259">
        <v>2</v>
      </c>
      <c r="J254" s="388">
        <f t="shared" si="3"/>
        <v>2</v>
      </c>
      <c r="K254" s="270" t="s">
        <v>1023</v>
      </c>
      <c r="L254" s="105"/>
      <c r="M254" s="105"/>
      <c r="N254" s="105"/>
      <c r="O254" s="105"/>
      <c r="P254" s="105"/>
      <c r="Q254" s="105"/>
      <c r="R254" s="105"/>
      <c r="S254" s="105"/>
      <c r="T254" s="105"/>
      <c r="U254" s="105"/>
      <c r="V254" s="105"/>
      <c r="W254" s="105"/>
      <c r="X254" s="105"/>
      <c r="Y254" s="105"/>
      <c r="Z254" s="105"/>
      <c r="AA254" s="105"/>
    </row>
    <row r="255" spans="1:27" ht="15.75" customHeight="1" thickBot="1" x14ac:dyDescent="0.3">
      <c r="A255" s="140"/>
      <c r="B255" s="390" t="s">
        <v>932</v>
      </c>
      <c r="C255" s="253" t="s">
        <v>889</v>
      </c>
      <c r="D255" s="391" t="s">
        <v>933</v>
      </c>
      <c r="E255" s="260" t="s">
        <v>1024</v>
      </c>
      <c r="F255" s="286" t="s">
        <v>1025</v>
      </c>
      <c r="G255" s="279" t="s">
        <v>1026</v>
      </c>
      <c r="H255" s="264">
        <v>1</v>
      </c>
      <c r="I255" s="259">
        <v>2</v>
      </c>
      <c r="J255" s="388">
        <f t="shared" si="3"/>
        <v>2</v>
      </c>
      <c r="K255" s="270" t="s">
        <v>1027</v>
      </c>
      <c r="L255" s="105"/>
      <c r="M255" s="105"/>
      <c r="N255" s="105"/>
      <c r="O255" s="105"/>
      <c r="P255" s="105"/>
      <c r="Q255" s="105"/>
      <c r="R255" s="105"/>
      <c r="S255" s="105"/>
      <c r="T255" s="105"/>
      <c r="U255" s="105"/>
      <c r="V255" s="105"/>
      <c r="W255" s="105"/>
      <c r="X255" s="105"/>
      <c r="Y255" s="105"/>
      <c r="Z255" s="105"/>
      <c r="AA255" s="105"/>
    </row>
    <row r="256" spans="1:27" ht="15.75" customHeight="1" thickBot="1" x14ac:dyDescent="0.3">
      <c r="A256" s="140"/>
      <c r="B256" s="390" t="s">
        <v>932</v>
      </c>
      <c r="C256" s="253" t="s">
        <v>889</v>
      </c>
      <c r="D256" s="391" t="s">
        <v>933</v>
      </c>
      <c r="E256" s="397" t="s">
        <v>1028</v>
      </c>
      <c r="F256" s="398" t="s">
        <v>1029</v>
      </c>
      <c r="G256" s="399" t="s">
        <v>1030</v>
      </c>
      <c r="H256" s="264">
        <v>1</v>
      </c>
      <c r="I256" s="259">
        <v>2</v>
      </c>
      <c r="J256" s="388">
        <f t="shared" si="3"/>
        <v>2</v>
      </c>
      <c r="K256" s="402" t="s">
        <v>1030</v>
      </c>
      <c r="L256" s="105"/>
      <c r="M256" s="105"/>
      <c r="N256" s="105"/>
      <c r="O256" s="105"/>
      <c r="P256" s="105"/>
      <c r="Q256" s="105"/>
      <c r="R256" s="105"/>
      <c r="S256" s="105"/>
      <c r="T256" s="105"/>
      <c r="U256" s="105"/>
      <c r="V256" s="105"/>
      <c r="W256" s="105"/>
      <c r="X256" s="105"/>
      <c r="Y256" s="105"/>
      <c r="Z256" s="105"/>
      <c r="AA256" s="105"/>
    </row>
    <row r="257" spans="1:27" ht="15.75" customHeight="1" thickBot="1" x14ac:dyDescent="0.3">
      <c r="A257" s="140"/>
      <c r="B257" s="390" t="s">
        <v>932</v>
      </c>
      <c r="C257" s="253" t="s">
        <v>889</v>
      </c>
      <c r="D257" s="391" t="s">
        <v>933</v>
      </c>
      <c r="E257" s="260" t="s">
        <v>1031</v>
      </c>
      <c r="F257" s="286" t="s">
        <v>1032</v>
      </c>
      <c r="G257" s="279" t="s">
        <v>1033</v>
      </c>
      <c r="H257" s="264">
        <v>1</v>
      </c>
      <c r="I257" s="259">
        <v>2</v>
      </c>
      <c r="J257" s="388">
        <f t="shared" si="3"/>
        <v>2</v>
      </c>
      <c r="K257" s="270" t="s">
        <v>1033</v>
      </c>
      <c r="L257" s="105"/>
      <c r="M257" s="105"/>
      <c r="N257" s="105"/>
      <c r="O257" s="105"/>
      <c r="P257" s="105"/>
      <c r="Q257" s="105"/>
      <c r="R257" s="105"/>
      <c r="S257" s="105"/>
      <c r="T257" s="105"/>
      <c r="U257" s="105"/>
      <c r="V257" s="105"/>
      <c r="W257" s="105"/>
      <c r="X257" s="105"/>
      <c r="Y257" s="105"/>
      <c r="Z257" s="105"/>
      <c r="AA257" s="105"/>
    </row>
    <row r="258" spans="1:27" ht="15.75" customHeight="1" thickBot="1" x14ac:dyDescent="0.3">
      <c r="A258" s="140"/>
      <c r="B258" s="390" t="s">
        <v>932</v>
      </c>
      <c r="C258" s="253" t="s">
        <v>889</v>
      </c>
      <c r="D258" s="391" t="s">
        <v>933</v>
      </c>
      <c r="E258" s="397" t="s">
        <v>1034</v>
      </c>
      <c r="F258" s="398" t="s">
        <v>1035</v>
      </c>
      <c r="G258" s="399" t="s">
        <v>1034</v>
      </c>
      <c r="H258" s="264">
        <v>1</v>
      </c>
      <c r="I258" s="259">
        <v>2</v>
      </c>
      <c r="J258" s="388">
        <f t="shared" si="3"/>
        <v>2</v>
      </c>
      <c r="K258" s="402" t="s">
        <v>1036</v>
      </c>
      <c r="L258" s="105"/>
      <c r="M258" s="105"/>
      <c r="N258" s="105"/>
      <c r="O258" s="105"/>
      <c r="P258" s="105"/>
      <c r="Q258" s="105"/>
      <c r="R258" s="105"/>
      <c r="S258" s="105"/>
      <c r="T258" s="105"/>
      <c r="U258" s="105"/>
      <c r="V258" s="105"/>
      <c r="W258" s="105"/>
      <c r="X258" s="105"/>
      <c r="Y258" s="105"/>
      <c r="Z258" s="105"/>
      <c r="AA258" s="105"/>
    </row>
    <row r="259" spans="1:27" ht="15.75" customHeight="1" thickBot="1" x14ac:dyDescent="0.3">
      <c r="A259" s="140"/>
      <c r="B259" s="390" t="s">
        <v>932</v>
      </c>
      <c r="C259" s="253" t="s">
        <v>889</v>
      </c>
      <c r="D259" s="391" t="s">
        <v>933</v>
      </c>
      <c r="E259" s="260" t="s">
        <v>1037</v>
      </c>
      <c r="F259" s="286" t="s">
        <v>1038</v>
      </c>
      <c r="G259" s="279" t="s">
        <v>1039</v>
      </c>
      <c r="H259" s="264">
        <v>1</v>
      </c>
      <c r="I259" s="259">
        <v>2</v>
      </c>
      <c r="J259" s="388">
        <f t="shared" si="3"/>
        <v>2</v>
      </c>
      <c r="K259" s="270" t="s">
        <v>1039</v>
      </c>
      <c r="L259" s="105"/>
      <c r="M259" s="105"/>
      <c r="N259" s="105"/>
      <c r="O259" s="105"/>
      <c r="P259" s="105"/>
      <c r="Q259" s="105"/>
      <c r="R259" s="105"/>
      <c r="S259" s="105"/>
      <c r="T259" s="105"/>
      <c r="U259" s="105"/>
      <c r="V259" s="105"/>
      <c r="W259" s="105"/>
      <c r="X259" s="105"/>
      <c r="Y259" s="105"/>
      <c r="Z259" s="105"/>
      <c r="AA259" s="105"/>
    </row>
    <row r="260" spans="1:27" ht="15.75" customHeight="1" thickBot="1" x14ac:dyDescent="0.3">
      <c r="A260" s="140"/>
      <c r="B260" s="390" t="s">
        <v>932</v>
      </c>
      <c r="C260" s="253" t="s">
        <v>889</v>
      </c>
      <c r="D260" s="391" t="s">
        <v>933</v>
      </c>
      <c r="E260" s="260" t="s">
        <v>1040</v>
      </c>
      <c r="F260" s="286" t="s">
        <v>1041</v>
      </c>
      <c r="G260" s="279" t="s">
        <v>1042</v>
      </c>
      <c r="H260" s="264">
        <v>1</v>
      </c>
      <c r="I260" s="259">
        <v>2</v>
      </c>
      <c r="J260" s="388">
        <f t="shared" si="3"/>
        <v>2</v>
      </c>
      <c r="K260" s="270" t="s">
        <v>1042</v>
      </c>
      <c r="L260" s="105"/>
      <c r="M260" s="105"/>
      <c r="N260" s="105"/>
      <c r="O260" s="105"/>
      <c r="P260" s="105"/>
      <c r="Q260" s="105"/>
      <c r="R260" s="105"/>
      <c r="S260" s="105"/>
      <c r="T260" s="105"/>
      <c r="U260" s="105"/>
      <c r="V260" s="105"/>
      <c r="W260" s="105"/>
      <c r="X260" s="105"/>
      <c r="Y260" s="105"/>
      <c r="Z260" s="105"/>
      <c r="AA260" s="105"/>
    </row>
    <row r="261" spans="1:27" ht="15.75" customHeight="1" thickBot="1" x14ac:dyDescent="0.3">
      <c r="A261" s="140"/>
      <c r="B261" s="390" t="s">
        <v>932</v>
      </c>
      <c r="C261" s="253" t="s">
        <v>889</v>
      </c>
      <c r="D261" s="391" t="s">
        <v>933</v>
      </c>
      <c r="E261" s="397" t="s">
        <v>1043</v>
      </c>
      <c r="F261" s="398" t="s">
        <v>1044</v>
      </c>
      <c r="G261" s="399" t="s">
        <v>1043</v>
      </c>
      <c r="H261" s="264">
        <v>1</v>
      </c>
      <c r="I261" s="259">
        <v>2</v>
      </c>
      <c r="J261" s="388">
        <f t="shared" si="3"/>
        <v>2</v>
      </c>
      <c r="K261" s="402" t="s">
        <v>1045</v>
      </c>
      <c r="L261" s="105"/>
      <c r="M261" s="105"/>
      <c r="N261" s="105"/>
      <c r="O261" s="105"/>
      <c r="P261" s="105"/>
      <c r="Q261" s="105"/>
      <c r="R261" s="105"/>
      <c r="S261" s="105"/>
      <c r="T261" s="105"/>
      <c r="U261" s="105"/>
      <c r="V261" s="105"/>
      <c r="W261" s="105"/>
      <c r="X261" s="105"/>
      <c r="Y261" s="105"/>
      <c r="Z261" s="105"/>
      <c r="AA261" s="105"/>
    </row>
    <row r="262" spans="1:27" ht="15.75" customHeight="1" thickBot="1" x14ac:dyDescent="0.3">
      <c r="A262" s="140"/>
      <c r="B262" s="390" t="s">
        <v>932</v>
      </c>
      <c r="C262" s="253" t="s">
        <v>889</v>
      </c>
      <c r="D262" s="391" t="s">
        <v>933</v>
      </c>
      <c r="E262" s="260" t="s">
        <v>1046</v>
      </c>
      <c r="F262" s="286" t="s">
        <v>1047</v>
      </c>
      <c r="G262" s="279" t="s">
        <v>1046</v>
      </c>
      <c r="H262" s="264">
        <v>1</v>
      </c>
      <c r="I262" s="259">
        <v>2</v>
      </c>
      <c r="J262" s="388">
        <f t="shared" si="3"/>
        <v>2</v>
      </c>
      <c r="K262" s="270" t="s">
        <v>1048</v>
      </c>
      <c r="L262" s="105"/>
      <c r="M262" s="105"/>
      <c r="N262" s="105"/>
      <c r="O262" s="105"/>
      <c r="P262" s="105"/>
      <c r="Q262" s="105"/>
      <c r="R262" s="105"/>
      <c r="S262" s="105"/>
      <c r="T262" s="105"/>
      <c r="U262" s="105"/>
      <c r="V262" s="105"/>
      <c r="W262" s="105"/>
      <c r="X262" s="105"/>
      <c r="Y262" s="105"/>
      <c r="Z262" s="105"/>
      <c r="AA262" s="105"/>
    </row>
    <row r="263" spans="1:27" ht="15.75" customHeight="1" thickBot="1" x14ac:dyDescent="0.3">
      <c r="A263" s="140"/>
      <c r="B263" s="390" t="s">
        <v>932</v>
      </c>
      <c r="C263" s="253" t="s">
        <v>889</v>
      </c>
      <c r="D263" s="391" t="s">
        <v>933</v>
      </c>
      <c r="E263" s="260" t="s">
        <v>1049</v>
      </c>
      <c r="F263" s="286" t="s">
        <v>1050</v>
      </c>
      <c r="G263" s="279" t="s">
        <v>1051</v>
      </c>
      <c r="H263" s="264">
        <v>1</v>
      </c>
      <c r="I263" s="259">
        <v>2</v>
      </c>
      <c r="J263" s="388">
        <f t="shared" si="3"/>
        <v>2</v>
      </c>
      <c r="K263" s="270" t="s">
        <v>1051</v>
      </c>
      <c r="L263" s="105"/>
      <c r="M263" s="105"/>
      <c r="N263" s="105"/>
      <c r="O263" s="105"/>
      <c r="P263" s="105"/>
      <c r="Q263" s="105"/>
      <c r="R263" s="105"/>
      <c r="S263" s="105"/>
      <c r="T263" s="105"/>
      <c r="U263" s="105"/>
      <c r="V263" s="105"/>
      <c r="W263" s="105"/>
      <c r="X263" s="105"/>
      <c r="Y263" s="105"/>
      <c r="Z263" s="105"/>
      <c r="AA263" s="105"/>
    </row>
    <row r="264" spans="1:27" ht="15.75" customHeight="1" thickBot="1" x14ac:dyDescent="0.3">
      <c r="A264" s="140"/>
      <c r="B264" s="390" t="s">
        <v>932</v>
      </c>
      <c r="C264" s="253" t="s">
        <v>889</v>
      </c>
      <c r="D264" s="406" t="s">
        <v>933</v>
      </c>
      <c r="E264" s="407" t="s">
        <v>1052</v>
      </c>
      <c r="F264" s="408" t="s">
        <v>1053</v>
      </c>
      <c r="G264" s="409" t="s">
        <v>1054</v>
      </c>
      <c r="H264" s="264">
        <v>1</v>
      </c>
      <c r="I264" s="259">
        <v>2</v>
      </c>
      <c r="J264" s="388">
        <f t="shared" si="3"/>
        <v>2</v>
      </c>
      <c r="K264" s="282" t="s">
        <v>1055</v>
      </c>
      <c r="L264" s="105"/>
      <c r="M264" s="105"/>
      <c r="N264" s="105"/>
      <c r="O264" s="105"/>
      <c r="P264" s="105"/>
      <c r="Q264" s="105"/>
      <c r="R264" s="105"/>
      <c r="S264" s="105"/>
      <c r="T264" s="105"/>
      <c r="U264" s="105"/>
      <c r="V264" s="105"/>
      <c r="W264" s="105"/>
      <c r="X264" s="105"/>
      <c r="Y264" s="105"/>
      <c r="Z264" s="105"/>
      <c r="AA264" s="105"/>
    </row>
    <row r="265" spans="1:27" ht="15.75" customHeight="1" thickBot="1" x14ac:dyDescent="0.3">
      <c r="A265" s="140"/>
      <c r="B265" s="410" t="s">
        <v>1056</v>
      </c>
      <c r="C265" s="411" t="s">
        <v>1057</v>
      </c>
      <c r="D265" s="412" t="s">
        <v>1058</v>
      </c>
      <c r="E265" s="413" t="s">
        <v>651</v>
      </c>
      <c r="F265" s="414" t="s">
        <v>655</v>
      </c>
      <c r="G265" s="415" t="s">
        <v>656</v>
      </c>
      <c r="H265" s="416">
        <v>3</v>
      </c>
      <c r="I265" s="344">
        <v>1</v>
      </c>
      <c r="J265" s="306">
        <f t="shared" si="3"/>
        <v>3</v>
      </c>
      <c r="K265" s="417" t="s">
        <v>657</v>
      </c>
      <c r="L265" s="105"/>
      <c r="M265" s="105"/>
      <c r="N265" s="105"/>
      <c r="O265" s="105"/>
      <c r="P265" s="105"/>
      <c r="Q265" s="105"/>
      <c r="R265" s="105"/>
      <c r="S265" s="105"/>
      <c r="T265" s="105"/>
      <c r="U265" s="105"/>
      <c r="V265" s="105"/>
      <c r="W265" s="105"/>
      <c r="X265" s="105"/>
      <c r="Y265" s="105"/>
      <c r="Z265" s="105"/>
      <c r="AA265" s="105"/>
    </row>
    <row r="266" spans="1:27" ht="15.75" customHeight="1" thickBot="1" x14ac:dyDescent="0.3">
      <c r="A266" s="140"/>
      <c r="B266" s="418" t="s">
        <v>1056</v>
      </c>
      <c r="C266" s="411" t="s">
        <v>1057</v>
      </c>
      <c r="D266" s="308" t="s">
        <v>1059</v>
      </c>
      <c r="E266" s="306" t="s">
        <v>651</v>
      </c>
      <c r="F266" s="303" t="s">
        <v>655</v>
      </c>
      <c r="G266" s="310" t="s">
        <v>656</v>
      </c>
      <c r="H266" s="305">
        <v>3</v>
      </c>
      <c r="I266" s="344">
        <v>3</v>
      </c>
      <c r="J266" s="306">
        <f t="shared" si="3"/>
        <v>9</v>
      </c>
      <c r="K266" s="307" t="s">
        <v>657</v>
      </c>
      <c r="L266" s="105"/>
      <c r="M266" s="105"/>
      <c r="N266" s="105"/>
      <c r="O266" s="105"/>
      <c r="P266" s="105"/>
      <c r="Q266" s="105"/>
      <c r="R266" s="105"/>
      <c r="S266" s="105"/>
      <c r="T266" s="105"/>
      <c r="U266" s="105"/>
      <c r="V266" s="105"/>
      <c r="W266" s="105"/>
      <c r="X266" s="105"/>
      <c r="Y266" s="105"/>
      <c r="Z266" s="105"/>
      <c r="AA266" s="105"/>
    </row>
    <row r="267" spans="1:27" ht="15.75" customHeight="1" thickBot="1" x14ac:dyDescent="0.3">
      <c r="A267" s="140"/>
      <c r="B267" s="418" t="s">
        <v>1056</v>
      </c>
      <c r="C267" s="411" t="s">
        <v>1057</v>
      </c>
      <c r="D267" s="308" t="s">
        <v>1059</v>
      </c>
      <c r="E267" s="306" t="s">
        <v>662</v>
      </c>
      <c r="F267" s="303" t="s">
        <v>1060</v>
      </c>
      <c r="G267" s="310" t="s">
        <v>1061</v>
      </c>
      <c r="H267" s="305">
        <v>1</v>
      </c>
      <c r="I267" s="344">
        <v>3</v>
      </c>
      <c r="J267" s="306">
        <f t="shared" si="3"/>
        <v>3</v>
      </c>
      <c r="K267" s="309" t="s">
        <v>1062</v>
      </c>
      <c r="L267" s="105"/>
      <c r="M267" s="105"/>
      <c r="N267" s="105"/>
      <c r="O267" s="105"/>
      <c r="P267" s="105"/>
      <c r="Q267" s="105"/>
      <c r="R267" s="105"/>
      <c r="S267" s="105"/>
      <c r="T267" s="105"/>
      <c r="U267" s="105"/>
      <c r="V267" s="105"/>
      <c r="W267" s="105"/>
      <c r="X267" s="105"/>
      <c r="Y267" s="105"/>
      <c r="Z267" s="105"/>
      <c r="AA267" s="105"/>
    </row>
    <row r="268" spans="1:27" ht="15.75" customHeight="1" thickBot="1" x14ac:dyDescent="0.3">
      <c r="A268" s="140"/>
      <c r="B268" s="418" t="s">
        <v>1056</v>
      </c>
      <c r="C268" s="411" t="s">
        <v>1057</v>
      </c>
      <c r="D268" s="308" t="s">
        <v>1059</v>
      </c>
      <c r="E268" s="306" t="s">
        <v>1063</v>
      </c>
      <c r="F268" s="303" t="s">
        <v>1064</v>
      </c>
      <c r="G268" s="419" t="s">
        <v>1065</v>
      </c>
      <c r="H268" s="319">
        <v>1</v>
      </c>
      <c r="I268" s="344">
        <v>3</v>
      </c>
      <c r="J268" s="306">
        <f t="shared" si="3"/>
        <v>3</v>
      </c>
      <c r="K268" s="377" t="s">
        <v>1066</v>
      </c>
      <c r="L268" s="105"/>
      <c r="M268" s="105"/>
      <c r="N268" s="105"/>
      <c r="O268" s="105"/>
      <c r="P268" s="105"/>
      <c r="Q268" s="105"/>
      <c r="R268" s="105"/>
      <c r="S268" s="105"/>
      <c r="T268" s="105"/>
      <c r="U268" s="105"/>
      <c r="V268" s="105"/>
      <c r="W268" s="105"/>
      <c r="X268" s="105"/>
      <c r="Y268" s="105"/>
      <c r="Z268" s="105"/>
      <c r="AA268" s="105"/>
    </row>
    <row r="269" spans="1:27" ht="15.75" customHeight="1" thickBot="1" x14ac:dyDescent="0.3">
      <c r="A269" s="140"/>
      <c r="B269" s="418" t="s">
        <v>1056</v>
      </c>
      <c r="C269" s="411" t="s">
        <v>1057</v>
      </c>
      <c r="D269" s="308" t="s">
        <v>1059</v>
      </c>
      <c r="E269" s="306" t="s">
        <v>666</v>
      </c>
      <c r="F269" s="303" t="s">
        <v>667</v>
      </c>
      <c r="G269" s="310" t="s">
        <v>668</v>
      </c>
      <c r="H269" s="305">
        <v>1</v>
      </c>
      <c r="I269" s="344">
        <v>3</v>
      </c>
      <c r="J269" s="306">
        <f t="shared" si="3"/>
        <v>3</v>
      </c>
      <c r="K269" s="307" t="s">
        <v>669</v>
      </c>
      <c r="L269" s="105"/>
      <c r="M269" s="105"/>
      <c r="N269" s="105"/>
      <c r="O269" s="105"/>
      <c r="P269" s="105"/>
      <c r="Q269" s="105"/>
      <c r="R269" s="105"/>
      <c r="S269" s="105"/>
      <c r="T269" s="105"/>
      <c r="U269" s="105"/>
      <c r="V269" s="105"/>
      <c r="W269" s="105"/>
      <c r="X269" s="105"/>
      <c r="Y269" s="105"/>
      <c r="Z269" s="105"/>
      <c r="AA269" s="105"/>
    </row>
    <row r="270" spans="1:27" ht="15.75" customHeight="1" thickBot="1" x14ac:dyDescent="0.3">
      <c r="A270" s="140"/>
      <c r="B270" s="418" t="s">
        <v>1056</v>
      </c>
      <c r="C270" s="411" t="s">
        <v>1057</v>
      </c>
      <c r="D270" s="308" t="s">
        <v>1059</v>
      </c>
      <c r="E270" s="306" t="s">
        <v>1067</v>
      </c>
      <c r="F270" s="303" t="s">
        <v>1068</v>
      </c>
      <c r="G270" s="310" t="s">
        <v>1069</v>
      </c>
      <c r="H270" s="305">
        <v>3</v>
      </c>
      <c r="I270" s="344">
        <v>3</v>
      </c>
      <c r="J270" s="306">
        <f t="shared" si="3"/>
        <v>9</v>
      </c>
      <c r="K270" s="311" t="s">
        <v>1070</v>
      </c>
      <c r="L270" s="105"/>
      <c r="M270" s="105"/>
      <c r="N270" s="105"/>
      <c r="O270" s="105"/>
      <c r="P270" s="105"/>
      <c r="Q270" s="105"/>
      <c r="R270" s="105"/>
      <c r="S270" s="105"/>
      <c r="T270" s="105"/>
      <c r="U270" s="105"/>
      <c r="V270" s="105"/>
      <c r="W270" s="105"/>
      <c r="X270" s="105"/>
      <c r="Y270" s="105"/>
      <c r="Z270" s="105"/>
      <c r="AA270" s="105"/>
    </row>
    <row r="271" spans="1:27" ht="15.75" customHeight="1" thickBot="1" x14ac:dyDescent="0.3">
      <c r="A271" s="140"/>
      <c r="B271" s="418" t="s">
        <v>1056</v>
      </c>
      <c r="C271" s="411" t="s">
        <v>1057</v>
      </c>
      <c r="D271" s="308" t="s">
        <v>1059</v>
      </c>
      <c r="E271" s="306" t="s">
        <v>1063</v>
      </c>
      <c r="F271" s="303" t="s">
        <v>1071</v>
      </c>
      <c r="G271" s="310" t="s">
        <v>1072</v>
      </c>
      <c r="H271" s="305">
        <v>1</v>
      </c>
      <c r="I271" s="344">
        <v>3</v>
      </c>
      <c r="J271" s="306">
        <f t="shared" si="3"/>
        <v>3</v>
      </c>
      <c r="K271" s="309" t="s">
        <v>1073</v>
      </c>
      <c r="L271" s="105"/>
      <c r="M271" s="105"/>
      <c r="N271" s="105"/>
      <c r="O271" s="105"/>
      <c r="P271" s="105"/>
      <c r="Q271" s="105"/>
      <c r="R271" s="105"/>
      <c r="S271" s="105"/>
      <c r="T271" s="105"/>
      <c r="U271" s="105"/>
      <c r="V271" s="105"/>
      <c r="W271" s="105"/>
      <c r="X271" s="105"/>
      <c r="Y271" s="105"/>
      <c r="Z271" s="105"/>
      <c r="AA271" s="105"/>
    </row>
    <row r="272" spans="1:27" ht="15.75" customHeight="1" thickBot="1" x14ac:dyDescent="0.3">
      <c r="A272" s="140"/>
      <c r="B272" s="418" t="s">
        <v>1056</v>
      </c>
      <c r="C272" s="411" t="s">
        <v>1057</v>
      </c>
      <c r="D272" s="308" t="s">
        <v>1074</v>
      </c>
      <c r="E272" s="306" t="s">
        <v>651</v>
      </c>
      <c r="F272" s="303" t="s">
        <v>655</v>
      </c>
      <c r="G272" s="310" t="s">
        <v>656</v>
      </c>
      <c r="H272" s="305">
        <v>3</v>
      </c>
      <c r="I272" s="344">
        <v>11</v>
      </c>
      <c r="J272" s="306">
        <f t="shared" si="3"/>
        <v>33</v>
      </c>
      <c r="K272" s="307" t="s">
        <v>657</v>
      </c>
      <c r="L272" s="105"/>
      <c r="M272" s="105"/>
      <c r="N272" s="105"/>
      <c r="O272" s="105"/>
      <c r="P272" s="105"/>
      <c r="Q272" s="105"/>
      <c r="R272" s="105"/>
      <c r="S272" s="105"/>
      <c r="T272" s="105"/>
      <c r="U272" s="105"/>
      <c r="V272" s="105"/>
      <c r="W272" s="105"/>
      <c r="X272" s="105"/>
      <c r="Y272" s="105"/>
      <c r="Z272" s="105"/>
      <c r="AA272" s="105"/>
    </row>
    <row r="273" spans="1:27" ht="15.75" customHeight="1" thickBot="1" x14ac:dyDescent="0.3">
      <c r="A273" s="140"/>
      <c r="B273" s="418" t="s">
        <v>1056</v>
      </c>
      <c r="C273" s="411" t="s">
        <v>1057</v>
      </c>
      <c r="D273" s="308" t="s">
        <v>1074</v>
      </c>
      <c r="E273" s="306" t="s">
        <v>662</v>
      </c>
      <c r="F273" s="303" t="s">
        <v>1060</v>
      </c>
      <c r="G273" s="310" t="s">
        <v>1061</v>
      </c>
      <c r="H273" s="305">
        <v>1</v>
      </c>
      <c r="I273" s="344">
        <v>11</v>
      </c>
      <c r="J273" s="306">
        <f t="shared" si="3"/>
        <v>11</v>
      </c>
      <c r="K273" s="309" t="s">
        <v>1062</v>
      </c>
      <c r="L273" s="105"/>
      <c r="M273" s="105"/>
      <c r="N273" s="105"/>
      <c r="O273" s="105"/>
      <c r="P273" s="105"/>
      <c r="Q273" s="105"/>
      <c r="R273" s="105"/>
      <c r="S273" s="105"/>
      <c r="T273" s="105"/>
      <c r="U273" s="105"/>
      <c r="V273" s="105"/>
      <c r="W273" s="105"/>
      <c r="X273" s="105"/>
      <c r="Y273" s="105"/>
      <c r="Z273" s="105"/>
      <c r="AA273" s="105"/>
    </row>
    <row r="274" spans="1:27" ht="15.75" customHeight="1" thickBot="1" x14ac:dyDescent="0.3">
      <c r="A274" s="140"/>
      <c r="B274" s="418" t="s">
        <v>1056</v>
      </c>
      <c r="C274" s="411" t="s">
        <v>1057</v>
      </c>
      <c r="D274" s="308" t="s">
        <v>1074</v>
      </c>
      <c r="E274" s="306" t="s">
        <v>1063</v>
      </c>
      <c r="F274" s="303" t="s">
        <v>1064</v>
      </c>
      <c r="G274" s="419" t="s">
        <v>1065</v>
      </c>
      <c r="H274" s="319">
        <v>1</v>
      </c>
      <c r="I274" s="344">
        <v>11</v>
      </c>
      <c r="J274" s="306">
        <f t="shared" si="3"/>
        <v>11</v>
      </c>
      <c r="K274" s="377" t="s">
        <v>1066</v>
      </c>
      <c r="L274" s="105"/>
      <c r="M274" s="105"/>
      <c r="N274" s="105"/>
      <c r="O274" s="105"/>
      <c r="P274" s="105"/>
      <c r="Q274" s="105"/>
      <c r="R274" s="105"/>
      <c r="S274" s="105"/>
      <c r="T274" s="105"/>
      <c r="U274" s="105"/>
      <c r="V274" s="105"/>
      <c r="W274" s="105"/>
      <c r="X274" s="105"/>
      <c r="Y274" s="105"/>
      <c r="Z274" s="105"/>
      <c r="AA274" s="105"/>
    </row>
    <row r="275" spans="1:27" ht="15.75" customHeight="1" thickBot="1" x14ac:dyDescent="0.3">
      <c r="A275" s="140"/>
      <c r="B275" s="418" t="s">
        <v>1056</v>
      </c>
      <c r="C275" s="411" t="s">
        <v>1057</v>
      </c>
      <c r="D275" s="308" t="s">
        <v>1074</v>
      </c>
      <c r="E275" s="306" t="s">
        <v>1067</v>
      </c>
      <c r="F275" s="303" t="s">
        <v>1068</v>
      </c>
      <c r="G275" s="310" t="s">
        <v>1069</v>
      </c>
      <c r="H275" s="305">
        <v>1</v>
      </c>
      <c r="I275" s="344">
        <v>11</v>
      </c>
      <c r="J275" s="306">
        <f t="shared" si="3"/>
        <v>11</v>
      </c>
      <c r="K275" s="311" t="s">
        <v>1070</v>
      </c>
      <c r="L275" s="105"/>
      <c r="M275" s="105"/>
      <c r="N275" s="105"/>
      <c r="O275" s="105"/>
      <c r="P275" s="105"/>
      <c r="Q275" s="105"/>
      <c r="R275" s="105"/>
      <c r="S275" s="105"/>
      <c r="T275" s="105"/>
      <c r="U275" s="105"/>
      <c r="V275" s="105"/>
      <c r="W275" s="105"/>
      <c r="X275" s="105"/>
      <c r="Y275" s="105"/>
      <c r="Z275" s="105"/>
      <c r="AA275" s="105"/>
    </row>
    <row r="276" spans="1:27" ht="15.75" customHeight="1" thickBot="1" x14ac:dyDescent="0.3">
      <c r="A276" s="140"/>
      <c r="B276" s="418" t="s">
        <v>1075</v>
      </c>
      <c r="C276" s="411" t="s">
        <v>1057</v>
      </c>
      <c r="D276" s="308" t="s">
        <v>1076</v>
      </c>
      <c r="E276" s="306" t="s">
        <v>1067</v>
      </c>
      <c r="F276" s="303" t="s">
        <v>1077</v>
      </c>
      <c r="G276" s="310" t="s">
        <v>1078</v>
      </c>
      <c r="H276" s="305">
        <v>2</v>
      </c>
      <c r="I276" s="344">
        <v>1</v>
      </c>
      <c r="J276" s="306">
        <f t="shared" si="3"/>
        <v>2</v>
      </c>
      <c r="K276" s="311" t="s">
        <v>1079</v>
      </c>
      <c r="L276" s="105"/>
      <c r="M276" s="105"/>
      <c r="N276" s="105"/>
      <c r="O276" s="105"/>
      <c r="P276" s="105"/>
      <c r="Q276" s="105"/>
      <c r="R276" s="105"/>
      <c r="S276" s="105"/>
      <c r="T276" s="105"/>
      <c r="U276" s="105"/>
      <c r="V276" s="105"/>
      <c r="W276" s="105"/>
      <c r="X276" s="105"/>
      <c r="Y276" s="105"/>
      <c r="Z276" s="105"/>
      <c r="AA276" s="105"/>
    </row>
    <row r="277" spans="1:27" ht="15.75" customHeight="1" thickBot="1" x14ac:dyDescent="0.3">
      <c r="A277" s="140"/>
      <c r="B277" s="418" t="s">
        <v>1075</v>
      </c>
      <c r="C277" s="411" t="s">
        <v>1057</v>
      </c>
      <c r="D277" s="308" t="s">
        <v>1076</v>
      </c>
      <c r="E277" s="306" t="s">
        <v>763</v>
      </c>
      <c r="F277" s="303" t="s">
        <v>1080</v>
      </c>
      <c r="G277" s="310" t="s">
        <v>1081</v>
      </c>
      <c r="H277" s="305">
        <v>4</v>
      </c>
      <c r="I277" s="344">
        <v>1</v>
      </c>
      <c r="J277" s="306">
        <f t="shared" si="3"/>
        <v>4</v>
      </c>
      <c r="K277" s="309" t="s">
        <v>1082</v>
      </c>
      <c r="L277" s="105"/>
      <c r="M277" s="105"/>
      <c r="N277" s="105"/>
      <c r="O277" s="105"/>
      <c r="P277" s="105"/>
      <c r="Q277" s="105"/>
      <c r="R277" s="105"/>
      <c r="S277" s="105"/>
      <c r="T277" s="105"/>
      <c r="U277" s="105"/>
      <c r="V277" s="105"/>
      <c r="W277" s="105"/>
      <c r="X277" s="105"/>
      <c r="Y277" s="105"/>
      <c r="Z277" s="105"/>
      <c r="AA277" s="105"/>
    </row>
    <row r="278" spans="1:27" ht="15.75" customHeight="1" thickBot="1" x14ac:dyDescent="0.3">
      <c r="A278" s="140"/>
      <c r="B278" s="418" t="s">
        <v>1075</v>
      </c>
      <c r="C278" s="411" t="s">
        <v>1057</v>
      </c>
      <c r="D278" s="308" t="s">
        <v>1083</v>
      </c>
      <c r="E278" s="306" t="s">
        <v>763</v>
      </c>
      <c r="F278" s="303" t="s">
        <v>1080</v>
      </c>
      <c r="G278" s="310" t="s">
        <v>1081</v>
      </c>
      <c r="H278" s="305">
        <v>5</v>
      </c>
      <c r="I278" s="344">
        <v>1</v>
      </c>
      <c r="J278" s="306">
        <f t="shared" si="3"/>
        <v>5</v>
      </c>
      <c r="K278" s="309" t="s">
        <v>1082</v>
      </c>
      <c r="L278" s="105"/>
      <c r="M278" s="105"/>
      <c r="N278" s="105"/>
      <c r="O278" s="105"/>
      <c r="P278" s="105"/>
      <c r="Q278" s="105"/>
      <c r="R278" s="105"/>
      <c r="S278" s="105"/>
      <c r="T278" s="105"/>
      <c r="U278" s="105"/>
      <c r="V278" s="105"/>
      <c r="W278" s="105"/>
      <c r="X278" s="105"/>
      <c r="Y278" s="105"/>
      <c r="Z278" s="105"/>
      <c r="AA278" s="105"/>
    </row>
    <row r="279" spans="1:27" ht="15.75" customHeight="1" thickBot="1" x14ac:dyDescent="0.3">
      <c r="A279" s="140"/>
      <c r="B279" s="420" t="s">
        <v>1084</v>
      </c>
      <c r="C279" s="411" t="s">
        <v>1057</v>
      </c>
      <c r="D279" s="308" t="s">
        <v>1085</v>
      </c>
      <c r="E279" s="306" t="s">
        <v>651</v>
      </c>
      <c r="F279" s="303" t="s">
        <v>655</v>
      </c>
      <c r="G279" s="310" t="s">
        <v>656</v>
      </c>
      <c r="H279" s="305">
        <v>14</v>
      </c>
      <c r="I279" s="344">
        <v>1</v>
      </c>
      <c r="J279" s="306">
        <f t="shared" si="3"/>
        <v>14</v>
      </c>
      <c r="K279" s="307" t="s">
        <v>657</v>
      </c>
      <c r="L279" s="105"/>
      <c r="M279" s="105"/>
      <c r="N279" s="105"/>
      <c r="O279" s="105"/>
      <c r="P279" s="105"/>
      <c r="Q279" s="105"/>
      <c r="R279" s="105"/>
      <c r="S279" s="105"/>
      <c r="T279" s="105"/>
      <c r="U279" s="105"/>
      <c r="V279" s="105"/>
      <c r="W279" s="105"/>
      <c r="X279" s="105"/>
      <c r="Y279" s="105"/>
      <c r="Z279" s="105"/>
      <c r="AA279" s="105"/>
    </row>
    <row r="280" spans="1:27" ht="15.75" customHeight="1" thickBot="1" x14ac:dyDescent="0.3">
      <c r="A280" s="140"/>
      <c r="B280" s="420" t="s">
        <v>1084</v>
      </c>
      <c r="C280" s="411" t="s">
        <v>1057</v>
      </c>
      <c r="D280" s="308" t="s">
        <v>1085</v>
      </c>
      <c r="E280" s="306" t="s">
        <v>658</v>
      </c>
      <c r="F280" s="303" t="s">
        <v>1086</v>
      </c>
      <c r="G280" s="310" t="s">
        <v>1087</v>
      </c>
      <c r="H280" s="305">
        <v>1</v>
      </c>
      <c r="I280" s="344">
        <v>1</v>
      </c>
      <c r="J280" s="306">
        <f t="shared" si="3"/>
        <v>1</v>
      </c>
      <c r="K280" s="309" t="s">
        <v>1088</v>
      </c>
      <c r="L280" s="105"/>
      <c r="M280" s="105"/>
      <c r="N280" s="105"/>
      <c r="O280" s="105"/>
      <c r="P280" s="105"/>
      <c r="Q280" s="105"/>
      <c r="R280" s="105"/>
      <c r="S280" s="105"/>
      <c r="T280" s="105"/>
      <c r="U280" s="105"/>
      <c r="V280" s="105"/>
      <c r="W280" s="105"/>
      <c r="X280" s="105"/>
      <c r="Y280" s="105"/>
      <c r="Z280" s="105"/>
      <c r="AA280" s="105"/>
    </row>
    <row r="281" spans="1:27" ht="15.75" customHeight="1" thickBot="1" x14ac:dyDescent="0.3">
      <c r="A281" s="140"/>
      <c r="B281" s="420" t="s">
        <v>1084</v>
      </c>
      <c r="C281" s="411" t="s">
        <v>1057</v>
      </c>
      <c r="D281" s="308" t="s">
        <v>1085</v>
      </c>
      <c r="E281" s="306" t="s">
        <v>1063</v>
      </c>
      <c r="F281" s="303" t="s">
        <v>1071</v>
      </c>
      <c r="G281" s="310" t="s">
        <v>1072</v>
      </c>
      <c r="H281" s="305">
        <v>2</v>
      </c>
      <c r="I281" s="344">
        <v>1</v>
      </c>
      <c r="J281" s="306">
        <f t="shared" si="3"/>
        <v>2</v>
      </c>
      <c r="K281" s="309" t="s">
        <v>1073</v>
      </c>
      <c r="L281" s="105"/>
      <c r="M281" s="105"/>
      <c r="N281" s="105"/>
      <c r="O281" s="105"/>
      <c r="P281" s="105"/>
      <c r="Q281" s="105"/>
      <c r="R281" s="105"/>
      <c r="S281" s="105"/>
      <c r="T281" s="105"/>
      <c r="U281" s="105"/>
      <c r="V281" s="105"/>
      <c r="W281" s="105"/>
      <c r="X281" s="105"/>
      <c r="Y281" s="105"/>
      <c r="Z281" s="105"/>
      <c r="AA281" s="105"/>
    </row>
    <row r="282" spans="1:27" ht="15.75" customHeight="1" thickBot="1" x14ac:dyDescent="0.3">
      <c r="A282" s="140"/>
      <c r="B282" s="418" t="s">
        <v>1089</v>
      </c>
      <c r="C282" s="411" t="s">
        <v>1057</v>
      </c>
      <c r="D282" s="306" t="s">
        <v>1090</v>
      </c>
      <c r="E282" s="305" t="s">
        <v>720</v>
      </c>
      <c r="F282" s="313" t="s">
        <v>721</v>
      </c>
      <c r="G282" s="304" t="s">
        <v>722</v>
      </c>
      <c r="H282" s="305">
        <v>14</v>
      </c>
      <c r="I282" s="344">
        <v>1</v>
      </c>
      <c r="J282" s="306">
        <f t="shared" si="3"/>
        <v>14</v>
      </c>
      <c r="K282" s="307" t="s">
        <v>778</v>
      </c>
      <c r="L282" s="105"/>
      <c r="M282" s="105"/>
      <c r="N282" s="105"/>
      <c r="O282" s="105"/>
      <c r="P282" s="105"/>
      <c r="Q282" s="105"/>
      <c r="R282" s="105"/>
      <c r="S282" s="105"/>
      <c r="T282" s="105"/>
      <c r="U282" s="105"/>
      <c r="V282" s="105"/>
      <c r="W282" s="105"/>
      <c r="X282" s="105"/>
      <c r="Y282" s="105"/>
      <c r="Z282" s="105"/>
      <c r="AA282" s="105"/>
    </row>
    <row r="283" spans="1:27" ht="15.75" customHeight="1" thickBot="1" x14ac:dyDescent="0.3">
      <c r="A283" s="140"/>
      <c r="B283" s="418" t="s">
        <v>1089</v>
      </c>
      <c r="C283" s="411" t="s">
        <v>1057</v>
      </c>
      <c r="D283" s="306" t="s">
        <v>1090</v>
      </c>
      <c r="E283" s="305" t="s">
        <v>779</v>
      </c>
      <c r="F283" s="313" t="s">
        <v>780</v>
      </c>
      <c r="G283" s="304" t="s">
        <v>781</v>
      </c>
      <c r="H283" s="305">
        <v>1</v>
      </c>
      <c r="I283" s="344">
        <v>1</v>
      </c>
      <c r="J283" s="306">
        <f t="shared" si="3"/>
        <v>1</v>
      </c>
      <c r="K283" s="307" t="s">
        <v>782</v>
      </c>
      <c r="L283" s="105"/>
      <c r="M283" s="105"/>
      <c r="N283" s="105"/>
      <c r="O283" s="105"/>
      <c r="P283" s="105"/>
      <c r="Q283" s="105"/>
      <c r="R283" s="105"/>
      <c r="S283" s="105"/>
      <c r="T283" s="105"/>
      <c r="U283" s="105"/>
      <c r="V283" s="105"/>
      <c r="W283" s="105"/>
      <c r="X283" s="105"/>
      <c r="Y283" s="105"/>
      <c r="Z283" s="105"/>
      <c r="AA283" s="105"/>
    </row>
    <row r="284" spans="1:27" ht="15.75" customHeight="1" thickBot="1" x14ac:dyDescent="0.3">
      <c r="A284" s="140"/>
      <c r="B284" s="418" t="s">
        <v>1089</v>
      </c>
      <c r="C284" s="411" t="s">
        <v>1057</v>
      </c>
      <c r="D284" s="306" t="s">
        <v>1091</v>
      </c>
      <c r="E284" s="305" t="s">
        <v>710</v>
      </c>
      <c r="F284" s="313" t="s">
        <v>1092</v>
      </c>
      <c r="G284" s="304" t="s">
        <v>773</v>
      </c>
      <c r="H284" s="305">
        <v>1</v>
      </c>
      <c r="I284" s="344">
        <v>1</v>
      </c>
      <c r="J284" s="306">
        <f t="shared" si="3"/>
        <v>1</v>
      </c>
      <c r="K284" s="312" t="s">
        <v>1093</v>
      </c>
      <c r="L284" s="105"/>
      <c r="M284" s="105"/>
      <c r="N284" s="105"/>
      <c r="O284" s="105"/>
      <c r="P284" s="105"/>
      <c r="Q284" s="105"/>
      <c r="R284" s="105"/>
      <c r="S284" s="105"/>
      <c r="T284" s="105"/>
      <c r="U284" s="105"/>
      <c r="V284" s="105"/>
      <c r="W284" s="105"/>
      <c r="X284" s="105"/>
      <c r="Y284" s="105"/>
      <c r="Z284" s="105"/>
      <c r="AA284" s="105"/>
    </row>
    <row r="285" spans="1:27" ht="15.75" customHeight="1" thickBot="1" x14ac:dyDescent="0.3">
      <c r="A285" s="140"/>
      <c r="B285" s="418" t="s">
        <v>1089</v>
      </c>
      <c r="C285" s="411" t="s">
        <v>1057</v>
      </c>
      <c r="D285" s="306" t="s">
        <v>1091</v>
      </c>
      <c r="E285" s="319" t="s">
        <v>775</v>
      </c>
      <c r="F285" s="315" t="s">
        <v>715</v>
      </c>
      <c r="G285" s="421" t="s">
        <v>776</v>
      </c>
      <c r="H285" s="319">
        <v>1</v>
      </c>
      <c r="I285" s="344">
        <v>1</v>
      </c>
      <c r="J285" s="306">
        <f t="shared" si="3"/>
        <v>1</v>
      </c>
      <c r="K285" s="320" t="s">
        <v>716</v>
      </c>
      <c r="L285" s="105"/>
      <c r="M285" s="105"/>
      <c r="N285" s="105"/>
      <c r="O285" s="105"/>
      <c r="P285" s="105"/>
      <c r="Q285" s="105"/>
      <c r="R285" s="105"/>
      <c r="S285" s="105"/>
      <c r="T285" s="105"/>
      <c r="U285" s="105"/>
      <c r="V285" s="105"/>
      <c r="W285" s="105"/>
      <c r="X285" s="105"/>
      <c r="Y285" s="105"/>
      <c r="Z285" s="105"/>
      <c r="AA285" s="105"/>
    </row>
    <row r="286" spans="1:27" ht="15.75" customHeight="1" thickBot="1" x14ac:dyDescent="0.3">
      <c r="A286" s="140"/>
      <c r="B286" s="418" t="s">
        <v>1089</v>
      </c>
      <c r="C286" s="411" t="s">
        <v>1057</v>
      </c>
      <c r="D286" s="306" t="s">
        <v>1091</v>
      </c>
      <c r="E286" s="306" t="s">
        <v>724</v>
      </c>
      <c r="F286" s="313" t="s">
        <v>725</v>
      </c>
      <c r="G286" s="310" t="s">
        <v>726</v>
      </c>
      <c r="H286" s="305">
        <v>1</v>
      </c>
      <c r="I286" s="344">
        <v>1</v>
      </c>
      <c r="J286" s="306">
        <f t="shared" si="3"/>
        <v>1</v>
      </c>
      <c r="K286" s="307" t="s">
        <v>727</v>
      </c>
      <c r="L286" s="105"/>
      <c r="M286" s="105"/>
      <c r="N286" s="105"/>
      <c r="O286" s="105"/>
      <c r="P286" s="105"/>
      <c r="Q286" s="105"/>
      <c r="R286" s="105"/>
      <c r="S286" s="105"/>
      <c r="T286" s="105"/>
      <c r="U286" s="105"/>
      <c r="V286" s="105"/>
      <c r="W286" s="105"/>
      <c r="X286" s="105"/>
      <c r="Y286" s="105"/>
      <c r="Z286" s="105"/>
      <c r="AA286" s="105"/>
    </row>
    <row r="287" spans="1:27" ht="15.75" customHeight="1" thickBot="1" x14ac:dyDescent="0.3">
      <c r="A287" s="140"/>
      <c r="B287" s="418" t="s">
        <v>1089</v>
      </c>
      <c r="C287" s="411" t="s">
        <v>1057</v>
      </c>
      <c r="D287" s="306" t="s">
        <v>1091</v>
      </c>
      <c r="E287" s="306" t="s">
        <v>731</v>
      </c>
      <c r="F287" s="313" t="s">
        <v>732</v>
      </c>
      <c r="G287" s="310" t="s">
        <v>733</v>
      </c>
      <c r="H287" s="305">
        <v>1</v>
      </c>
      <c r="I287" s="344">
        <v>1</v>
      </c>
      <c r="J287" s="306">
        <f t="shared" si="3"/>
        <v>1</v>
      </c>
      <c r="K287" s="307" t="s">
        <v>734</v>
      </c>
      <c r="L287" s="105"/>
      <c r="M287" s="105"/>
      <c r="N287" s="105"/>
      <c r="O287" s="105"/>
      <c r="P287" s="105"/>
      <c r="Q287" s="105"/>
      <c r="R287" s="105"/>
      <c r="S287" s="105"/>
      <c r="T287" s="105"/>
      <c r="U287" s="105"/>
      <c r="V287" s="105"/>
      <c r="W287" s="105"/>
      <c r="X287" s="105"/>
      <c r="Y287" s="105"/>
      <c r="Z287" s="105"/>
      <c r="AA287" s="105"/>
    </row>
    <row r="288" spans="1:27" ht="15.75" customHeight="1" thickBot="1" x14ac:dyDescent="0.3">
      <c r="A288" s="140"/>
      <c r="B288" s="420" t="s">
        <v>1089</v>
      </c>
      <c r="C288" s="411" t="s">
        <v>1057</v>
      </c>
      <c r="D288" s="374" t="s">
        <v>1091</v>
      </c>
      <c r="E288" s="317" t="s">
        <v>731</v>
      </c>
      <c r="F288" s="315" t="s">
        <v>735</v>
      </c>
      <c r="G288" s="419" t="s">
        <v>736</v>
      </c>
      <c r="H288" s="319">
        <v>1</v>
      </c>
      <c r="I288" s="344">
        <v>1</v>
      </c>
      <c r="J288" s="306">
        <f t="shared" si="3"/>
        <v>1</v>
      </c>
      <c r="K288" s="320" t="s">
        <v>737</v>
      </c>
      <c r="L288" s="105"/>
      <c r="M288" s="105"/>
      <c r="N288" s="105"/>
      <c r="O288" s="105"/>
      <c r="P288" s="105"/>
      <c r="Q288" s="105"/>
      <c r="R288" s="105"/>
      <c r="S288" s="105"/>
      <c r="T288" s="105"/>
      <c r="U288" s="105"/>
      <c r="V288" s="105"/>
      <c r="W288" s="105"/>
      <c r="X288" s="105"/>
      <c r="Y288" s="105"/>
      <c r="Z288" s="105"/>
      <c r="AA288" s="105"/>
    </row>
    <row r="289" spans="1:27" ht="15.75" customHeight="1" thickBot="1" x14ac:dyDescent="0.3">
      <c r="A289" s="140"/>
      <c r="B289" s="422" t="s">
        <v>1094</v>
      </c>
      <c r="C289" s="253" t="s">
        <v>1095</v>
      </c>
      <c r="D289" s="367" t="s">
        <v>1096</v>
      </c>
      <c r="E289" s="255" t="s">
        <v>651</v>
      </c>
      <c r="F289" s="256" t="s">
        <v>655</v>
      </c>
      <c r="G289" s="257" t="s">
        <v>656</v>
      </c>
      <c r="H289" s="258">
        <v>3</v>
      </c>
      <c r="I289" s="259">
        <v>1</v>
      </c>
      <c r="J289" s="260">
        <f t="shared" si="3"/>
        <v>3</v>
      </c>
      <c r="K289" s="423" t="s">
        <v>657</v>
      </c>
      <c r="L289" s="105"/>
      <c r="M289" s="105"/>
      <c r="N289" s="105"/>
      <c r="O289" s="105"/>
      <c r="P289" s="105"/>
      <c r="Q289" s="105"/>
      <c r="R289" s="105"/>
      <c r="S289" s="105"/>
      <c r="T289" s="105"/>
      <c r="U289" s="105"/>
      <c r="V289" s="105"/>
      <c r="W289" s="105"/>
      <c r="X289" s="105"/>
      <c r="Y289" s="105"/>
      <c r="Z289" s="105"/>
      <c r="AA289" s="105"/>
    </row>
    <row r="290" spans="1:27" ht="15.75" customHeight="1" thickBot="1" x14ac:dyDescent="0.3">
      <c r="A290" s="140"/>
      <c r="B290" s="278" t="s">
        <v>1094</v>
      </c>
      <c r="C290" s="253" t="s">
        <v>1095</v>
      </c>
      <c r="D290" s="285" t="s">
        <v>1096</v>
      </c>
      <c r="E290" s="260" t="s">
        <v>662</v>
      </c>
      <c r="F290" s="265" t="s">
        <v>1060</v>
      </c>
      <c r="G290" s="269" t="s">
        <v>1061</v>
      </c>
      <c r="H290" s="264">
        <v>1</v>
      </c>
      <c r="I290" s="259">
        <v>1</v>
      </c>
      <c r="J290" s="260">
        <f t="shared" si="3"/>
        <v>1</v>
      </c>
      <c r="K290" s="268" t="s">
        <v>1062</v>
      </c>
      <c r="L290" s="105"/>
      <c r="M290" s="105"/>
      <c r="N290" s="105"/>
      <c r="O290" s="105"/>
      <c r="P290" s="105"/>
      <c r="Q290" s="105"/>
      <c r="R290" s="105"/>
      <c r="S290" s="105"/>
      <c r="T290" s="105"/>
      <c r="U290" s="105"/>
      <c r="V290" s="105"/>
      <c r="W290" s="105"/>
      <c r="X290" s="105"/>
      <c r="Y290" s="105"/>
      <c r="Z290" s="105"/>
      <c r="AA290" s="105"/>
    </row>
    <row r="291" spans="1:27" ht="15.75" customHeight="1" thickBot="1" x14ac:dyDescent="0.3">
      <c r="A291" s="140"/>
      <c r="B291" s="278" t="s">
        <v>1094</v>
      </c>
      <c r="C291" s="253" t="s">
        <v>1095</v>
      </c>
      <c r="D291" s="285" t="s">
        <v>1096</v>
      </c>
      <c r="E291" s="260" t="s">
        <v>1063</v>
      </c>
      <c r="F291" s="265" t="s">
        <v>1064</v>
      </c>
      <c r="G291" s="324" t="s">
        <v>1065</v>
      </c>
      <c r="H291" s="276">
        <v>1</v>
      </c>
      <c r="I291" s="259">
        <v>1</v>
      </c>
      <c r="J291" s="260">
        <f t="shared" si="3"/>
        <v>1</v>
      </c>
      <c r="K291" s="328" t="s">
        <v>1066</v>
      </c>
      <c r="L291" s="105"/>
      <c r="M291" s="105"/>
      <c r="N291" s="105"/>
      <c r="O291" s="105"/>
      <c r="P291" s="105"/>
      <c r="Q291" s="105"/>
      <c r="R291" s="105"/>
      <c r="S291" s="105"/>
      <c r="T291" s="105"/>
      <c r="U291" s="105"/>
      <c r="V291" s="105"/>
      <c r="W291" s="105"/>
      <c r="X291" s="105"/>
      <c r="Y291" s="105"/>
      <c r="Z291" s="105"/>
      <c r="AA291" s="105"/>
    </row>
    <row r="292" spans="1:27" ht="15.75" customHeight="1" thickBot="1" x14ac:dyDescent="0.3">
      <c r="A292" s="140"/>
      <c r="B292" s="278" t="s">
        <v>1094</v>
      </c>
      <c r="C292" s="253" t="s">
        <v>1095</v>
      </c>
      <c r="D292" s="285" t="s">
        <v>1096</v>
      </c>
      <c r="E292" s="260" t="s">
        <v>1067</v>
      </c>
      <c r="F292" s="265" t="s">
        <v>1068</v>
      </c>
      <c r="G292" s="269" t="s">
        <v>1069</v>
      </c>
      <c r="H292" s="264">
        <v>3</v>
      </c>
      <c r="I292" s="259">
        <v>1</v>
      </c>
      <c r="J292" s="260">
        <f t="shared" si="3"/>
        <v>3</v>
      </c>
      <c r="K292" s="369" t="s">
        <v>1070</v>
      </c>
      <c r="L292" s="105"/>
      <c r="M292" s="105"/>
      <c r="N292" s="105"/>
      <c r="O292" s="105"/>
      <c r="P292" s="105"/>
      <c r="Q292" s="105"/>
      <c r="R292" s="105"/>
      <c r="S292" s="105"/>
      <c r="T292" s="105"/>
      <c r="U292" s="105"/>
      <c r="V292" s="105"/>
      <c r="W292" s="105"/>
      <c r="X292" s="105"/>
      <c r="Y292" s="105"/>
      <c r="Z292" s="105"/>
      <c r="AA292" s="105"/>
    </row>
    <row r="293" spans="1:27" ht="15.75" customHeight="1" thickBot="1" x14ac:dyDescent="0.3">
      <c r="A293" s="140"/>
      <c r="B293" s="278" t="s">
        <v>1094</v>
      </c>
      <c r="C293" s="253" t="s">
        <v>1095</v>
      </c>
      <c r="D293" s="285" t="s">
        <v>1096</v>
      </c>
      <c r="E293" s="322" t="s">
        <v>666</v>
      </c>
      <c r="F293" s="323" t="s">
        <v>667</v>
      </c>
      <c r="G293" s="324" t="s">
        <v>668</v>
      </c>
      <c r="H293" s="276">
        <v>2</v>
      </c>
      <c r="I293" s="259">
        <v>1</v>
      </c>
      <c r="J293" s="260">
        <f t="shared" si="3"/>
        <v>2</v>
      </c>
      <c r="K293" s="325" t="s">
        <v>669</v>
      </c>
      <c r="L293" s="105"/>
      <c r="M293" s="105"/>
      <c r="N293" s="105"/>
      <c r="O293" s="105"/>
      <c r="P293" s="105"/>
      <c r="Q293" s="105"/>
      <c r="R293" s="105"/>
      <c r="S293" s="105"/>
      <c r="T293" s="105"/>
      <c r="U293" s="105"/>
      <c r="V293" s="105"/>
      <c r="W293" s="105"/>
      <c r="X293" s="105"/>
      <c r="Y293" s="105"/>
      <c r="Z293" s="105"/>
      <c r="AA293" s="105"/>
    </row>
    <row r="294" spans="1:27" ht="15.75" customHeight="1" thickBot="1" x14ac:dyDescent="0.3">
      <c r="A294" s="140"/>
      <c r="B294" s="278" t="s">
        <v>1094</v>
      </c>
      <c r="C294" s="253" t="s">
        <v>1095</v>
      </c>
      <c r="D294" s="267" t="s">
        <v>1097</v>
      </c>
      <c r="E294" s="322" t="s">
        <v>720</v>
      </c>
      <c r="F294" s="424" t="s">
        <v>721</v>
      </c>
      <c r="G294" s="324" t="s">
        <v>722</v>
      </c>
      <c r="H294" s="276">
        <v>1</v>
      </c>
      <c r="I294" s="259">
        <v>1</v>
      </c>
      <c r="J294" s="260">
        <f t="shared" si="3"/>
        <v>1</v>
      </c>
      <c r="K294" s="325" t="s">
        <v>723</v>
      </c>
      <c r="L294" s="105"/>
      <c r="M294" s="105"/>
      <c r="N294" s="105"/>
      <c r="O294" s="105"/>
      <c r="P294" s="105"/>
      <c r="Q294" s="105"/>
      <c r="R294" s="105"/>
      <c r="S294" s="105"/>
      <c r="T294" s="105"/>
      <c r="U294" s="105"/>
      <c r="V294" s="105"/>
      <c r="W294" s="105"/>
      <c r="X294" s="105"/>
      <c r="Y294" s="105"/>
      <c r="Z294" s="105"/>
      <c r="AA294" s="105"/>
    </row>
    <row r="295" spans="1:27" ht="15.75" customHeight="1" thickBot="1" x14ac:dyDescent="0.3">
      <c r="A295" s="140"/>
      <c r="B295" s="287" t="s">
        <v>1094</v>
      </c>
      <c r="C295" s="253" t="s">
        <v>1095</v>
      </c>
      <c r="D295" s="425" t="s">
        <v>1097</v>
      </c>
      <c r="E295" s="288" t="s">
        <v>779</v>
      </c>
      <c r="F295" s="289" t="s">
        <v>780</v>
      </c>
      <c r="G295" s="290" t="s">
        <v>781</v>
      </c>
      <c r="H295" s="291">
        <v>1</v>
      </c>
      <c r="I295" s="292">
        <v>1</v>
      </c>
      <c r="J295" s="288">
        <f t="shared" si="3"/>
        <v>1</v>
      </c>
      <c r="K295" s="293" t="s">
        <v>782</v>
      </c>
      <c r="L295" s="105"/>
      <c r="M295" s="105"/>
      <c r="N295" s="105"/>
      <c r="O295" s="105"/>
      <c r="P295" s="105"/>
      <c r="Q295" s="105"/>
      <c r="R295" s="105"/>
      <c r="S295" s="105"/>
      <c r="T295" s="105"/>
      <c r="U295" s="105"/>
      <c r="V295" s="105"/>
      <c r="W295" s="105"/>
      <c r="X295" s="105"/>
      <c r="Y295" s="105"/>
      <c r="Z295" s="105"/>
      <c r="AA295" s="105"/>
    </row>
    <row r="296" spans="1:27" ht="15.75" customHeight="1" thickBot="1" x14ac:dyDescent="0.3">
      <c r="A296" s="140"/>
      <c r="B296" s="410" t="s">
        <v>1098</v>
      </c>
      <c r="C296" s="411" t="s">
        <v>1099</v>
      </c>
      <c r="D296" s="412" t="s">
        <v>1099</v>
      </c>
      <c r="E296" s="413" t="s">
        <v>744</v>
      </c>
      <c r="F296" s="414" t="s">
        <v>1100</v>
      </c>
      <c r="G296" s="415" t="s">
        <v>1101</v>
      </c>
      <c r="H296" s="416">
        <v>2</v>
      </c>
      <c r="I296" s="426">
        <v>1</v>
      </c>
      <c r="J296" s="413">
        <f t="shared" si="3"/>
        <v>2</v>
      </c>
      <c r="K296" s="417" t="s">
        <v>1102</v>
      </c>
      <c r="L296" s="105"/>
      <c r="M296" s="105"/>
      <c r="N296" s="105"/>
      <c r="O296" s="105"/>
      <c r="P296" s="105"/>
      <c r="Q296" s="105"/>
      <c r="R296" s="105"/>
      <c r="S296" s="105"/>
      <c r="T296" s="105"/>
      <c r="U296" s="105"/>
      <c r="V296" s="105"/>
      <c r="W296" s="105"/>
      <c r="X296" s="105"/>
      <c r="Y296" s="105"/>
      <c r="Z296" s="105"/>
      <c r="AA296" s="105"/>
    </row>
    <row r="297" spans="1:27" ht="15.75" customHeight="1" thickBot="1" x14ac:dyDescent="0.3">
      <c r="A297" s="140"/>
      <c r="B297" s="418" t="s">
        <v>1103</v>
      </c>
      <c r="C297" s="411" t="s">
        <v>1099</v>
      </c>
      <c r="D297" s="308" t="s">
        <v>1099</v>
      </c>
      <c r="E297" s="306" t="s">
        <v>658</v>
      </c>
      <c r="F297" s="303" t="s">
        <v>1104</v>
      </c>
      <c r="G297" s="310" t="s">
        <v>1105</v>
      </c>
      <c r="H297" s="305">
        <v>2</v>
      </c>
      <c r="I297" s="344">
        <v>1</v>
      </c>
      <c r="J297" s="306">
        <f t="shared" si="3"/>
        <v>2</v>
      </c>
      <c r="K297" s="309" t="s">
        <v>1106</v>
      </c>
      <c r="L297" s="105"/>
      <c r="M297" s="105"/>
      <c r="N297" s="105"/>
      <c r="O297" s="105"/>
      <c r="P297" s="105"/>
      <c r="Q297" s="105"/>
      <c r="R297" s="105"/>
      <c r="S297" s="105"/>
      <c r="T297" s="105"/>
      <c r="U297" s="105"/>
      <c r="V297" s="105"/>
      <c r="W297" s="105"/>
      <c r="X297" s="105"/>
      <c r="Y297" s="105"/>
      <c r="Z297" s="105"/>
      <c r="AA297" s="105"/>
    </row>
    <row r="298" spans="1:27" ht="15.75" customHeight="1" thickBot="1" x14ac:dyDescent="0.3">
      <c r="A298" s="140"/>
      <c r="B298" s="418" t="s">
        <v>1098</v>
      </c>
      <c r="C298" s="411" t="s">
        <v>1099</v>
      </c>
      <c r="D298" s="427" t="s">
        <v>1099</v>
      </c>
      <c r="E298" s="349" t="s">
        <v>1107</v>
      </c>
      <c r="F298" s="350" t="s">
        <v>1108</v>
      </c>
      <c r="G298" s="351" t="s">
        <v>1109</v>
      </c>
      <c r="H298" s="352">
        <v>1</v>
      </c>
      <c r="I298" s="344">
        <v>1</v>
      </c>
      <c r="J298" s="306">
        <f t="shared" si="3"/>
        <v>1</v>
      </c>
      <c r="K298" s="353" t="s">
        <v>1110</v>
      </c>
      <c r="L298" s="105"/>
      <c r="M298" s="105"/>
      <c r="N298" s="105"/>
      <c r="O298" s="105"/>
      <c r="P298" s="105"/>
      <c r="Q298" s="105"/>
      <c r="R298" s="105"/>
      <c r="S298" s="105"/>
      <c r="T298" s="105"/>
      <c r="U298" s="105"/>
      <c r="V298" s="105"/>
      <c r="W298" s="105"/>
      <c r="X298" s="105"/>
      <c r="Y298" s="105"/>
      <c r="Z298" s="105"/>
      <c r="AA298" s="105"/>
    </row>
    <row r="299" spans="1:27" ht="15.75" customHeight="1" thickBot="1" x14ac:dyDescent="0.3">
      <c r="A299" s="140"/>
      <c r="B299" s="418" t="s">
        <v>1111</v>
      </c>
      <c r="C299" s="411" t="s">
        <v>1099</v>
      </c>
      <c r="D299" s="306" t="s">
        <v>1112</v>
      </c>
      <c r="E299" s="349" t="s">
        <v>1113</v>
      </c>
      <c r="F299" s="350" t="s">
        <v>1114</v>
      </c>
      <c r="G299" s="351" t="s">
        <v>1115</v>
      </c>
      <c r="H299" s="352">
        <v>1</v>
      </c>
      <c r="I299" s="344">
        <v>1</v>
      </c>
      <c r="J299" s="306">
        <f t="shared" si="3"/>
        <v>1</v>
      </c>
      <c r="K299" s="353" t="s">
        <v>1116</v>
      </c>
      <c r="L299" s="105"/>
      <c r="M299" s="105"/>
      <c r="N299" s="105"/>
      <c r="O299" s="105"/>
      <c r="P299" s="105"/>
      <c r="Q299" s="105"/>
      <c r="R299" s="105"/>
      <c r="S299" s="105"/>
      <c r="T299" s="105"/>
      <c r="U299" s="105"/>
      <c r="V299" s="105"/>
      <c r="W299" s="105"/>
      <c r="X299" s="105"/>
      <c r="Y299" s="105"/>
      <c r="Z299" s="105"/>
      <c r="AA299" s="105"/>
    </row>
    <row r="300" spans="1:27" ht="15.75" customHeight="1" thickBot="1" x14ac:dyDescent="0.3">
      <c r="A300" s="140"/>
      <c r="B300" s="418" t="s">
        <v>1111</v>
      </c>
      <c r="C300" s="411" t="s">
        <v>1099</v>
      </c>
      <c r="D300" s="306" t="s">
        <v>1112</v>
      </c>
      <c r="E300" s="349" t="s">
        <v>1117</v>
      </c>
      <c r="F300" s="350" t="s">
        <v>1118</v>
      </c>
      <c r="G300" s="351" t="s">
        <v>1119</v>
      </c>
      <c r="H300" s="352">
        <v>1</v>
      </c>
      <c r="I300" s="344">
        <v>1</v>
      </c>
      <c r="J300" s="306">
        <f t="shared" si="3"/>
        <v>1</v>
      </c>
      <c r="K300" s="353" t="s">
        <v>1120</v>
      </c>
      <c r="L300" s="105"/>
      <c r="M300" s="105"/>
      <c r="N300" s="105"/>
      <c r="O300" s="105"/>
      <c r="P300" s="105"/>
      <c r="Q300" s="105"/>
      <c r="R300" s="105"/>
      <c r="S300" s="105"/>
      <c r="T300" s="105"/>
      <c r="U300" s="105"/>
      <c r="V300" s="105"/>
      <c r="W300" s="105"/>
      <c r="X300" s="105"/>
      <c r="Y300" s="105"/>
      <c r="Z300" s="105"/>
      <c r="AA300" s="105"/>
    </row>
    <row r="301" spans="1:27" ht="15.75" customHeight="1" thickBot="1" x14ac:dyDescent="0.3">
      <c r="A301" s="140"/>
      <c r="B301" s="418" t="s">
        <v>1111</v>
      </c>
      <c r="C301" s="411" t="s">
        <v>1099</v>
      </c>
      <c r="D301" s="306" t="s">
        <v>1112</v>
      </c>
      <c r="E301" s="306" t="s">
        <v>1121</v>
      </c>
      <c r="F301" s="303" t="s">
        <v>1122</v>
      </c>
      <c r="G301" s="310" t="s">
        <v>1123</v>
      </c>
      <c r="H301" s="305">
        <v>1</v>
      </c>
      <c r="I301" s="344">
        <v>1</v>
      </c>
      <c r="J301" s="306">
        <f t="shared" si="3"/>
        <v>1</v>
      </c>
      <c r="K301" s="307" t="s">
        <v>1124</v>
      </c>
      <c r="L301" s="105"/>
      <c r="M301" s="105"/>
      <c r="N301" s="105"/>
      <c r="O301" s="105"/>
      <c r="P301" s="105"/>
      <c r="Q301" s="105"/>
      <c r="R301" s="105"/>
      <c r="S301" s="105"/>
      <c r="T301" s="105"/>
      <c r="U301" s="105"/>
      <c r="V301" s="105"/>
      <c r="W301" s="105"/>
      <c r="X301" s="105"/>
      <c r="Y301" s="105"/>
      <c r="Z301" s="105"/>
      <c r="AA301" s="105"/>
    </row>
    <row r="302" spans="1:27" ht="15.75" customHeight="1" thickBot="1" x14ac:dyDescent="0.3">
      <c r="A302" s="140"/>
      <c r="B302" s="428" t="s">
        <v>1111</v>
      </c>
      <c r="C302" s="411" t="s">
        <v>1099</v>
      </c>
      <c r="D302" s="360" t="s">
        <v>1112</v>
      </c>
      <c r="E302" s="360" t="s">
        <v>1121</v>
      </c>
      <c r="F302" s="379" t="s">
        <v>1125</v>
      </c>
      <c r="G302" s="429" t="s">
        <v>1126</v>
      </c>
      <c r="H302" s="378">
        <v>1</v>
      </c>
      <c r="I302" s="365">
        <v>1</v>
      </c>
      <c r="J302" s="360">
        <f t="shared" si="3"/>
        <v>1</v>
      </c>
      <c r="K302" s="385" t="s">
        <v>1127</v>
      </c>
      <c r="L302" s="105"/>
      <c r="M302" s="105"/>
      <c r="N302" s="105"/>
      <c r="O302" s="105"/>
      <c r="P302" s="105"/>
      <c r="Q302" s="105"/>
      <c r="R302" s="105"/>
      <c r="S302" s="105"/>
      <c r="T302" s="105"/>
      <c r="U302" s="105"/>
      <c r="V302" s="105"/>
      <c r="W302" s="105"/>
      <c r="X302" s="105"/>
      <c r="Y302" s="105"/>
      <c r="Z302" s="105"/>
      <c r="AA302" s="105"/>
    </row>
    <row r="303" spans="1:27" ht="15.75" customHeight="1" thickBot="1" x14ac:dyDescent="0.3">
      <c r="A303" s="140"/>
      <c r="B303" s="422" t="s">
        <v>1128</v>
      </c>
      <c r="C303" s="253" t="s">
        <v>1129</v>
      </c>
      <c r="D303" s="255" t="s">
        <v>1129</v>
      </c>
      <c r="E303" s="255" t="s">
        <v>651</v>
      </c>
      <c r="F303" s="256" t="s">
        <v>655</v>
      </c>
      <c r="G303" s="257" t="s">
        <v>656</v>
      </c>
      <c r="H303" s="258">
        <v>20</v>
      </c>
      <c r="I303" s="368">
        <v>1</v>
      </c>
      <c r="J303" s="255">
        <f t="shared" si="3"/>
        <v>20</v>
      </c>
      <c r="K303" s="261" t="s">
        <v>657</v>
      </c>
      <c r="L303" s="105"/>
      <c r="M303" s="105"/>
      <c r="N303" s="105"/>
      <c r="O303" s="105"/>
      <c r="P303" s="105"/>
      <c r="Q303" s="105"/>
      <c r="R303" s="105"/>
      <c r="S303" s="105"/>
      <c r="T303" s="105"/>
      <c r="U303" s="105"/>
      <c r="V303" s="105"/>
      <c r="W303" s="105"/>
      <c r="X303" s="105"/>
      <c r="Y303" s="105"/>
      <c r="Z303" s="105"/>
      <c r="AA303" s="105"/>
    </row>
    <row r="304" spans="1:27" ht="15.75" customHeight="1" thickBot="1" x14ac:dyDescent="0.3">
      <c r="A304" s="140"/>
      <c r="B304" s="278" t="s">
        <v>1128</v>
      </c>
      <c r="C304" s="253" t="s">
        <v>1129</v>
      </c>
      <c r="D304" s="260" t="s">
        <v>1129</v>
      </c>
      <c r="E304" s="260" t="s">
        <v>1130</v>
      </c>
      <c r="F304" s="265" t="s">
        <v>1131</v>
      </c>
      <c r="G304" s="269" t="s">
        <v>1132</v>
      </c>
      <c r="H304" s="264">
        <v>1</v>
      </c>
      <c r="I304" s="259">
        <v>1</v>
      </c>
      <c r="J304" s="260">
        <f t="shared" si="3"/>
        <v>1</v>
      </c>
      <c r="K304" s="268" t="s">
        <v>1133</v>
      </c>
      <c r="L304" s="105"/>
      <c r="M304" s="105"/>
      <c r="N304" s="105"/>
      <c r="O304" s="105"/>
      <c r="P304" s="105"/>
      <c r="Q304" s="105"/>
      <c r="R304" s="105"/>
      <c r="S304" s="105"/>
      <c r="T304" s="105"/>
      <c r="U304" s="105"/>
      <c r="V304" s="105"/>
      <c r="W304" s="105"/>
      <c r="X304" s="105"/>
      <c r="Y304" s="105"/>
      <c r="Z304" s="105"/>
      <c r="AA304" s="105"/>
    </row>
    <row r="305" spans="1:27" ht="15.75" customHeight="1" thickBot="1" x14ac:dyDescent="0.3">
      <c r="A305" s="140"/>
      <c r="B305" s="278" t="s">
        <v>1128</v>
      </c>
      <c r="C305" s="253" t="s">
        <v>1129</v>
      </c>
      <c r="D305" s="260" t="s">
        <v>1129</v>
      </c>
      <c r="E305" s="260" t="s">
        <v>658</v>
      </c>
      <c r="F305" s="265" t="s">
        <v>1134</v>
      </c>
      <c r="G305" s="269" t="s">
        <v>1135</v>
      </c>
      <c r="H305" s="264">
        <v>3</v>
      </c>
      <c r="I305" s="259">
        <v>1</v>
      </c>
      <c r="J305" s="260">
        <f t="shared" si="3"/>
        <v>3</v>
      </c>
      <c r="K305" s="268" t="s">
        <v>1136</v>
      </c>
      <c r="L305" s="105"/>
      <c r="M305" s="105"/>
      <c r="N305" s="105"/>
      <c r="O305" s="105"/>
      <c r="P305" s="105"/>
      <c r="Q305" s="105"/>
      <c r="R305" s="105"/>
      <c r="S305" s="105"/>
      <c r="T305" s="105"/>
      <c r="U305" s="105"/>
      <c r="V305" s="105"/>
      <c r="W305" s="105"/>
      <c r="X305" s="105"/>
      <c r="Y305" s="105"/>
      <c r="Z305" s="105"/>
      <c r="AA305" s="105"/>
    </row>
    <row r="306" spans="1:27" ht="15.75" customHeight="1" thickBot="1" x14ac:dyDescent="0.3">
      <c r="A306" s="140"/>
      <c r="B306" s="278" t="s">
        <v>1128</v>
      </c>
      <c r="C306" s="253" t="s">
        <v>1129</v>
      </c>
      <c r="D306" s="260" t="s">
        <v>1129</v>
      </c>
      <c r="E306" s="260" t="s">
        <v>662</v>
      </c>
      <c r="F306" s="265" t="s">
        <v>760</v>
      </c>
      <c r="G306" s="269" t="s">
        <v>761</v>
      </c>
      <c r="H306" s="264">
        <v>2</v>
      </c>
      <c r="I306" s="259">
        <v>1</v>
      </c>
      <c r="J306" s="260">
        <f t="shared" si="3"/>
        <v>2</v>
      </c>
      <c r="K306" s="321" t="s">
        <v>762</v>
      </c>
      <c r="L306" s="105"/>
      <c r="M306" s="105"/>
      <c r="N306" s="105"/>
      <c r="O306" s="105"/>
      <c r="P306" s="105"/>
      <c r="Q306" s="105"/>
      <c r="R306" s="105"/>
      <c r="S306" s="105"/>
      <c r="T306" s="105"/>
      <c r="U306" s="105"/>
      <c r="V306" s="105"/>
      <c r="W306" s="105"/>
      <c r="X306" s="105"/>
      <c r="Y306" s="105"/>
      <c r="Z306" s="105"/>
      <c r="AA306" s="105"/>
    </row>
    <row r="307" spans="1:27" ht="15.75" customHeight="1" thickBot="1" x14ac:dyDescent="0.3">
      <c r="A307" s="140"/>
      <c r="B307" s="278" t="s">
        <v>1128</v>
      </c>
      <c r="C307" s="253" t="s">
        <v>1129</v>
      </c>
      <c r="D307" s="260" t="s">
        <v>1129</v>
      </c>
      <c r="E307" s="260" t="s">
        <v>670</v>
      </c>
      <c r="F307" s="265" t="s">
        <v>1137</v>
      </c>
      <c r="G307" s="269" t="s">
        <v>1138</v>
      </c>
      <c r="H307" s="264" t="s">
        <v>1139</v>
      </c>
      <c r="I307" s="259">
        <v>1</v>
      </c>
      <c r="J307" s="260" t="e">
        <f t="shared" si="3"/>
        <v>#VALUE!</v>
      </c>
      <c r="K307" s="369" t="s">
        <v>1140</v>
      </c>
      <c r="L307" s="105"/>
      <c r="M307" s="105"/>
      <c r="N307" s="105"/>
      <c r="O307" s="105"/>
      <c r="P307" s="105"/>
      <c r="Q307" s="105"/>
      <c r="R307" s="105"/>
      <c r="S307" s="105"/>
      <c r="T307" s="105"/>
      <c r="U307" s="105"/>
      <c r="V307" s="105"/>
      <c r="W307" s="105"/>
      <c r="X307" s="105"/>
      <c r="Y307" s="105"/>
      <c r="Z307" s="105"/>
      <c r="AA307" s="105"/>
    </row>
    <row r="308" spans="1:27" ht="15.75" customHeight="1" thickBot="1" x14ac:dyDescent="0.3">
      <c r="A308" s="140"/>
      <c r="B308" s="278" t="s">
        <v>1128</v>
      </c>
      <c r="C308" s="253" t="s">
        <v>1129</v>
      </c>
      <c r="D308" s="260" t="s">
        <v>1129</v>
      </c>
      <c r="E308" s="260" t="s">
        <v>1141</v>
      </c>
      <c r="F308" s="265" t="s">
        <v>1142</v>
      </c>
      <c r="G308" s="269" t="s">
        <v>1143</v>
      </c>
      <c r="H308" s="264">
        <v>1</v>
      </c>
      <c r="I308" s="259">
        <v>1</v>
      </c>
      <c r="J308" s="260">
        <f t="shared" si="3"/>
        <v>1</v>
      </c>
      <c r="K308" s="268" t="s">
        <v>1144</v>
      </c>
      <c r="L308" s="105"/>
      <c r="M308" s="105"/>
      <c r="N308" s="105"/>
      <c r="O308" s="105"/>
      <c r="P308" s="105"/>
      <c r="Q308" s="105"/>
      <c r="R308" s="105"/>
      <c r="S308" s="105"/>
      <c r="T308" s="105"/>
      <c r="U308" s="105"/>
      <c r="V308" s="105"/>
      <c r="W308" s="105"/>
      <c r="X308" s="105"/>
      <c r="Y308" s="105"/>
      <c r="Z308" s="105"/>
      <c r="AA308" s="105"/>
    </row>
    <row r="309" spans="1:27" ht="15.75" customHeight="1" thickBot="1" x14ac:dyDescent="0.3">
      <c r="A309" s="140"/>
      <c r="B309" s="278" t="s">
        <v>1128</v>
      </c>
      <c r="C309" s="253" t="s">
        <v>1129</v>
      </c>
      <c r="D309" s="260" t="s">
        <v>1129</v>
      </c>
      <c r="E309" s="260" t="s">
        <v>686</v>
      </c>
      <c r="F309" s="323" t="s">
        <v>1145</v>
      </c>
      <c r="G309" s="324" t="s">
        <v>1146</v>
      </c>
      <c r="H309" s="276">
        <v>1</v>
      </c>
      <c r="I309" s="259">
        <v>1</v>
      </c>
      <c r="J309" s="260">
        <f t="shared" si="3"/>
        <v>1</v>
      </c>
      <c r="K309" s="325" t="s">
        <v>1147</v>
      </c>
      <c r="L309" s="105"/>
      <c r="M309" s="105"/>
      <c r="N309" s="105"/>
      <c r="O309" s="105"/>
      <c r="P309" s="105"/>
      <c r="Q309" s="105"/>
      <c r="R309" s="105"/>
      <c r="S309" s="105"/>
      <c r="T309" s="105"/>
      <c r="U309" s="105"/>
      <c r="V309" s="105"/>
      <c r="W309" s="105"/>
      <c r="X309" s="105"/>
      <c r="Y309" s="105"/>
      <c r="Z309" s="105"/>
      <c r="AA309" s="105"/>
    </row>
    <row r="310" spans="1:27" ht="15.75" customHeight="1" thickBot="1" x14ac:dyDescent="0.3">
      <c r="A310" s="140"/>
      <c r="B310" s="278" t="s">
        <v>1148</v>
      </c>
      <c r="C310" s="253" t="s">
        <v>1129</v>
      </c>
      <c r="D310" s="267" t="s">
        <v>1149</v>
      </c>
      <c r="E310" s="260" t="s">
        <v>720</v>
      </c>
      <c r="F310" s="286" t="s">
        <v>721</v>
      </c>
      <c r="G310" s="269" t="s">
        <v>722</v>
      </c>
      <c r="H310" s="264">
        <v>2</v>
      </c>
      <c r="I310" s="259">
        <v>1</v>
      </c>
      <c r="J310" s="260">
        <f t="shared" si="3"/>
        <v>2</v>
      </c>
      <c r="K310" s="270" t="s">
        <v>723</v>
      </c>
      <c r="L310" s="105"/>
      <c r="M310" s="105"/>
      <c r="N310" s="105"/>
      <c r="O310" s="105"/>
      <c r="P310" s="105"/>
      <c r="Q310" s="105"/>
      <c r="R310" s="105"/>
      <c r="S310" s="105"/>
      <c r="T310" s="105"/>
      <c r="U310" s="105"/>
      <c r="V310" s="105"/>
      <c r="W310" s="105"/>
      <c r="X310" s="105"/>
      <c r="Y310" s="105"/>
      <c r="Z310" s="105"/>
      <c r="AA310" s="105"/>
    </row>
    <row r="311" spans="1:27" ht="15.75" customHeight="1" thickBot="1" x14ac:dyDescent="0.3">
      <c r="A311" s="140"/>
      <c r="B311" s="278" t="s">
        <v>1148</v>
      </c>
      <c r="C311" s="253" t="s">
        <v>1129</v>
      </c>
      <c r="D311" s="267" t="s">
        <v>1149</v>
      </c>
      <c r="E311" s="322" t="s">
        <v>779</v>
      </c>
      <c r="F311" s="424" t="s">
        <v>780</v>
      </c>
      <c r="G311" s="324" t="s">
        <v>781</v>
      </c>
      <c r="H311" s="276">
        <v>1</v>
      </c>
      <c r="I311" s="259">
        <v>1</v>
      </c>
      <c r="J311" s="260">
        <f t="shared" ref="J311:J374" si="4">+H311*I311</f>
        <v>1</v>
      </c>
      <c r="K311" s="325" t="s">
        <v>782</v>
      </c>
      <c r="L311" s="105"/>
      <c r="M311" s="105"/>
      <c r="N311" s="105"/>
      <c r="O311" s="105"/>
      <c r="P311" s="105"/>
      <c r="Q311" s="105"/>
      <c r="R311" s="105"/>
      <c r="S311" s="105"/>
      <c r="T311" s="105"/>
      <c r="U311" s="105"/>
      <c r="V311" s="105"/>
      <c r="W311" s="105"/>
      <c r="X311" s="105"/>
      <c r="Y311" s="105"/>
      <c r="Z311" s="105"/>
      <c r="AA311" s="105"/>
    </row>
    <row r="312" spans="1:27" ht="15.75" customHeight="1" thickBot="1" x14ac:dyDescent="0.3">
      <c r="A312" s="140"/>
      <c r="B312" s="278" t="s">
        <v>1148</v>
      </c>
      <c r="C312" s="253" t="s">
        <v>1129</v>
      </c>
      <c r="D312" s="267" t="s">
        <v>1149</v>
      </c>
      <c r="E312" s="430" t="s">
        <v>1113</v>
      </c>
      <c r="F312" s="431" t="s">
        <v>1114</v>
      </c>
      <c r="G312" s="432" t="s">
        <v>1115</v>
      </c>
      <c r="H312" s="433">
        <v>1</v>
      </c>
      <c r="I312" s="259">
        <v>1</v>
      </c>
      <c r="J312" s="260">
        <f t="shared" si="4"/>
        <v>1</v>
      </c>
      <c r="K312" s="434" t="s">
        <v>1116</v>
      </c>
      <c r="L312" s="105"/>
      <c r="M312" s="105"/>
      <c r="N312" s="105"/>
      <c r="O312" s="105"/>
      <c r="P312" s="105"/>
      <c r="Q312" s="105"/>
      <c r="R312" s="105"/>
      <c r="S312" s="105"/>
      <c r="T312" s="105"/>
      <c r="U312" s="105"/>
      <c r="V312" s="105"/>
      <c r="W312" s="105"/>
      <c r="X312" s="105"/>
      <c r="Y312" s="105"/>
      <c r="Z312" s="105"/>
      <c r="AA312" s="105"/>
    </row>
    <row r="313" spans="1:27" ht="15.75" customHeight="1" thickBot="1" x14ac:dyDescent="0.3">
      <c r="A313" s="140"/>
      <c r="B313" s="278" t="s">
        <v>1148</v>
      </c>
      <c r="C313" s="253" t="s">
        <v>1129</v>
      </c>
      <c r="D313" s="267" t="s">
        <v>1149</v>
      </c>
      <c r="E313" s="329" t="s">
        <v>1150</v>
      </c>
      <c r="F313" s="435" t="s">
        <v>1151</v>
      </c>
      <c r="G313" s="436" t="s">
        <v>1150</v>
      </c>
      <c r="H313" s="433">
        <v>1</v>
      </c>
      <c r="I313" s="259">
        <v>1</v>
      </c>
      <c r="J313" s="260">
        <f t="shared" si="4"/>
        <v>1</v>
      </c>
      <c r="K313" s="434" t="s">
        <v>1152</v>
      </c>
      <c r="L313" s="105"/>
      <c r="M313" s="105"/>
      <c r="N313" s="105"/>
      <c r="O313" s="105"/>
      <c r="P313" s="105"/>
      <c r="Q313" s="105"/>
      <c r="R313" s="105"/>
      <c r="S313" s="105"/>
      <c r="T313" s="105"/>
      <c r="U313" s="105"/>
      <c r="V313" s="105"/>
      <c r="W313" s="105"/>
      <c r="X313" s="105"/>
      <c r="Y313" s="105"/>
      <c r="Z313" s="105"/>
      <c r="AA313" s="105"/>
    </row>
    <row r="314" spans="1:27" ht="15.75" customHeight="1" thickBot="1" x14ac:dyDescent="0.3">
      <c r="A314" s="140"/>
      <c r="B314" s="278" t="s">
        <v>1148</v>
      </c>
      <c r="C314" s="253" t="s">
        <v>1129</v>
      </c>
      <c r="D314" s="267" t="s">
        <v>1149</v>
      </c>
      <c r="E314" s="322" t="s">
        <v>724</v>
      </c>
      <c r="F314" s="424" t="s">
        <v>725</v>
      </c>
      <c r="G314" s="437" t="s">
        <v>726</v>
      </c>
      <c r="H314" s="276">
        <v>1</v>
      </c>
      <c r="I314" s="259">
        <v>1</v>
      </c>
      <c r="J314" s="260">
        <f t="shared" si="4"/>
        <v>1</v>
      </c>
      <c r="K314" s="270" t="s">
        <v>727</v>
      </c>
      <c r="L314" s="105"/>
      <c r="M314" s="105"/>
      <c r="N314" s="105"/>
      <c r="O314" s="105"/>
      <c r="P314" s="105"/>
      <c r="Q314" s="105"/>
      <c r="R314" s="105"/>
      <c r="S314" s="105"/>
      <c r="T314" s="105"/>
      <c r="U314" s="105"/>
      <c r="V314" s="105"/>
      <c r="W314" s="105"/>
      <c r="X314" s="105"/>
      <c r="Y314" s="105"/>
      <c r="Z314" s="105"/>
      <c r="AA314" s="105"/>
    </row>
    <row r="315" spans="1:27" ht="15.75" customHeight="1" thickBot="1" x14ac:dyDescent="0.3">
      <c r="A315" s="140"/>
      <c r="B315" s="287" t="s">
        <v>1148</v>
      </c>
      <c r="C315" s="253" t="s">
        <v>1129</v>
      </c>
      <c r="D315" s="425" t="s">
        <v>1149</v>
      </c>
      <c r="E315" s="288" t="s">
        <v>731</v>
      </c>
      <c r="F315" s="289" t="s">
        <v>735</v>
      </c>
      <c r="G315" s="290" t="s">
        <v>736</v>
      </c>
      <c r="H315" s="292">
        <v>1</v>
      </c>
      <c r="I315" s="292">
        <v>1</v>
      </c>
      <c r="J315" s="288">
        <f t="shared" si="4"/>
        <v>1</v>
      </c>
      <c r="K315" s="438" t="s">
        <v>737</v>
      </c>
      <c r="L315" s="105"/>
      <c r="M315" s="105"/>
      <c r="N315" s="105"/>
      <c r="O315" s="105"/>
      <c r="P315" s="105"/>
      <c r="Q315" s="105"/>
      <c r="R315" s="105"/>
      <c r="S315" s="105"/>
      <c r="T315" s="105"/>
      <c r="U315" s="105"/>
      <c r="V315" s="105"/>
      <c r="W315" s="105"/>
      <c r="X315" s="105"/>
      <c r="Y315" s="105"/>
      <c r="Z315" s="105"/>
      <c r="AA315" s="105"/>
    </row>
    <row r="316" spans="1:27" ht="15.75" customHeight="1" thickBot="1" x14ac:dyDescent="0.3">
      <c r="A316" s="140"/>
      <c r="B316" s="410" t="s">
        <v>1153</v>
      </c>
      <c r="C316" s="411" t="s">
        <v>1154</v>
      </c>
      <c r="D316" s="413" t="s">
        <v>1154</v>
      </c>
      <c r="E316" s="439" t="s">
        <v>651</v>
      </c>
      <c r="F316" s="414" t="s">
        <v>655</v>
      </c>
      <c r="G316" s="415" t="s">
        <v>656</v>
      </c>
      <c r="H316" s="416">
        <v>2</v>
      </c>
      <c r="I316" s="426">
        <v>1</v>
      </c>
      <c r="J316" s="413">
        <f t="shared" si="4"/>
        <v>2</v>
      </c>
      <c r="K316" s="382" t="s">
        <v>657</v>
      </c>
      <c r="L316" s="105"/>
      <c r="M316" s="105"/>
      <c r="N316" s="105"/>
      <c r="O316" s="105"/>
      <c r="P316" s="105"/>
      <c r="Q316" s="105"/>
      <c r="R316" s="105"/>
      <c r="S316" s="105"/>
      <c r="T316" s="105"/>
      <c r="U316" s="105"/>
      <c r="V316" s="105"/>
      <c r="W316" s="105"/>
      <c r="X316" s="105"/>
      <c r="Y316" s="105"/>
      <c r="Z316" s="105"/>
      <c r="AA316" s="105"/>
    </row>
    <row r="317" spans="1:27" ht="15.75" customHeight="1" thickBot="1" x14ac:dyDescent="0.3">
      <c r="A317" s="140"/>
      <c r="B317" s="418" t="s">
        <v>1153</v>
      </c>
      <c r="C317" s="411" t="s">
        <v>1154</v>
      </c>
      <c r="D317" s="306" t="s">
        <v>1154</v>
      </c>
      <c r="E317" s="306" t="s">
        <v>662</v>
      </c>
      <c r="F317" s="303" t="s">
        <v>663</v>
      </c>
      <c r="G317" s="310" t="s">
        <v>664</v>
      </c>
      <c r="H317" s="305">
        <v>1</v>
      </c>
      <c r="I317" s="344">
        <v>1</v>
      </c>
      <c r="J317" s="306">
        <f t="shared" si="4"/>
        <v>1</v>
      </c>
      <c r="K317" s="311" t="s">
        <v>1155</v>
      </c>
      <c r="L317" s="105"/>
      <c r="M317" s="105"/>
      <c r="N317" s="105"/>
      <c r="O317" s="105"/>
      <c r="P317" s="105"/>
      <c r="Q317" s="105"/>
      <c r="R317" s="105"/>
      <c r="S317" s="105"/>
      <c r="T317" s="105"/>
      <c r="U317" s="105"/>
      <c r="V317" s="105"/>
      <c r="W317" s="105"/>
      <c r="X317" s="105"/>
      <c r="Y317" s="105"/>
      <c r="Z317" s="105"/>
      <c r="AA317" s="105"/>
    </row>
    <row r="318" spans="1:27" ht="15.75" customHeight="1" thickBot="1" x14ac:dyDescent="0.3">
      <c r="A318" s="140"/>
      <c r="B318" s="418" t="s">
        <v>1153</v>
      </c>
      <c r="C318" s="411" t="s">
        <v>1154</v>
      </c>
      <c r="D318" s="306" t="s">
        <v>1154</v>
      </c>
      <c r="E318" s="306" t="s">
        <v>1107</v>
      </c>
      <c r="F318" s="303" t="s">
        <v>1156</v>
      </c>
      <c r="G318" s="310" t="s">
        <v>1157</v>
      </c>
      <c r="H318" s="305">
        <v>1</v>
      </c>
      <c r="I318" s="344">
        <v>1</v>
      </c>
      <c r="J318" s="306">
        <f t="shared" si="4"/>
        <v>1</v>
      </c>
      <c r="K318" s="309" t="s">
        <v>1158</v>
      </c>
      <c r="L318" s="105"/>
      <c r="M318" s="105"/>
      <c r="N318" s="105"/>
      <c r="O318" s="105"/>
      <c r="P318" s="105"/>
      <c r="Q318" s="105"/>
      <c r="R318" s="105"/>
      <c r="S318" s="105"/>
      <c r="T318" s="105"/>
      <c r="U318" s="105"/>
      <c r="V318" s="105"/>
      <c r="W318" s="105"/>
      <c r="X318" s="105"/>
      <c r="Y318" s="105"/>
      <c r="Z318" s="105"/>
      <c r="AA318" s="105"/>
    </row>
    <row r="319" spans="1:27" ht="15.75" customHeight="1" thickBot="1" x14ac:dyDescent="0.3">
      <c r="A319" s="140"/>
      <c r="B319" s="418" t="s">
        <v>1153</v>
      </c>
      <c r="C319" s="411" t="s">
        <v>1154</v>
      </c>
      <c r="D319" s="306" t="s">
        <v>1154</v>
      </c>
      <c r="E319" s="306" t="s">
        <v>1107</v>
      </c>
      <c r="F319" s="303" t="s">
        <v>1159</v>
      </c>
      <c r="G319" s="310" t="s">
        <v>1160</v>
      </c>
      <c r="H319" s="305">
        <v>1</v>
      </c>
      <c r="I319" s="344">
        <v>1</v>
      </c>
      <c r="J319" s="306">
        <f t="shared" si="4"/>
        <v>1</v>
      </c>
      <c r="K319" s="309" t="s">
        <v>1161</v>
      </c>
      <c r="L319" s="105"/>
      <c r="M319" s="105"/>
      <c r="N319" s="105"/>
      <c r="O319" s="105"/>
      <c r="P319" s="105"/>
      <c r="Q319" s="105"/>
      <c r="R319" s="105"/>
      <c r="S319" s="105"/>
      <c r="T319" s="105"/>
      <c r="U319" s="105"/>
      <c r="V319" s="105"/>
      <c r="W319" s="105"/>
      <c r="X319" s="105"/>
      <c r="Y319" s="105"/>
      <c r="Z319" s="105"/>
      <c r="AA319" s="105"/>
    </row>
    <row r="320" spans="1:27" ht="15.75" customHeight="1" thickBot="1" x14ac:dyDescent="0.3">
      <c r="A320" s="140"/>
      <c r="B320" s="418" t="s">
        <v>1153</v>
      </c>
      <c r="C320" s="411" t="s">
        <v>1154</v>
      </c>
      <c r="D320" s="306" t="s">
        <v>1154</v>
      </c>
      <c r="E320" s="306" t="s">
        <v>1107</v>
      </c>
      <c r="F320" s="303" t="s">
        <v>1162</v>
      </c>
      <c r="G320" s="310" t="s">
        <v>1163</v>
      </c>
      <c r="H320" s="305">
        <v>1</v>
      </c>
      <c r="I320" s="344">
        <v>1</v>
      </c>
      <c r="J320" s="306">
        <f t="shared" si="4"/>
        <v>1</v>
      </c>
      <c r="K320" s="309" t="s">
        <v>1164</v>
      </c>
      <c r="L320" s="105"/>
      <c r="M320" s="105"/>
      <c r="N320" s="105"/>
      <c r="O320" s="105"/>
      <c r="P320" s="105"/>
      <c r="Q320" s="105"/>
      <c r="R320" s="105"/>
      <c r="S320" s="105"/>
      <c r="T320" s="105"/>
      <c r="U320" s="105"/>
      <c r="V320" s="105"/>
      <c r="W320" s="105"/>
      <c r="X320" s="105"/>
      <c r="Y320" s="105"/>
      <c r="Z320" s="105"/>
      <c r="AA320" s="105"/>
    </row>
    <row r="321" spans="1:27" ht="15.75" customHeight="1" thickBot="1" x14ac:dyDescent="0.3">
      <c r="A321" s="140"/>
      <c r="B321" s="418" t="s">
        <v>1153</v>
      </c>
      <c r="C321" s="411" t="s">
        <v>1154</v>
      </c>
      <c r="D321" s="306" t="s">
        <v>1154</v>
      </c>
      <c r="E321" s="306" t="s">
        <v>1107</v>
      </c>
      <c r="F321" s="303" t="s">
        <v>1165</v>
      </c>
      <c r="G321" s="310" t="s">
        <v>1166</v>
      </c>
      <c r="H321" s="305">
        <v>1</v>
      </c>
      <c r="I321" s="344">
        <v>1</v>
      </c>
      <c r="J321" s="306">
        <f t="shared" si="4"/>
        <v>1</v>
      </c>
      <c r="K321" s="309" t="s">
        <v>1167</v>
      </c>
      <c r="L321" s="105"/>
      <c r="M321" s="105"/>
      <c r="N321" s="105"/>
      <c r="O321" s="105"/>
      <c r="P321" s="105"/>
      <c r="Q321" s="105"/>
      <c r="R321" s="105"/>
      <c r="S321" s="105"/>
      <c r="T321" s="105"/>
      <c r="U321" s="105"/>
      <c r="V321" s="105"/>
      <c r="W321" s="105"/>
      <c r="X321" s="105"/>
      <c r="Y321" s="105"/>
      <c r="Z321" s="105"/>
      <c r="AA321" s="105"/>
    </row>
    <row r="322" spans="1:27" ht="15.75" customHeight="1" thickBot="1" x14ac:dyDescent="0.3">
      <c r="A322" s="140"/>
      <c r="B322" s="418" t="s">
        <v>1168</v>
      </c>
      <c r="C322" s="411" t="s">
        <v>1154</v>
      </c>
      <c r="D322" s="297" t="s">
        <v>1169</v>
      </c>
      <c r="E322" s="440" t="s">
        <v>1117</v>
      </c>
      <c r="F322" s="441" t="s">
        <v>1118</v>
      </c>
      <c r="G322" s="442" t="s">
        <v>1119</v>
      </c>
      <c r="H322" s="443">
        <v>1</v>
      </c>
      <c r="I322" s="344">
        <v>1</v>
      </c>
      <c r="J322" s="306">
        <f t="shared" si="4"/>
        <v>1</v>
      </c>
      <c r="K322" s="444" t="s">
        <v>1120</v>
      </c>
      <c r="L322" s="105"/>
      <c r="M322" s="105"/>
      <c r="N322" s="105"/>
      <c r="O322" s="105"/>
      <c r="P322" s="105"/>
      <c r="Q322" s="105"/>
      <c r="R322" s="105"/>
      <c r="S322" s="105"/>
      <c r="T322" s="105"/>
      <c r="U322" s="105"/>
      <c r="V322" s="105"/>
      <c r="W322" s="105"/>
      <c r="X322" s="105"/>
      <c r="Y322" s="105"/>
      <c r="Z322" s="105"/>
      <c r="AA322" s="105"/>
    </row>
    <row r="323" spans="1:27" ht="15.75" customHeight="1" thickBot="1" x14ac:dyDescent="0.3">
      <c r="A323" s="140"/>
      <c r="B323" s="418" t="s">
        <v>1168</v>
      </c>
      <c r="C323" s="411" t="s">
        <v>1154</v>
      </c>
      <c r="D323" s="305" t="s">
        <v>1169</v>
      </c>
      <c r="E323" s="306" t="s">
        <v>1121</v>
      </c>
      <c r="F323" s="303" t="s">
        <v>1122</v>
      </c>
      <c r="G323" s="310" t="s">
        <v>1123</v>
      </c>
      <c r="H323" s="305">
        <v>1</v>
      </c>
      <c r="I323" s="344">
        <v>1</v>
      </c>
      <c r="J323" s="306">
        <f t="shared" si="4"/>
        <v>1</v>
      </c>
      <c r="K323" s="307" t="s">
        <v>1124</v>
      </c>
      <c r="L323" s="105"/>
      <c r="M323" s="105"/>
      <c r="N323" s="105"/>
      <c r="O323" s="105"/>
      <c r="P323" s="105"/>
      <c r="Q323" s="105"/>
      <c r="R323" s="105"/>
      <c r="S323" s="105"/>
      <c r="T323" s="105"/>
      <c r="U323" s="105"/>
      <c r="V323" s="105"/>
      <c r="W323" s="105"/>
      <c r="X323" s="105"/>
      <c r="Y323" s="105"/>
      <c r="Z323" s="105"/>
      <c r="AA323" s="105"/>
    </row>
    <row r="324" spans="1:27" ht="15.75" customHeight="1" thickBot="1" x14ac:dyDescent="0.3">
      <c r="A324" s="140"/>
      <c r="B324" s="418" t="s">
        <v>1168</v>
      </c>
      <c r="C324" s="411" t="s">
        <v>1154</v>
      </c>
      <c r="D324" s="305" t="s">
        <v>1169</v>
      </c>
      <c r="E324" s="306" t="s">
        <v>1121</v>
      </c>
      <c r="F324" s="303" t="s">
        <v>1125</v>
      </c>
      <c r="G324" s="310" t="s">
        <v>1126</v>
      </c>
      <c r="H324" s="305">
        <v>1</v>
      </c>
      <c r="I324" s="344">
        <v>1</v>
      </c>
      <c r="J324" s="306">
        <f t="shared" si="4"/>
        <v>1</v>
      </c>
      <c r="K324" s="307" t="s">
        <v>1127</v>
      </c>
      <c r="L324" s="105"/>
      <c r="M324" s="105"/>
      <c r="N324" s="105"/>
      <c r="O324" s="105"/>
      <c r="P324" s="105"/>
      <c r="Q324" s="105"/>
      <c r="R324" s="105"/>
      <c r="S324" s="105"/>
      <c r="T324" s="105"/>
      <c r="U324" s="105"/>
      <c r="V324" s="105"/>
      <c r="W324" s="105"/>
      <c r="X324" s="105"/>
      <c r="Y324" s="105"/>
      <c r="Z324" s="105"/>
      <c r="AA324" s="105"/>
    </row>
    <row r="325" spans="1:27" ht="15.75" customHeight="1" thickBot="1" x14ac:dyDescent="0.3">
      <c r="A325" s="140"/>
      <c r="B325" s="418" t="s">
        <v>1168</v>
      </c>
      <c r="C325" s="411" t="s">
        <v>1154</v>
      </c>
      <c r="D325" s="305" t="s">
        <v>1169</v>
      </c>
      <c r="E325" s="306" t="s">
        <v>720</v>
      </c>
      <c r="F325" s="313" t="s">
        <v>721</v>
      </c>
      <c r="G325" s="310" t="s">
        <v>722</v>
      </c>
      <c r="H325" s="305">
        <v>1</v>
      </c>
      <c r="I325" s="344">
        <v>1</v>
      </c>
      <c r="J325" s="306">
        <f t="shared" si="4"/>
        <v>1</v>
      </c>
      <c r="K325" s="307" t="s">
        <v>723</v>
      </c>
      <c r="L325" s="105"/>
      <c r="M325" s="105"/>
      <c r="N325" s="105"/>
      <c r="O325" s="105"/>
      <c r="P325" s="105"/>
      <c r="Q325" s="105"/>
      <c r="R325" s="105"/>
      <c r="S325" s="105"/>
      <c r="T325" s="105"/>
      <c r="U325" s="105"/>
      <c r="V325" s="105"/>
      <c r="W325" s="105"/>
      <c r="X325" s="105"/>
      <c r="Y325" s="105"/>
      <c r="Z325" s="105"/>
      <c r="AA325" s="105"/>
    </row>
    <row r="326" spans="1:27" ht="15.75" customHeight="1" thickBot="1" x14ac:dyDescent="0.3">
      <c r="A326" s="140"/>
      <c r="B326" s="428" t="s">
        <v>1168</v>
      </c>
      <c r="C326" s="411" t="s">
        <v>1154</v>
      </c>
      <c r="D326" s="365" t="s">
        <v>1169</v>
      </c>
      <c r="E326" s="360" t="s">
        <v>779</v>
      </c>
      <c r="F326" s="445" t="s">
        <v>780</v>
      </c>
      <c r="G326" s="429" t="s">
        <v>781</v>
      </c>
      <c r="H326" s="378">
        <v>1</v>
      </c>
      <c r="I326" s="365">
        <v>1</v>
      </c>
      <c r="J326" s="360">
        <f t="shared" si="4"/>
        <v>1</v>
      </c>
      <c r="K326" s="385" t="s">
        <v>782</v>
      </c>
      <c r="L326" s="105"/>
      <c r="M326" s="105"/>
      <c r="N326" s="105"/>
      <c r="O326" s="105"/>
      <c r="P326" s="105"/>
      <c r="Q326" s="105"/>
      <c r="R326" s="105"/>
      <c r="S326" s="105"/>
      <c r="T326" s="105"/>
      <c r="U326" s="105"/>
      <c r="V326" s="105"/>
      <c r="W326" s="105"/>
      <c r="X326" s="105"/>
      <c r="Y326" s="105"/>
      <c r="Z326" s="105"/>
      <c r="AA326" s="105"/>
    </row>
    <row r="327" spans="1:27" ht="15.75" customHeight="1" thickBot="1" x14ac:dyDescent="0.3">
      <c r="A327" s="140"/>
      <c r="B327" s="422" t="s">
        <v>1170</v>
      </c>
      <c r="C327" s="253" t="s">
        <v>1171</v>
      </c>
      <c r="D327" s="367" t="s">
        <v>1171</v>
      </c>
      <c r="E327" s="255" t="s">
        <v>863</v>
      </c>
      <c r="F327" s="256" t="s">
        <v>864</v>
      </c>
      <c r="G327" s="257" t="s">
        <v>865</v>
      </c>
      <c r="H327" s="258">
        <v>1</v>
      </c>
      <c r="I327" s="368">
        <v>1</v>
      </c>
      <c r="J327" s="255">
        <f t="shared" si="4"/>
        <v>1</v>
      </c>
      <c r="K327" s="261" t="s">
        <v>866</v>
      </c>
      <c r="L327" s="105"/>
      <c r="M327" s="105"/>
      <c r="N327" s="105"/>
      <c r="O327" s="105"/>
      <c r="P327" s="105"/>
      <c r="Q327" s="105"/>
      <c r="R327" s="105"/>
      <c r="S327" s="105"/>
      <c r="T327" s="105"/>
      <c r="U327" s="105"/>
      <c r="V327" s="105"/>
      <c r="W327" s="105"/>
      <c r="X327" s="105"/>
      <c r="Y327" s="105"/>
      <c r="Z327" s="105"/>
      <c r="AA327" s="105"/>
    </row>
    <row r="328" spans="1:27" ht="15.75" customHeight="1" thickBot="1" x14ac:dyDescent="0.3">
      <c r="A328" s="140"/>
      <c r="B328" s="278" t="s">
        <v>1170</v>
      </c>
      <c r="C328" s="253" t="s">
        <v>1171</v>
      </c>
      <c r="D328" s="285" t="s">
        <v>1171</v>
      </c>
      <c r="E328" s="260" t="s">
        <v>1141</v>
      </c>
      <c r="F328" s="265" t="s">
        <v>1172</v>
      </c>
      <c r="G328" s="269" t="s">
        <v>1173</v>
      </c>
      <c r="H328" s="264">
        <v>1</v>
      </c>
      <c r="I328" s="259">
        <v>1</v>
      </c>
      <c r="J328" s="260">
        <f t="shared" si="4"/>
        <v>1</v>
      </c>
      <c r="K328" s="270" t="s">
        <v>1174</v>
      </c>
      <c r="L328" s="105"/>
      <c r="M328" s="105"/>
      <c r="N328" s="105"/>
      <c r="O328" s="105"/>
      <c r="P328" s="105"/>
      <c r="Q328" s="105"/>
      <c r="R328" s="105"/>
      <c r="S328" s="105"/>
      <c r="T328" s="105"/>
      <c r="U328" s="105"/>
      <c r="V328" s="105"/>
      <c r="W328" s="105"/>
      <c r="X328" s="105"/>
      <c r="Y328" s="105"/>
      <c r="Z328" s="105"/>
      <c r="AA328" s="105"/>
    </row>
    <row r="329" spans="1:27" ht="15.75" customHeight="1" thickBot="1" x14ac:dyDescent="0.3">
      <c r="A329" s="140"/>
      <c r="B329" s="278" t="s">
        <v>1170</v>
      </c>
      <c r="C329" s="253" t="s">
        <v>1171</v>
      </c>
      <c r="D329" s="285" t="s">
        <v>1171</v>
      </c>
      <c r="E329" s="260" t="s">
        <v>1175</v>
      </c>
      <c r="F329" s="265" t="s">
        <v>1176</v>
      </c>
      <c r="G329" s="269" t="s">
        <v>1177</v>
      </c>
      <c r="H329" s="264">
        <v>1</v>
      </c>
      <c r="I329" s="259">
        <v>1</v>
      </c>
      <c r="J329" s="260">
        <f t="shared" si="4"/>
        <v>1</v>
      </c>
      <c r="K329" s="270" t="s">
        <v>1178</v>
      </c>
      <c r="L329" s="105"/>
      <c r="M329" s="105"/>
      <c r="N329" s="105"/>
      <c r="O329" s="105"/>
      <c r="P329" s="105"/>
      <c r="Q329" s="105"/>
      <c r="R329" s="105"/>
      <c r="S329" s="105"/>
      <c r="T329" s="105"/>
      <c r="U329" s="105"/>
      <c r="V329" s="105"/>
      <c r="W329" s="105"/>
      <c r="X329" s="105"/>
      <c r="Y329" s="105"/>
      <c r="Z329" s="105"/>
      <c r="AA329" s="105"/>
    </row>
    <row r="330" spans="1:27" ht="15.75" customHeight="1" thickBot="1" x14ac:dyDescent="0.3">
      <c r="A330" s="140"/>
      <c r="B330" s="278" t="s">
        <v>1170</v>
      </c>
      <c r="C330" s="253" t="s">
        <v>1171</v>
      </c>
      <c r="D330" s="285" t="s">
        <v>1171</v>
      </c>
      <c r="E330" s="260" t="s">
        <v>800</v>
      </c>
      <c r="F330" s="265" t="s">
        <v>801</v>
      </c>
      <c r="G330" s="269" t="s">
        <v>802</v>
      </c>
      <c r="H330" s="264">
        <v>1</v>
      </c>
      <c r="I330" s="259">
        <v>1</v>
      </c>
      <c r="J330" s="260">
        <f t="shared" si="4"/>
        <v>1</v>
      </c>
      <c r="K330" s="270" t="s">
        <v>1179</v>
      </c>
      <c r="L330" s="105"/>
      <c r="M330" s="105"/>
      <c r="N330" s="105"/>
      <c r="O330" s="105"/>
      <c r="P330" s="105"/>
      <c r="Q330" s="105"/>
      <c r="R330" s="105"/>
      <c r="S330" s="105"/>
      <c r="T330" s="105"/>
      <c r="U330" s="105"/>
      <c r="V330" s="105"/>
      <c r="W330" s="105"/>
      <c r="X330" s="105"/>
      <c r="Y330" s="105"/>
      <c r="Z330" s="105"/>
      <c r="AA330" s="105"/>
    </row>
    <row r="331" spans="1:27" ht="15.75" customHeight="1" thickBot="1" x14ac:dyDescent="0.3">
      <c r="A331" s="140"/>
      <c r="B331" s="278" t="s">
        <v>1170</v>
      </c>
      <c r="C331" s="253" t="s">
        <v>1171</v>
      </c>
      <c r="D331" s="285" t="s">
        <v>1171</v>
      </c>
      <c r="E331" s="260" t="s">
        <v>800</v>
      </c>
      <c r="F331" s="265" t="s">
        <v>804</v>
      </c>
      <c r="G331" s="269" t="s">
        <v>805</v>
      </c>
      <c r="H331" s="264">
        <v>1</v>
      </c>
      <c r="I331" s="259">
        <v>1</v>
      </c>
      <c r="J331" s="260">
        <f t="shared" si="4"/>
        <v>1</v>
      </c>
      <c r="K331" s="270" t="s">
        <v>1179</v>
      </c>
      <c r="L331" s="105"/>
      <c r="M331" s="105"/>
      <c r="N331" s="105"/>
      <c r="O331" s="105"/>
      <c r="P331" s="105"/>
      <c r="Q331" s="105"/>
      <c r="R331" s="105"/>
      <c r="S331" s="105"/>
      <c r="T331" s="105"/>
      <c r="U331" s="105"/>
      <c r="V331" s="105"/>
      <c r="W331" s="105"/>
      <c r="X331" s="105"/>
      <c r="Y331" s="105"/>
      <c r="Z331" s="105"/>
      <c r="AA331" s="105"/>
    </row>
    <row r="332" spans="1:27" ht="15.75" customHeight="1" thickBot="1" x14ac:dyDescent="0.3">
      <c r="A332" s="140"/>
      <c r="B332" s="287" t="s">
        <v>1170</v>
      </c>
      <c r="C332" s="253" t="s">
        <v>1171</v>
      </c>
      <c r="D332" s="340" t="s">
        <v>1171</v>
      </c>
      <c r="E332" s="288" t="s">
        <v>800</v>
      </c>
      <c r="F332" s="446" t="s">
        <v>806</v>
      </c>
      <c r="G332" s="290" t="s">
        <v>807</v>
      </c>
      <c r="H332" s="291">
        <v>1</v>
      </c>
      <c r="I332" s="292">
        <v>1</v>
      </c>
      <c r="J332" s="288">
        <f t="shared" si="4"/>
        <v>1</v>
      </c>
      <c r="K332" s="293" t="s">
        <v>1179</v>
      </c>
      <c r="L332" s="105"/>
      <c r="M332" s="105"/>
      <c r="N332" s="105"/>
      <c r="O332" s="105"/>
      <c r="P332" s="105"/>
      <c r="Q332" s="105"/>
      <c r="R332" s="105"/>
      <c r="S332" s="105"/>
      <c r="T332" s="105"/>
      <c r="U332" s="105"/>
      <c r="V332" s="105"/>
      <c r="W332" s="105"/>
      <c r="X332" s="105"/>
      <c r="Y332" s="105"/>
      <c r="Z332" s="105"/>
      <c r="AA332" s="105"/>
    </row>
    <row r="333" spans="1:27" ht="15.75" customHeight="1" thickBot="1" x14ac:dyDescent="0.3">
      <c r="A333" s="140"/>
      <c r="B333" s="410" t="s">
        <v>1180</v>
      </c>
      <c r="C333" s="411" t="s">
        <v>1181</v>
      </c>
      <c r="D333" s="412" t="s">
        <v>1181</v>
      </c>
      <c r="E333" s="413" t="s">
        <v>1182</v>
      </c>
      <c r="F333" s="414" t="s">
        <v>1183</v>
      </c>
      <c r="G333" s="415" t="s">
        <v>1184</v>
      </c>
      <c r="H333" s="416">
        <v>1</v>
      </c>
      <c r="I333" s="426">
        <v>1</v>
      </c>
      <c r="J333" s="413">
        <f t="shared" si="4"/>
        <v>1</v>
      </c>
      <c r="K333" s="382" t="s">
        <v>1185</v>
      </c>
      <c r="L333" s="105"/>
      <c r="M333" s="105"/>
      <c r="N333" s="105"/>
      <c r="O333" s="105"/>
      <c r="P333" s="105"/>
      <c r="Q333" s="105"/>
      <c r="R333" s="105"/>
      <c r="S333" s="105"/>
      <c r="T333" s="105"/>
      <c r="U333" s="105"/>
      <c r="V333" s="105"/>
      <c r="W333" s="105"/>
      <c r="X333" s="105"/>
      <c r="Y333" s="105"/>
      <c r="Z333" s="105"/>
      <c r="AA333" s="105"/>
    </row>
    <row r="334" spans="1:27" ht="15.75" customHeight="1" thickBot="1" x14ac:dyDescent="0.3">
      <c r="A334" s="140"/>
      <c r="B334" s="447" t="s">
        <v>1180</v>
      </c>
      <c r="C334" s="411" t="s">
        <v>1181</v>
      </c>
      <c r="D334" s="308" t="s">
        <v>1181</v>
      </c>
      <c r="E334" s="306" t="s">
        <v>658</v>
      </c>
      <c r="F334" s="303" t="s">
        <v>1186</v>
      </c>
      <c r="G334" s="310" t="s">
        <v>1187</v>
      </c>
      <c r="H334" s="305">
        <v>2</v>
      </c>
      <c r="I334" s="344">
        <v>1</v>
      </c>
      <c r="J334" s="306">
        <f t="shared" si="4"/>
        <v>2</v>
      </c>
      <c r="K334" s="309" t="s">
        <v>1188</v>
      </c>
      <c r="L334" s="105"/>
      <c r="M334" s="105"/>
      <c r="N334" s="105"/>
      <c r="O334" s="105"/>
      <c r="P334" s="105"/>
      <c r="Q334" s="105"/>
      <c r="R334" s="105"/>
      <c r="S334" s="105"/>
      <c r="T334" s="105"/>
      <c r="U334" s="105"/>
      <c r="V334" s="105"/>
      <c r="W334" s="105"/>
      <c r="X334" s="105"/>
      <c r="Y334" s="105"/>
      <c r="Z334" s="105"/>
      <c r="AA334" s="105"/>
    </row>
    <row r="335" spans="1:27" ht="15.75" customHeight="1" thickBot="1" x14ac:dyDescent="0.3">
      <c r="A335" s="140"/>
      <c r="B335" s="447" t="s">
        <v>1180</v>
      </c>
      <c r="C335" s="411" t="s">
        <v>1181</v>
      </c>
      <c r="D335" s="308" t="s">
        <v>1181</v>
      </c>
      <c r="E335" s="306" t="s">
        <v>658</v>
      </c>
      <c r="F335" s="303" t="s">
        <v>1189</v>
      </c>
      <c r="G335" s="310" t="s">
        <v>1190</v>
      </c>
      <c r="H335" s="319">
        <v>2</v>
      </c>
      <c r="I335" s="344">
        <v>1</v>
      </c>
      <c r="J335" s="306">
        <f t="shared" si="4"/>
        <v>2</v>
      </c>
      <c r="K335" s="448" t="s">
        <v>1191</v>
      </c>
      <c r="L335" s="105"/>
      <c r="M335" s="105"/>
      <c r="N335" s="105"/>
      <c r="O335" s="105"/>
      <c r="P335" s="105"/>
      <c r="Q335" s="105"/>
      <c r="R335" s="105"/>
      <c r="S335" s="105"/>
      <c r="T335" s="105"/>
      <c r="U335" s="105"/>
      <c r="V335" s="105"/>
      <c r="W335" s="105"/>
      <c r="X335" s="105"/>
      <c r="Y335" s="105"/>
      <c r="Z335" s="105"/>
      <c r="AA335" s="105"/>
    </row>
    <row r="336" spans="1:27" ht="15.75" customHeight="1" thickBot="1" x14ac:dyDescent="0.3">
      <c r="A336" s="140"/>
      <c r="B336" s="447" t="s">
        <v>1180</v>
      </c>
      <c r="C336" s="411" t="s">
        <v>1181</v>
      </c>
      <c r="D336" s="308" t="s">
        <v>1181</v>
      </c>
      <c r="E336" s="306" t="s">
        <v>1192</v>
      </c>
      <c r="F336" s="303" t="s">
        <v>1193</v>
      </c>
      <c r="G336" s="310" t="s">
        <v>1194</v>
      </c>
      <c r="H336" s="305">
        <v>2</v>
      </c>
      <c r="I336" s="344">
        <v>1</v>
      </c>
      <c r="J336" s="306">
        <f t="shared" si="4"/>
        <v>2</v>
      </c>
      <c r="K336" s="307" t="s">
        <v>1195</v>
      </c>
      <c r="L336" s="105"/>
      <c r="M336" s="105"/>
      <c r="N336" s="105"/>
      <c r="O336" s="105"/>
      <c r="P336" s="105"/>
      <c r="Q336" s="105"/>
      <c r="R336" s="105"/>
      <c r="S336" s="105"/>
      <c r="T336" s="105"/>
      <c r="U336" s="105"/>
      <c r="V336" s="105"/>
      <c r="W336" s="105"/>
      <c r="X336" s="105"/>
      <c r="Y336" s="105"/>
      <c r="Z336" s="105"/>
      <c r="AA336" s="105"/>
    </row>
    <row r="337" spans="1:27" ht="15.75" customHeight="1" thickBot="1" x14ac:dyDescent="0.3">
      <c r="A337" s="140"/>
      <c r="B337" s="447" t="s">
        <v>1180</v>
      </c>
      <c r="C337" s="411" t="s">
        <v>1181</v>
      </c>
      <c r="D337" s="308" t="s">
        <v>1181</v>
      </c>
      <c r="E337" s="306" t="s">
        <v>763</v>
      </c>
      <c r="F337" s="306" t="s">
        <v>1196</v>
      </c>
      <c r="G337" s="310" t="s">
        <v>1197</v>
      </c>
      <c r="H337" s="305">
        <v>2</v>
      </c>
      <c r="I337" s="344">
        <v>1</v>
      </c>
      <c r="J337" s="306">
        <f t="shared" si="4"/>
        <v>2</v>
      </c>
      <c r="K337" s="312" t="s">
        <v>1198</v>
      </c>
      <c r="L337" s="105"/>
      <c r="M337" s="105"/>
      <c r="N337" s="105"/>
      <c r="O337" s="105"/>
      <c r="P337" s="105"/>
      <c r="Q337" s="105"/>
      <c r="R337" s="105"/>
      <c r="S337" s="105"/>
      <c r="T337" s="105"/>
      <c r="U337" s="105"/>
      <c r="V337" s="105"/>
      <c r="W337" s="105"/>
      <c r="X337" s="105"/>
      <c r="Y337" s="105"/>
      <c r="Z337" s="105"/>
      <c r="AA337" s="105"/>
    </row>
    <row r="338" spans="1:27" ht="15.75" customHeight="1" thickBot="1" x14ac:dyDescent="0.3">
      <c r="A338" s="140"/>
      <c r="B338" s="447" t="s">
        <v>1180</v>
      </c>
      <c r="C338" s="411" t="s">
        <v>1181</v>
      </c>
      <c r="D338" s="308" t="s">
        <v>1181</v>
      </c>
      <c r="E338" s="305" t="s">
        <v>678</v>
      </c>
      <c r="F338" s="303" t="s">
        <v>679</v>
      </c>
      <c r="G338" s="345" t="s">
        <v>680</v>
      </c>
      <c r="H338" s="346">
        <v>2</v>
      </c>
      <c r="I338" s="344">
        <v>1</v>
      </c>
      <c r="J338" s="306">
        <f t="shared" si="4"/>
        <v>2</v>
      </c>
      <c r="K338" s="309" t="s">
        <v>681</v>
      </c>
      <c r="L338" s="105"/>
      <c r="M338" s="105"/>
      <c r="N338" s="105"/>
      <c r="O338" s="105"/>
      <c r="P338" s="105"/>
      <c r="Q338" s="105"/>
      <c r="R338" s="105"/>
      <c r="S338" s="105"/>
      <c r="T338" s="105"/>
      <c r="U338" s="105"/>
      <c r="V338" s="105"/>
      <c r="W338" s="105"/>
      <c r="X338" s="105"/>
      <c r="Y338" s="105"/>
      <c r="Z338" s="105"/>
      <c r="AA338" s="105"/>
    </row>
    <row r="339" spans="1:27" ht="15.75" customHeight="1" thickBot="1" x14ac:dyDescent="0.3">
      <c r="A339" s="140"/>
      <c r="B339" s="447" t="s">
        <v>1180</v>
      </c>
      <c r="C339" s="411" t="s">
        <v>1181</v>
      </c>
      <c r="D339" s="308" t="s">
        <v>1181</v>
      </c>
      <c r="E339" s="306" t="s">
        <v>800</v>
      </c>
      <c r="F339" s="303" t="s">
        <v>1199</v>
      </c>
      <c r="G339" s="310" t="s">
        <v>1200</v>
      </c>
      <c r="H339" s="305"/>
      <c r="I339" s="344">
        <v>1</v>
      </c>
      <c r="J339" s="306">
        <f t="shared" si="4"/>
        <v>0</v>
      </c>
      <c r="K339" s="307" t="s">
        <v>1201</v>
      </c>
      <c r="L339" s="105"/>
      <c r="M339" s="105"/>
      <c r="N339" s="105"/>
      <c r="O339" s="105"/>
      <c r="P339" s="105"/>
      <c r="Q339" s="105"/>
      <c r="R339" s="105"/>
      <c r="S339" s="105"/>
      <c r="T339" s="105"/>
      <c r="U339" s="105"/>
      <c r="V339" s="105"/>
      <c r="W339" s="105"/>
      <c r="X339" s="105"/>
      <c r="Y339" s="105"/>
      <c r="Z339" s="105"/>
      <c r="AA339" s="105"/>
    </row>
    <row r="340" spans="1:27" ht="15.75" customHeight="1" thickBot="1" x14ac:dyDescent="0.3">
      <c r="A340" s="140"/>
      <c r="B340" s="447" t="s">
        <v>1180</v>
      </c>
      <c r="C340" s="411" t="s">
        <v>1181</v>
      </c>
      <c r="D340" s="308" t="s">
        <v>1181</v>
      </c>
      <c r="E340" s="306" t="s">
        <v>800</v>
      </c>
      <c r="F340" s="303" t="s">
        <v>801</v>
      </c>
      <c r="G340" s="310" t="s">
        <v>802</v>
      </c>
      <c r="H340" s="305">
        <v>2</v>
      </c>
      <c r="I340" s="344">
        <v>1</v>
      </c>
      <c r="J340" s="306">
        <f t="shared" si="4"/>
        <v>2</v>
      </c>
      <c r="K340" s="307" t="s">
        <v>1179</v>
      </c>
      <c r="L340" s="105"/>
      <c r="M340" s="105"/>
      <c r="N340" s="105"/>
      <c r="O340" s="105"/>
      <c r="P340" s="105"/>
      <c r="Q340" s="105"/>
      <c r="R340" s="105"/>
      <c r="S340" s="105"/>
      <c r="T340" s="105"/>
      <c r="U340" s="105"/>
      <c r="V340" s="105"/>
      <c r="W340" s="105"/>
      <c r="X340" s="105"/>
      <c r="Y340" s="105"/>
      <c r="Z340" s="105"/>
      <c r="AA340" s="105"/>
    </row>
    <row r="341" spans="1:27" ht="15.75" customHeight="1" thickBot="1" x14ac:dyDescent="0.3">
      <c r="A341" s="140"/>
      <c r="B341" s="447" t="s">
        <v>1180</v>
      </c>
      <c r="C341" s="411" t="s">
        <v>1181</v>
      </c>
      <c r="D341" s="308" t="s">
        <v>1181</v>
      </c>
      <c r="E341" s="306" t="s">
        <v>800</v>
      </c>
      <c r="F341" s="303" t="s">
        <v>804</v>
      </c>
      <c r="G341" s="310" t="s">
        <v>805</v>
      </c>
      <c r="H341" s="305">
        <v>2</v>
      </c>
      <c r="I341" s="344">
        <v>1</v>
      </c>
      <c r="J341" s="306">
        <f t="shared" si="4"/>
        <v>2</v>
      </c>
      <c r="K341" s="307" t="s">
        <v>1179</v>
      </c>
      <c r="L341" s="105"/>
      <c r="M341" s="105"/>
      <c r="N341" s="105"/>
      <c r="O341" s="105"/>
      <c r="P341" s="105"/>
      <c r="Q341" s="105"/>
      <c r="R341" s="105"/>
      <c r="S341" s="105"/>
      <c r="T341" s="105"/>
      <c r="U341" s="105"/>
      <c r="V341" s="105"/>
      <c r="W341" s="105"/>
      <c r="X341" s="105"/>
      <c r="Y341" s="105"/>
      <c r="Z341" s="105"/>
      <c r="AA341" s="105"/>
    </row>
    <row r="342" spans="1:27" ht="15.75" customHeight="1" thickBot="1" x14ac:dyDescent="0.3">
      <c r="A342" s="140"/>
      <c r="B342" s="447" t="s">
        <v>1180</v>
      </c>
      <c r="C342" s="411" t="s">
        <v>1181</v>
      </c>
      <c r="D342" s="308" t="s">
        <v>1181</v>
      </c>
      <c r="E342" s="306" t="s">
        <v>800</v>
      </c>
      <c r="F342" s="303" t="s">
        <v>806</v>
      </c>
      <c r="G342" s="310" t="s">
        <v>807</v>
      </c>
      <c r="H342" s="305">
        <v>2</v>
      </c>
      <c r="I342" s="344">
        <v>1</v>
      </c>
      <c r="J342" s="306">
        <f t="shared" si="4"/>
        <v>2</v>
      </c>
      <c r="K342" s="307" t="s">
        <v>1179</v>
      </c>
      <c r="L342" s="105"/>
      <c r="M342" s="105"/>
      <c r="N342" s="105"/>
      <c r="O342" s="105"/>
      <c r="P342" s="105"/>
      <c r="Q342" s="105"/>
      <c r="R342" s="105"/>
      <c r="S342" s="105"/>
      <c r="T342" s="105"/>
      <c r="U342" s="105"/>
      <c r="V342" s="105"/>
      <c r="W342" s="105"/>
      <c r="X342" s="105"/>
      <c r="Y342" s="105"/>
      <c r="Z342" s="105"/>
      <c r="AA342" s="105"/>
    </row>
    <row r="343" spans="1:27" ht="15.75" customHeight="1" thickBot="1" x14ac:dyDescent="0.3">
      <c r="A343" s="140"/>
      <c r="B343" s="447" t="s">
        <v>1180</v>
      </c>
      <c r="C343" s="411" t="s">
        <v>1181</v>
      </c>
      <c r="D343" s="308" t="s">
        <v>1181</v>
      </c>
      <c r="E343" s="306" t="s">
        <v>808</v>
      </c>
      <c r="F343" s="303" t="s">
        <v>809</v>
      </c>
      <c r="G343" s="310" t="s">
        <v>810</v>
      </c>
      <c r="H343" s="305">
        <v>2</v>
      </c>
      <c r="I343" s="344">
        <v>1</v>
      </c>
      <c r="J343" s="306">
        <f t="shared" si="4"/>
        <v>2</v>
      </c>
      <c r="K343" s="307" t="s">
        <v>811</v>
      </c>
      <c r="L343" s="105"/>
      <c r="M343" s="105"/>
      <c r="N343" s="105"/>
      <c r="O343" s="105"/>
      <c r="P343" s="105"/>
      <c r="Q343" s="105"/>
      <c r="R343" s="105"/>
      <c r="S343" s="105"/>
      <c r="T343" s="105"/>
      <c r="U343" s="105"/>
      <c r="V343" s="105"/>
      <c r="W343" s="105"/>
      <c r="X343" s="105"/>
      <c r="Y343" s="105"/>
      <c r="Z343" s="105"/>
      <c r="AA343" s="105"/>
    </row>
    <row r="344" spans="1:27" ht="15.75" customHeight="1" thickBot="1" x14ac:dyDescent="0.3">
      <c r="A344" s="140"/>
      <c r="B344" s="447" t="s">
        <v>1180</v>
      </c>
      <c r="C344" s="411" t="s">
        <v>1181</v>
      </c>
      <c r="D344" s="427" t="s">
        <v>1181</v>
      </c>
      <c r="E344" s="317" t="s">
        <v>808</v>
      </c>
      <c r="F344" s="449" t="s">
        <v>1202</v>
      </c>
      <c r="G344" s="419" t="s">
        <v>1203</v>
      </c>
      <c r="H344" s="319">
        <v>2</v>
      </c>
      <c r="I344" s="344">
        <v>1</v>
      </c>
      <c r="J344" s="306">
        <f t="shared" si="4"/>
        <v>2</v>
      </c>
      <c r="K344" s="320" t="s">
        <v>1204</v>
      </c>
      <c r="L344" s="105"/>
      <c r="M344" s="105"/>
      <c r="N344" s="105"/>
      <c r="O344" s="105"/>
      <c r="P344" s="105"/>
      <c r="Q344" s="105"/>
      <c r="R344" s="105"/>
      <c r="S344" s="105"/>
      <c r="T344" s="105"/>
      <c r="U344" s="105"/>
      <c r="V344" s="105"/>
      <c r="W344" s="105"/>
      <c r="X344" s="105"/>
      <c r="Y344" s="105"/>
      <c r="Z344" s="105"/>
      <c r="AA344" s="105"/>
    </row>
    <row r="345" spans="1:27" ht="15.75" customHeight="1" thickBot="1" x14ac:dyDescent="0.3">
      <c r="A345" s="140"/>
      <c r="B345" s="447" t="s">
        <v>1180</v>
      </c>
      <c r="C345" s="411" t="s">
        <v>1181</v>
      </c>
      <c r="D345" s="427" t="s">
        <v>1181</v>
      </c>
      <c r="E345" s="317" t="s">
        <v>808</v>
      </c>
      <c r="F345" s="449" t="s">
        <v>1205</v>
      </c>
      <c r="G345" s="419" t="s">
        <v>1206</v>
      </c>
      <c r="H345" s="319">
        <v>1</v>
      </c>
      <c r="I345" s="344">
        <v>1</v>
      </c>
      <c r="J345" s="306">
        <f t="shared" si="4"/>
        <v>1</v>
      </c>
      <c r="K345" s="320" t="s">
        <v>1207</v>
      </c>
      <c r="L345" s="105"/>
      <c r="M345" s="105"/>
      <c r="N345" s="105"/>
      <c r="O345" s="105"/>
      <c r="P345" s="105"/>
      <c r="Q345" s="105"/>
      <c r="R345" s="105"/>
      <c r="S345" s="105"/>
      <c r="T345" s="105"/>
      <c r="U345" s="105"/>
      <c r="V345" s="105"/>
      <c r="W345" s="105"/>
      <c r="X345" s="105"/>
      <c r="Y345" s="105"/>
      <c r="Z345" s="105"/>
      <c r="AA345" s="105"/>
    </row>
    <row r="346" spans="1:27" ht="15.75" customHeight="1" thickBot="1" x14ac:dyDescent="0.3">
      <c r="A346" s="140"/>
      <c r="B346" s="450" t="s">
        <v>1208</v>
      </c>
      <c r="C346" s="411" t="s">
        <v>1181</v>
      </c>
      <c r="D346" s="317" t="s">
        <v>1209</v>
      </c>
      <c r="E346" s="317" t="s">
        <v>1210</v>
      </c>
      <c r="F346" s="449" t="s">
        <v>1211</v>
      </c>
      <c r="G346" s="419" t="s">
        <v>1212</v>
      </c>
      <c r="H346" s="319">
        <v>1</v>
      </c>
      <c r="I346" s="344">
        <v>1</v>
      </c>
      <c r="J346" s="306">
        <f t="shared" si="4"/>
        <v>1</v>
      </c>
      <c r="K346" s="320" t="s">
        <v>1212</v>
      </c>
      <c r="L346" s="105"/>
      <c r="M346" s="105"/>
      <c r="N346" s="105"/>
      <c r="O346" s="105"/>
      <c r="P346" s="105"/>
      <c r="Q346" s="105"/>
      <c r="R346" s="105"/>
      <c r="S346" s="105"/>
      <c r="T346" s="105"/>
      <c r="U346" s="105"/>
      <c r="V346" s="105"/>
      <c r="W346" s="105"/>
      <c r="X346" s="105"/>
      <c r="Y346" s="105"/>
      <c r="Z346" s="105"/>
      <c r="AA346" s="105"/>
    </row>
    <row r="347" spans="1:27" ht="15.75" customHeight="1" thickBot="1" x14ac:dyDescent="0.3">
      <c r="A347" s="140"/>
      <c r="B347" s="410" t="s">
        <v>1213</v>
      </c>
      <c r="C347" s="411" t="s">
        <v>1214</v>
      </c>
      <c r="D347" s="412" t="s">
        <v>1215</v>
      </c>
      <c r="E347" s="413" t="s">
        <v>763</v>
      </c>
      <c r="F347" s="414" t="s">
        <v>1080</v>
      </c>
      <c r="G347" s="415" t="s">
        <v>1081</v>
      </c>
      <c r="H347" s="416">
        <v>2</v>
      </c>
      <c r="I347" s="344">
        <v>1</v>
      </c>
      <c r="J347" s="306">
        <f t="shared" si="4"/>
        <v>2</v>
      </c>
      <c r="K347" s="417" t="s">
        <v>1082</v>
      </c>
      <c r="L347" s="105"/>
      <c r="M347" s="105"/>
      <c r="N347" s="105"/>
      <c r="O347" s="105"/>
      <c r="P347" s="105"/>
      <c r="Q347" s="105"/>
      <c r="R347" s="105"/>
      <c r="S347" s="105"/>
      <c r="T347" s="105"/>
      <c r="U347" s="105"/>
      <c r="V347" s="105"/>
      <c r="W347" s="105"/>
      <c r="X347" s="105"/>
      <c r="Y347" s="105"/>
      <c r="Z347" s="105"/>
      <c r="AA347" s="105"/>
    </row>
    <row r="348" spans="1:27" ht="15.75" customHeight="1" thickBot="1" x14ac:dyDescent="0.3">
      <c r="A348" s="140"/>
      <c r="B348" s="418" t="s">
        <v>1213</v>
      </c>
      <c r="C348" s="411" t="s">
        <v>1214</v>
      </c>
      <c r="D348" s="296" t="s">
        <v>1215</v>
      </c>
      <c r="E348" s="306" t="s">
        <v>1216</v>
      </c>
      <c r="F348" s="303" t="s">
        <v>1217</v>
      </c>
      <c r="G348" s="310" t="s">
        <v>1218</v>
      </c>
      <c r="H348" s="305">
        <v>2</v>
      </c>
      <c r="I348" s="344">
        <v>1</v>
      </c>
      <c r="J348" s="306">
        <f t="shared" si="4"/>
        <v>2</v>
      </c>
      <c r="K348" s="307" t="s">
        <v>1219</v>
      </c>
      <c r="L348" s="105"/>
      <c r="M348" s="105"/>
      <c r="N348" s="105"/>
      <c r="O348" s="105"/>
      <c r="P348" s="105"/>
      <c r="Q348" s="105"/>
      <c r="R348" s="105"/>
      <c r="S348" s="105"/>
      <c r="T348" s="105"/>
      <c r="U348" s="105"/>
      <c r="V348" s="105"/>
      <c r="W348" s="105"/>
      <c r="X348" s="105"/>
      <c r="Y348" s="105"/>
      <c r="Z348" s="105"/>
      <c r="AA348" s="105"/>
    </row>
    <row r="349" spans="1:27" ht="15.75" customHeight="1" thickBot="1" x14ac:dyDescent="0.3">
      <c r="A349" s="140"/>
      <c r="B349" s="428" t="s">
        <v>1220</v>
      </c>
      <c r="C349" s="411" t="s">
        <v>1214</v>
      </c>
      <c r="D349" s="451" t="s">
        <v>1221</v>
      </c>
      <c r="E349" s="452" t="s">
        <v>1113</v>
      </c>
      <c r="F349" s="453" t="s">
        <v>1222</v>
      </c>
      <c r="G349" s="454" t="s">
        <v>1223</v>
      </c>
      <c r="H349" s="455">
        <v>1</v>
      </c>
      <c r="I349" s="344">
        <v>1</v>
      </c>
      <c r="J349" s="306">
        <f t="shared" si="4"/>
        <v>1</v>
      </c>
      <c r="K349" s="456" t="s">
        <v>1224</v>
      </c>
      <c r="L349" s="105"/>
      <c r="M349" s="105"/>
      <c r="N349" s="105"/>
      <c r="O349" s="105"/>
      <c r="P349" s="105"/>
      <c r="Q349" s="105"/>
      <c r="R349" s="105"/>
      <c r="S349" s="105"/>
      <c r="T349" s="105"/>
      <c r="U349" s="105"/>
      <c r="V349" s="105"/>
      <c r="W349" s="105"/>
      <c r="X349" s="105"/>
      <c r="Y349" s="105"/>
      <c r="Z349" s="105"/>
      <c r="AA349" s="105"/>
    </row>
    <row r="350" spans="1:27" ht="15.75" customHeight="1" x14ac:dyDescent="0.25">
      <c r="A350" s="140"/>
      <c r="B350" s="447" t="s">
        <v>1225</v>
      </c>
      <c r="C350" s="457" t="s">
        <v>1226</v>
      </c>
      <c r="D350" s="296" t="s">
        <v>1227</v>
      </c>
      <c r="E350" s="300" t="s">
        <v>808</v>
      </c>
      <c r="F350" s="298" t="s">
        <v>809</v>
      </c>
      <c r="G350" s="343" t="s">
        <v>810</v>
      </c>
      <c r="H350" s="297">
        <v>1</v>
      </c>
      <c r="I350" s="344">
        <v>1</v>
      </c>
      <c r="J350" s="306">
        <f t="shared" si="4"/>
        <v>1</v>
      </c>
      <c r="K350" s="301" t="s">
        <v>811</v>
      </c>
      <c r="L350" s="105"/>
      <c r="M350" s="105"/>
      <c r="N350" s="105"/>
      <c r="O350" s="105"/>
      <c r="P350" s="105"/>
      <c r="Q350" s="105"/>
      <c r="R350" s="105"/>
      <c r="S350" s="105"/>
      <c r="T350" s="105"/>
      <c r="U350" s="105"/>
      <c r="V350" s="105"/>
      <c r="W350" s="105"/>
      <c r="X350" s="105"/>
      <c r="Y350" s="105"/>
      <c r="Z350" s="105"/>
      <c r="AA350" s="105"/>
    </row>
    <row r="351" spans="1:27" ht="15.75" customHeight="1" x14ac:dyDescent="0.25">
      <c r="A351" s="140"/>
      <c r="B351" s="418" t="s">
        <v>1225</v>
      </c>
      <c r="C351" s="457" t="s">
        <v>1226</v>
      </c>
      <c r="D351" s="308" t="s">
        <v>1227</v>
      </c>
      <c r="E351" s="306" t="s">
        <v>658</v>
      </c>
      <c r="F351" s="303" t="s">
        <v>1186</v>
      </c>
      <c r="G351" s="310" t="s">
        <v>1187</v>
      </c>
      <c r="H351" s="305">
        <v>1</v>
      </c>
      <c r="I351" s="344">
        <v>1</v>
      </c>
      <c r="J351" s="306">
        <f t="shared" si="4"/>
        <v>1</v>
      </c>
      <c r="K351" s="309" t="s">
        <v>1188</v>
      </c>
      <c r="L351" s="105"/>
      <c r="M351" s="105"/>
      <c r="N351" s="105"/>
      <c r="O351" s="105"/>
      <c r="P351" s="105"/>
      <c r="Q351" s="105"/>
      <c r="R351" s="105"/>
      <c r="S351" s="105"/>
      <c r="T351" s="105"/>
      <c r="U351" s="105"/>
      <c r="V351" s="105"/>
      <c r="W351" s="105"/>
      <c r="X351" s="105"/>
      <c r="Y351" s="105"/>
      <c r="Z351" s="105"/>
      <c r="AA351" s="105"/>
    </row>
    <row r="352" spans="1:27" ht="15.75" customHeight="1" x14ac:dyDescent="0.25">
      <c r="A352" s="140"/>
      <c r="B352" s="418" t="s">
        <v>1225</v>
      </c>
      <c r="C352" s="457" t="s">
        <v>1226</v>
      </c>
      <c r="D352" s="308" t="s">
        <v>1227</v>
      </c>
      <c r="E352" s="440" t="s">
        <v>763</v>
      </c>
      <c r="F352" s="303" t="s">
        <v>1080</v>
      </c>
      <c r="G352" s="310" t="s">
        <v>1081</v>
      </c>
      <c r="H352" s="305">
        <v>1</v>
      </c>
      <c r="I352" s="344">
        <v>1</v>
      </c>
      <c r="J352" s="306">
        <f t="shared" si="4"/>
        <v>1</v>
      </c>
      <c r="K352" s="309" t="s">
        <v>1082</v>
      </c>
      <c r="L352" s="105"/>
      <c r="M352" s="105"/>
      <c r="N352" s="105"/>
      <c r="O352" s="105"/>
      <c r="P352" s="105"/>
      <c r="Q352" s="105"/>
      <c r="R352" s="105"/>
      <c r="S352" s="105"/>
      <c r="T352" s="105"/>
      <c r="U352" s="105"/>
      <c r="V352" s="105"/>
      <c r="W352" s="105"/>
      <c r="X352" s="105"/>
      <c r="Y352" s="105"/>
      <c r="Z352" s="105"/>
      <c r="AA352" s="105"/>
    </row>
    <row r="353" spans="1:27" ht="15.75" customHeight="1" x14ac:dyDescent="0.25">
      <c r="A353" s="140"/>
      <c r="B353" s="418" t="s">
        <v>1225</v>
      </c>
      <c r="C353" s="457" t="s">
        <v>1226</v>
      </c>
      <c r="D353" s="308" t="s">
        <v>1227</v>
      </c>
      <c r="E353" s="306" t="s">
        <v>800</v>
      </c>
      <c r="F353" s="303" t="s">
        <v>804</v>
      </c>
      <c r="G353" s="310" t="s">
        <v>805</v>
      </c>
      <c r="H353" s="305">
        <v>1</v>
      </c>
      <c r="I353" s="344">
        <v>1</v>
      </c>
      <c r="J353" s="306">
        <f t="shared" si="4"/>
        <v>1</v>
      </c>
      <c r="K353" s="307" t="s">
        <v>1179</v>
      </c>
      <c r="L353" s="105"/>
      <c r="M353" s="105"/>
      <c r="N353" s="105"/>
      <c r="O353" s="105"/>
      <c r="P353" s="105"/>
      <c r="Q353" s="105"/>
      <c r="R353" s="105"/>
      <c r="S353" s="105"/>
      <c r="T353" s="105"/>
      <c r="U353" s="105"/>
      <c r="V353" s="105"/>
      <c r="W353" s="105"/>
      <c r="X353" s="105"/>
      <c r="Y353" s="105"/>
      <c r="Z353" s="105"/>
      <c r="AA353" s="105"/>
    </row>
    <row r="354" spans="1:27" ht="15.75" customHeight="1" thickBot="1" x14ac:dyDescent="0.3">
      <c r="A354" s="140"/>
      <c r="B354" s="420" t="s">
        <v>1225</v>
      </c>
      <c r="C354" s="457" t="s">
        <v>1226</v>
      </c>
      <c r="D354" s="427" t="s">
        <v>1227</v>
      </c>
      <c r="E354" s="317" t="s">
        <v>800</v>
      </c>
      <c r="F354" s="449" t="s">
        <v>806</v>
      </c>
      <c r="G354" s="419" t="s">
        <v>807</v>
      </c>
      <c r="H354" s="319">
        <v>1</v>
      </c>
      <c r="I354" s="344">
        <v>1</v>
      </c>
      <c r="J354" s="306">
        <f t="shared" si="4"/>
        <v>1</v>
      </c>
      <c r="K354" s="320" t="s">
        <v>1179</v>
      </c>
      <c r="L354" s="105"/>
      <c r="M354" s="105"/>
      <c r="N354" s="105"/>
      <c r="O354" s="105"/>
      <c r="P354" s="105"/>
      <c r="Q354" s="105"/>
      <c r="R354" s="105"/>
      <c r="S354" s="105"/>
      <c r="T354" s="105"/>
      <c r="U354" s="105"/>
      <c r="V354" s="105"/>
      <c r="W354" s="105"/>
      <c r="X354" s="105"/>
      <c r="Y354" s="105"/>
      <c r="Z354" s="105"/>
      <c r="AA354" s="105"/>
    </row>
    <row r="355" spans="1:27" ht="15.75" customHeight="1" thickBot="1" x14ac:dyDescent="0.3">
      <c r="A355" s="140"/>
      <c r="B355" s="410" t="s">
        <v>1228</v>
      </c>
      <c r="C355" s="411" t="s">
        <v>1229</v>
      </c>
      <c r="D355" s="412" t="s">
        <v>1229</v>
      </c>
      <c r="E355" s="413" t="s">
        <v>670</v>
      </c>
      <c r="F355" s="414" t="s">
        <v>1137</v>
      </c>
      <c r="G355" s="415" t="s">
        <v>1138</v>
      </c>
      <c r="H355" s="416">
        <v>1</v>
      </c>
      <c r="I355" s="344">
        <v>1</v>
      </c>
      <c r="J355" s="306">
        <f t="shared" si="4"/>
        <v>1</v>
      </c>
      <c r="K355" s="458" t="s">
        <v>1140</v>
      </c>
      <c r="L355" s="105"/>
      <c r="M355" s="105"/>
      <c r="N355" s="105"/>
      <c r="O355" s="105"/>
      <c r="P355" s="105"/>
      <c r="Q355" s="105"/>
      <c r="R355" s="105"/>
      <c r="S355" s="105"/>
      <c r="T355" s="105"/>
      <c r="U355" s="105"/>
      <c r="V355" s="105"/>
      <c r="W355" s="105"/>
      <c r="X355" s="105"/>
      <c r="Y355" s="105"/>
      <c r="Z355" s="105"/>
      <c r="AA355" s="105"/>
    </row>
    <row r="356" spans="1:27" ht="15.75" customHeight="1" thickBot="1" x14ac:dyDescent="0.3">
      <c r="A356" s="140"/>
      <c r="B356" s="428" t="s">
        <v>1228</v>
      </c>
      <c r="C356" s="411" t="s">
        <v>1229</v>
      </c>
      <c r="D356" s="459" t="s">
        <v>1229</v>
      </c>
      <c r="E356" s="360" t="s">
        <v>1230</v>
      </c>
      <c r="F356" s="379" t="s">
        <v>1231</v>
      </c>
      <c r="G356" s="429" t="s">
        <v>1232</v>
      </c>
      <c r="H356" s="460">
        <v>1</v>
      </c>
      <c r="I356" s="365">
        <v>1</v>
      </c>
      <c r="J356" s="360">
        <f t="shared" si="4"/>
        <v>1</v>
      </c>
      <c r="K356" s="461" t="s">
        <v>1233</v>
      </c>
      <c r="L356" s="105"/>
      <c r="M356" s="105"/>
      <c r="N356" s="105"/>
      <c r="O356" s="105"/>
      <c r="P356" s="105"/>
      <c r="Q356" s="105"/>
      <c r="R356" s="105"/>
      <c r="S356" s="105"/>
      <c r="T356" s="105"/>
      <c r="U356" s="105"/>
      <c r="V356" s="105"/>
      <c r="W356" s="105"/>
      <c r="X356" s="105"/>
      <c r="Y356" s="105"/>
      <c r="Z356" s="105"/>
      <c r="AA356" s="105"/>
    </row>
    <row r="357" spans="1:27" ht="15.75" customHeight="1" thickBot="1" x14ac:dyDescent="0.3">
      <c r="A357" s="140"/>
      <c r="B357" s="422" t="s">
        <v>1234</v>
      </c>
      <c r="C357" s="253" t="s">
        <v>1235</v>
      </c>
      <c r="D357" s="367" t="s">
        <v>1236</v>
      </c>
      <c r="E357" s="255" t="s">
        <v>651</v>
      </c>
      <c r="F357" s="256" t="s">
        <v>655</v>
      </c>
      <c r="G357" s="257" t="s">
        <v>656</v>
      </c>
      <c r="H357" s="258">
        <v>3</v>
      </c>
      <c r="I357" s="368">
        <v>1</v>
      </c>
      <c r="J357" s="255">
        <f t="shared" si="4"/>
        <v>3</v>
      </c>
      <c r="K357" s="261" t="s">
        <v>657</v>
      </c>
      <c r="L357" s="105"/>
      <c r="M357" s="105"/>
      <c r="N357" s="105"/>
      <c r="O357" s="105"/>
      <c r="P357" s="105"/>
      <c r="Q357" s="105"/>
      <c r="R357" s="105"/>
      <c r="S357" s="105"/>
      <c r="T357" s="105"/>
      <c r="U357" s="105"/>
      <c r="V357" s="105"/>
      <c r="W357" s="105"/>
      <c r="X357" s="105"/>
      <c r="Y357" s="105"/>
      <c r="Z357" s="105"/>
      <c r="AA357" s="105"/>
    </row>
    <row r="358" spans="1:27" ht="15.75" customHeight="1" thickBot="1" x14ac:dyDescent="0.3">
      <c r="A358" s="140"/>
      <c r="B358" s="278" t="s">
        <v>1234</v>
      </c>
      <c r="C358" s="253" t="s">
        <v>1235</v>
      </c>
      <c r="D358" s="285" t="s">
        <v>1236</v>
      </c>
      <c r="E358" s="260" t="s">
        <v>662</v>
      </c>
      <c r="F358" s="265" t="s">
        <v>760</v>
      </c>
      <c r="G358" s="269" t="s">
        <v>761</v>
      </c>
      <c r="H358" s="264">
        <v>3</v>
      </c>
      <c r="I358" s="259">
        <v>1</v>
      </c>
      <c r="J358" s="260">
        <f t="shared" si="4"/>
        <v>3</v>
      </c>
      <c r="K358" s="321" t="s">
        <v>762</v>
      </c>
      <c r="L358" s="105"/>
      <c r="M358" s="105"/>
      <c r="N358" s="105"/>
      <c r="O358" s="105"/>
      <c r="P358" s="105"/>
      <c r="Q358" s="105"/>
      <c r="R358" s="105"/>
      <c r="S358" s="105"/>
      <c r="T358" s="105"/>
      <c r="U358" s="105"/>
      <c r="V358" s="105"/>
      <c r="W358" s="105"/>
      <c r="X358" s="105"/>
      <c r="Y358" s="105"/>
      <c r="Z358" s="105"/>
      <c r="AA358" s="105"/>
    </row>
    <row r="359" spans="1:27" ht="15.75" customHeight="1" thickBot="1" x14ac:dyDescent="0.3">
      <c r="A359" s="140"/>
      <c r="B359" s="278" t="s">
        <v>1234</v>
      </c>
      <c r="C359" s="253" t="s">
        <v>1235</v>
      </c>
      <c r="D359" s="285" t="s">
        <v>1236</v>
      </c>
      <c r="E359" s="260" t="s">
        <v>666</v>
      </c>
      <c r="F359" s="265" t="s">
        <v>667</v>
      </c>
      <c r="G359" s="269" t="s">
        <v>668</v>
      </c>
      <c r="H359" s="264">
        <v>2</v>
      </c>
      <c r="I359" s="259">
        <v>1</v>
      </c>
      <c r="J359" s="260">
        <f t="shared" si="4"/>
        <v>2</v>
      </c>
      <c r="K359" s="270" t="s">
        <v>669</v>
      </c>
      <c r="L359" s="105"/>
      <c r="M359" s="105"/>
      <c r="N359" s="105"/>
      <c r="O359" s="105"/>
      <c r="P359" s="105"/>
      <c r="Q359" s="105"/>
      <c r="R359" s="105"/>
      <c r="S359" s="105"/>
      <c r="T359" s="105"/>
      <c r="U359" s="105"/>
      <c r="V359" s="105"/>
      <c r="W359" s="105"/>
      <c r="X359" s="105"/>
      <c r="Y359" s="105"/>
      <c r="Z359" s="105"/>
      <c r="AA359" s="105"/>
    </row>
    <row r="360" spans="1:27" ht="15.75" customHeight="1" thickBot="1" x14ac:dyDescent="0.3">
      <c r="A360" s="140"/>
      <c r="B360" s="278" t="s">
        <v>1234</v>
      </c>
      <c r="C360" s="253" t="s">
        <v>1235</v>
      </c>
      <c r="D360" s="462" t="s">
        <v>1236</v>
      </c>
      <c r="E360" s="322" t="s">
        <v>763</v>
      </c>
      <c r="F360" s="323" t="s">
        <v>1080</v>
      </c>
      <c r="G360" s="324" t="s">
        <v>1081</v>
      </c>
      <c r="H360" s="276">
        <v>1</v>
      </c>
      <c r="I360" s="259">
        <v>1</v>
      </c>
      <c r="J360" s="260">
        <f t="shared" si="4"/>
        <v>1</v>
      </c>
      <c r="K360" s="463" t="s">
        <v>1082</v>
      </c>
      <c r="L360" s="105"/>
      <c r="M360" s="105"/>
      <c r="N360" s="105"/>
      <c r="O360" s="105"/>
      <c r="P360" s="105"/>
      <c r="Q360" s="105"/>
      <c r="R360" s="105"/>
      <c r="S360" s="105"/>
      <c r="T360" s="105"/>
      <c r="U360" s="105"/>
      <c r="V360" s="105"/>
      <c r="W360" s="105"/>
      <c r="X360" s="105"/>
      <c r="Y360" s="105"/>
      <c r="Z360" s="105"/>
      <c r="AA360" s="105"/>
    </row>
    <row r="361" spans="1:27" ht="15.75" customHeight="1" thickBot="1" x14ac:dyDescent="0.3">
      <c r="A361" s="140"/>
      <c r="B361" s="278" t="s">
        <v>1237</v>
      </c>
      <c r="C361" s="253" t="s">
        <v>1235</v>
      </c>
      <c r="D361" s="260" t="s">
        <v>1238</v>
      </c>
      <c r="E361" s="260" t="s">
        <v>720</v>
      </c>
      <c r="F361" s="286" t="s">
        <v>721</v>
      </c>
      <c r="G361" s="269" t="s">
        <v>722</v>
      </c>
      <c r="H361" s="264"/>
      <c r="I361" s="259">
        <v>1</v>
      </c>
      <c r="J361" s="260">
        <f t="shared" si="4"/>
        <v>0</v>
      </c>
      <c r="K361" s="270" t="s">
        <v>723</v>
      </c>
      <c r="L361" s="105"/>
      <c r="M361" s="105"/>
      <c r="N361" s="105"/>
      <c r="O361" s="105"/>
      <c r="P361" s="105"/>
      <c r="Q361" s="105"/>
      <c r="R361" s="105"/>
      <c r="S361" s="105"/>
      <c r="T361" s="105"/>
      <c r="U361" s="105"/>
      <c r="V361" s="105"/>
      <c r="W361" s="105"/>
      <c r="X361" s="105"/>
      <c r="Y361" s="105"/>
      <c r="Z361" s="105"/>
      <c r="AA361" s="105"/>
    </row>
    <row r="362" spans="1:27" ht="15.75" customHeight="1" thickBot="1" x14ac:dyDescent="0.3">
      <c r="A362" s="140"/>
      <c r="B362" s="278" t="s">
        <v>1237</v>
      </c>
      <c r="C362" s="253" t="s">
        <v>1235</v>
      </c>
      <c r="D362" s="260" t="s">
        <v>1238</v>
      </c>
      <c r="E362" s="329" t="s">
        <v>666</v>
      </c>
      <c r="F362" s="330" t="s">
        <v>1239</v>
      </c>
      <c r="G362" s="331" t="s">
        <v>1240</v>
      </c>
      <c r="H362" s="332">
        <v>1</v>
      </c>
      <c r="I362" s="259">
        <v>1</v>
      </c>
      <c r="J362" s="260">
        <f t="shared" si="4"/>
        <v>1</v>
      </c>
      <c r="K362" s="333" t="s">
        <v>1240</v>
      </c>
      <c r="L362" s="105"/>
      <c r="M362" s="105"/>
      <c r="N362" s="105"/>
      <c r="O362" s="105"/>
      <c r="P362" s="105"/>
      <c r="Q362" s="105"/>
      <c r="R362" s="105"/>
      <c r="S362" s="105"/>
      <c r="T362" s="105"/>
      <c r="U362" s="105"/>
      <c r="V362" s="105"/>
      <c r="W362" s="105"/>
      <c r="X362" s="105"/>
      <c r="Y362" s="105"/>
      <c r="Z362" s="105"/>
      <c r="AA362" s="105"/>
    </row>
    <row r="363" spans="1:27" ht="15.75" customHeight="1" thickBot="1" x14ac:dyDescent="0.3">
      <c r="A363" s="140"/>
      <c r="B363" s="278" t="s">
        <v>1237</v>
      </c>
      <c r="C363" s="253" t="s">
        <v>1235</v>
      </c>
      <c r="D363" s="260" t="s">
        <v>1238</v>
      </c>
      <c r="E363" s="329" t="s">
        <v>1241</v>
      </c>
      <c r="F363" s="330" t="s">
        <v>1242</v>
      </c>
      <c r="G363" s="331" t="s">
        <v>1243</v>
      </c>
      <c r="H363" s="332">
        <v>1</v>
      </c>
      <c r="I363" s="259">
        <v>1</v>
      </c>
      <c r="J363" s="260">
        <f t="shared" si="4"/>
        <v>1</v>
      </c>
      <c r="K363" s="333" t="s">
        <v>1244</v>
      </c>
      <c r="L363" s="105"/>
      <c r="M363" s="105"/>
      <c r="N363" s="105"/>
      <c r="O363" s="105"/>
      <c r="P363" s="105"/>
      <c r="Q363" s="105"/>
      <c r="R363" s="105"/>
      <c r="S363" s="105"/>
      <c r="T363" s="105"/>
      <c r="U363" s="105"/>
      <c r="V363" s="105"/>
      <c r="W363" s="105"/>
      <c r="X363" s="105"/>
      <c r="Y363" s="105"/>
      <c r="Z363" s="105"/>
      <c r="AA363" s="105"/>
    </row>
    <row r="364" spans="1:27" ht="15.75" customHeight="1" thickBot="1" x14ac:dyDescent="0.3">
      <c r="A364" s="140"/>
      <c r="B364" s="278" t="s">
        <v>1237</v>
      </c>
      <c r="C364" s="253" t="s">
        <v>1235</v>
      </c>
      <c r="D364" s="260" t="s">
        <v>1238</v>
      </c>
      <c r="E364" s="334" t="s">
        <v>1245</v>
      </c>
      <c r="F364" s="335" t="s">
        <v>1246</v>
      </c>
      <c r="G364" s="336" t="s">
        <v>1247</v>
      </c>
      <c r="H364" s="337">
        <v>1</v>
      </c>
      <c r="I364" s="259">
        <v>1</v>
      </c>
      <c r="J364" s="260">
        <f t="shared" si="4"/>
        <v>1</v>
      </c>
      <c r="K364" s="338" t="s">
        <v>1248</v>
      </c>
      <c r="L364" s="105"/>
      <c r="M364" s="105"/>
      <c r="N364" s="105"/>
      <c r="O364" s="105"/>
      <c r="P364" s="105"/>
      <c r="Q364" s="105"/>
      <c r="R364" s="105"/>
      <c r="S364" s="105"/>
      <c r="T364" s="105"/>
      <c r="U364" s="105"/>
      <c r="V364" s="105"/>
      <c r="W364" s="105"/>
      <c r="X364" s="105"/>
      <c r="Y364" s="105"/>
      <c r="Z364" s="105"/>
      <c r="AA364" s="105"/>
    </row>
    <row r="365" spans="1:27" ht="15.75" customHeight="1" thickBot="1" x14ac:dyDescent="0.3">
      <c r="A365" s="140"/>
      <c r="B365" s="278" t="s">
        <v>1237</v>
      </c>
      <c r="C365" s="253" t="s">
        <v>1235</v>
      </c>
      <c r="D365" s="260" t="s">
        <v>1238</v>
      </c>
      <c r="E365" s="334" t="s">
        <v>1249</v>
      </c>
      <c r="F365" s="335" t="s">
        <v>1250</v>
      </c>
      <c r="G365" s="336" t="s">
        <v>1251</v>
      </c>
      <c r="H365" s="337">
        <v>1</v>
      </c>
      <c r="I365" s="259">
        <v>1</v>
      </c>
      <c r="J365" s="260">
        <f t="shared" si="4"/>
        <v>1</v>
      </c>
      <c r="K365" s="338" t="s">
        <v>1252</v>
      </c>
      <c r="L365" s="105"/>
      <c r="M365" s="105"/>
      <c r="N365" s="105"/>
      <c r="O365" s="105"/>
      <c r="P365" s="105"/>
      <c r="Q365" s="105"/>
      <c r="R365" s="105"/>
      <c r="S365" s="105"/>
      <c r="T365" s="105"/>
      <c r="U365" s="105"/>
      <c r="V365" s="105"/>
      <c r="W365" s="105"/>
      <c r="X365" s="105"/>
      <c r="Y365" s="105"/>
      <c r="Z365" s="105"/>
      <c r="AA365" s="105"/>
    </row>
    <row r="366" spans="1:27" ht="15.75" customHeight="1" thickBot="1" x14ac:dyDescent="0.3">
      <c r="A366" s="140"/>
      <c r="B366" s="287" t="s">
        <v>1237</v>
      </c>
      <c r="C366" s="253" t="s">
        <v>1235</v>
      </c>
      <c r="D366" s="288" t="s">
        <v>1238</v>
      </c>
      <c r="E366" s="464" t="s">
        <v>731</v>
      </c>
      <c r="F366" s="465" t="s">
        <v>1253</v>
      </c>
      <c r="G366" s="466" t="s">
        <v>1254</v>
      </c>
      <c r="H366" s="467"/>
      <c r="I366" s="292">
        <v>1</v>
      </c>
      <c r="J366" s="288">
        <f t="shared" si="4"/>
        <v>0</v>
      </c>
      <c r="K366" s="468" t="s">
        <v>1255</v>
      </c>
      <c r="L366" s="105"/>
      <c r="M366" s="105"/>
      <c r="N366" s="105"/>
      <c r="O366" s="105"/>
      <c r="P366" s="105"/>
      <c r="Q366" s="105"/>
      <c r="R366" s="105"/>
      <c r="S366" s="105"/>
      <c r="T366" s="105"/>
      <c r="U366" s="105"/>
      <c r="V366" s="105"/>
      <c r="W366" s="105"/>
      <c r="X366" s="105"/>
      <c r="Y366" s="105"/>
      <c r="Z366" s="105"/>
      <c r="AA366" s="105"/>
    </row>
    <row r="367" spans="1:27" ht="15.75" customHeight="1" thickBot="1" x14ac:dyDescent="0.3">
      <c r="A367" s="140"/>
      <c r="B367" s="410" t="s">
        <v>1256</v>
      </c>
      <c r="C367" s="411" t="s">
        <v>1257</v>
      </c>
      <c r="D367" s="412" t="s">
        <v>1258</v>
      </c>
      <c r="E367" s="413" t="s">
        <v>651</v>
      </c>
      <c r="F367" s="414" t="s">
        <v>655</v>
      </c>
      <c r="G367" s="415" t="s">
        <v>656</v>
      </c>
      <c r="H367" s="416">
        <v>1</v>
      </c>
      <c r="I367" s="426">
        <v>1</v>
      </c>
      <c r="J367" s="413">
        <f t="shared" si="4"/>
        <v>1</v>
      </c>
      <c r="K367" s="382" t="s">
        <v>657</v>
      </c>
      <c r="L367" s="105"/>
      <c r="M367" s="105"/>
      <c r="N367" s="105"/>
      <c r="O367" s="105"/>
      <c r="P367" s="105"/>
      <c r="Q367" s="105"/>
      <c r="R367" s="105"/>
      <c r="S367" s="105"/>
      <c r="T367" s="105"/>
      <c r="U367" s="105"/>
      <c r="V367" s="105"/>
      <c r="W367" s="105"/>
      <c r="X367" s="105"/>
      <c r="Y367" s="105"/>
      <c r="Z367" s="105"/>
      <c r="AA367" s="105"/>
    </row>
    <row r="368" spans="1:27" ht="15.75" customHeight="1" thickBot="1" x14ac:dyDescent="0.3">
      <c r="A368" s="140"/>
      <c r="B368" s="418" t="s">
        <v>1259</v>
      </c>
      <c r="C368" s="411" t="s">
        <v>1257</v>
      </c>
      <c r="D368" s="308" t="s">
        <v>1258</v>
      </c>
      <c r="E368" s="300" t="s">
        <v>662</v>
      </c>
      <c r="F368" s="298" t="s">
        <v>663</v>
      </c>
      <c r="G368" s="343" t="s">
        <v>664</v>
      </c>
      <c r="H368" s="297">
        <v>1</v>
      </c>
      <c r="I368" s="344">
        <v>1</v>
      </c>
      <c r="J368" s="306">
        <f t="shared" si="4"/>
        <v>1</v>
      </c>
      <c r="K368" s="311" t="s">
        <v>665</v>
      </c>
      <c r="L368" s="105"/>
      <c r="M368" s="105"/>
      <c r="N368" s="105"/>
      <c r="O368" s="105"/>
      <c r="P368" s="105"/>
      <c r="Q368" s="105"/>
      <c r="R368" s="105"/>
      <c r="S368" s="105"/>
      <c r="T368" s="105"/>
      <c r="U368" s="105"/>
      <c r="V368" s="105"/>
      <c r="W368" s="105"/>
      <c r="X368" s="105"/>
      <c r="Y368" s="105"/>
      <c r="Z368" s="105"/>
      <c r="AA368" s="105"/>
    </row>
    <row r="369" spans="1:27" ht="15.75" customHeight="1" thickBot="1" x14ac:dyDescent="0.3">
      <c r="A369" s="140"/>
      <c r="B369" s="428" t="s">
        <v>1256</v>
      </c>
      <c r="C369" s="411" t="s">
        <v>1257</v>
      </c>
      <c r="D369" s="459" t="s">
        <v>1258</v>
      </c>
      <c r="E369" s="360" t="s">
        <v>1063</v>
      </c>
      <c r="F369" s="379" t="s">
        <v>1064</v>
      </c>
      <c r="G369" s="429" t="s">
        <v>1065</v>
      </c>
      <c r="H369" s="378">
        <v>1</v>
      </c>
      <c r="I369" s="365">
        <v>1</v>
      </c>
      <c r="J369" s="360">
        <f t="shared" si="4"/>
        <v>1</v>
      </c>
      <c r="K369" s="469" t="s">
        <v>1066</v>
      </c>
      <c r="L369" s="105"/>
      <c r="M369" s="105"/>
      <c r="N369" s="105"/>
      <c r="O369" s="105"/>
      <c r="P369" s="105"/>
      <c r="Q369" s="105"/>
      <c r="R369" s="105"/>
      <c r="S369" s="105"/>
      <c r="T369" s="105"/>
      <c r="U369" s="105"/>
      <c r="V369" s="105"/>
      <c r="W369" s="105"/>
      <c r="X369" s="105"/>
      <c r="Y369" s="105"/>
      <c r="Z369" s="105"/>
      <c r="AA369" s="105"/>
    </row>
    <row r="370" spans="1:27" ht="15.75" customHeight="1" thickBot="1" x14ac:dyDescent="0.3">
      <c r="A370" s="140"/>
      <c r="B370" s="422" t="s">
        <v>1260</v>
      </c>
      <c r="C370" s="470" t="s">
        <v>1261</v>
      </c>
      <c r="D370" s="367" t="s">
        <v>1261</v>
      </c>
      <c r="E370" s="255" t="s">
        <v>651</v>
      </c>
      <c r="F370" s="256" t="s">
        <v>655</v>
      </c>
      <c r="G370" s="257" t="s">
        <v>656</v>
      </c>
      <c r="H370" s="258">
        <v>1</v>
      </c>
      <c r="I370" s="368">
        <v>1</v>
      </c>
      <c r="J370" s="255">
        <f t="shared" si="4"/>
        <v>1</v>
      </c>
      <c r="K370" s="261" t="s">
        <v>657</v>
      </c>
      <c r="L370" s="105"/>
      <c r="M370" s="105"/>
      <c r="N370" s="105"/>
      <c r="O370" s="105"/>
      <c r="P370" s="105"/>
      <c r="Q370" s="105"/>
      <c r="R370" s="105"/>
      <c r="S370" s="105"/>
      <c r="T370" s="105"/>
      <c r="U370" s="105"/>
      <c r="V370" s="105"/>
      <c r="W370" s="105"/>
      <c r="X370" s="105"/>
      <c r="Y370" s="105"/>
      <c r="Z370" s="105"/>
      <c r="AA370" s="105"/>
    </row>
    <row r="371" spans="1:27" ht="15.75" customHeight="1" thickBot="1" x14ac:dyDescent="0.3">
      <c r="A371" s="140"/>
      <c r="B371" s="278" t="s">
        <v>1260</v>
      </c>
      <c r="C371" s="470" t="s">
        <v>1261</v>
      </c>
      <c r="D371" s="285" t="s">
        <v>1261</v>
      </c>
      <c r="E371" s="388" t="s">
        <v>662</v>
      </c>
      <c r="F371" s="280" t="s">
        <v>663</v>
      </c>
      <c r="G371" s="281" t="s">
        <v>664</v>
      </c>
      <c r="H371" s="370">
        <v>1</v>
      </c>
      <c r="I371" s="259">
        <v>1</v>
      </c>
      <c r="J371" s="260">
        <f t="shared" si="4"/>
        <v>1</v>
      </c>
      <c r="K371" s="369" t="s">
        <v>665</v>
      </c>
      <c r="L371" s="105"/>
      <c r="M371" s="105"/>
      <c r="N371" s="105"/>
      <c r="O371" s="105"/>
      <c r="P371" s="105"/>
      <c r="Q371" s="105"/>
      <c r="R371" s="105"/>
      <c r="S371" s="105"/>
      <c r="T371" s="105"/>
      <c r="U371" s="105"/>
      <c r="V371" s="105"/>
      <c r="W371" s="105"/>
      <c r="X371" s="105"/>
      <c r="Y371" s="105"/>
      <c r="Z371" s="105"/>
      <c r="AA371" s="105"/>
    </row>
    <row r="372" spans="1:27" ht="15.75" customHeight="1" thickBot="1" x14ac:dyDescent="0.3">
      <c r="A372" s="140"/>
      <c r="B372" s="287" t="s">
        <v>1260</v>
      </c>
      <c r="C372" s="470" t="s">
        <v>1261</v>
      </c>
      <c r="D372" s="340" t="s">
        <v>1261</v>
      </c>
      <c r="E372" s="288" t="s">
        <v>763</v>
      </c>
      <c r="F372" s="446" t="s">
        <v>1080</v>
      </c>
      <c r="G372" s="290" t="s">
        <v>1081</v>
      </c>
      <c r="H372" s="291">
        <v>1</v>
      </c>
      <c r="I372" s="292">
        <v>1</v>
      </c>
      <c r="J372" s="288">
        <f t="shared" si="4"/>
        <v>1</v>
      </c>
      <c r="K372" s="471" t="s">
        <v>1082</v>
      </c>
      <c r="L372" s="105"/>
      <c r="M372" s="105"/>
      <c r="N372" s="105"/>
      <c r="O372" s="105"/>
      <c r="P372" s="105"/>
      <c r="Q372" s="105"/>
      <c r="R372" s="105"/>
      <c r="S372" s="105"/>
      <c r="T372" s="105"/>
      <c r="U372" s="105"/>
      <c r="V372" s="105"/>
      <c r="W372" s="105"/>
      <c r="X372" s="105"/>
      <c r="Y372" s="105"/>
      <c r="Z372" s="105"/>
      <c r="AA372" s="105"/>
    </row>
    <row r="373" spans="1:27" ht="15.75" customHeight="1" thickBot="1" x14ac:dyDescent="0.3">
      <c r="A373" s="140"/>
      <c r="B373" s="410" t="s">
        <v>1262</v>
      </c>
      <c r="C373" s="411" t="s">
        <v>1263</v>
      </c>
      <c r="D373" s="412" t="s">
        <v>1264</v>
      </c>
      <c r="E373" s="413" t="s">
        <v>651</v>
      </c>
      <c r="F373" s="414" t="s">
        <v>655</v>
      </c>
      <c r="G373" s="415" t="s">
        <v>656</v>
      </c>
      <c r="H373" s="416">
        <v>1</v>
      </c>
      <c r="I373" s="426">
        <v>1</v>
      </c>
      <c r="J373" s="413">
        <f t="shared" si="4"/>
        <v>1</v>
      </c>
      <c r="K373" s="382" t="s">
        <v>657</v>
      </c>
      <c r="L373" s="105"/>
      <c r="M373" s="105"/>
      <c r="N373" s="105"/>
      <c r="O373" s="105"/>
      <c r="P373" s="105"/>
      <c r="Q373" s="105"/>
      <c r="R373" s="105"/>
      <c r="S373" s="105"/>
      <c r="T373" s="105"/>
      <c r="U373" s="105"/>
      <c r="V373" s="105"/>
      <c r="W373" s="105"/>
      <c r="X373" s="105"/>
      <c r="Y373" s="105"/>
      <c r="Z373" s="105"/>
      <c r="AA373" s="105"/>
    </row>
    <row r="374" spans="1:27" ht="15.75" customHeight="1" thickBot="1" x14ac:dyDescent="0.3">
      <c r="A374" s="140"/>
      <c r="B374" s="418" t="s">
        <v>1262</v>
      </c>
      <c r="C374" s="411" t="s">
        <v>1263</v>
      </c>
      <c r="D374" s="308" t="s">
        <v>1264</v>
      </c>
      <c r="E374" s="300" t="s">
        <v>662</v>
      </c>
      <c r="F374" s="298" t="s">
        <v>663</v>
      </c>
      <c r="G374" s="343" t="s">
        <v>664</v>
      </c>
      <c r="H374" s="297">
        <v>1</v>
      </c>
      <c r="I374" s="344">
        <v>1</v>
      </c>
      <c r="J374" s="306">
        <f t="shared" si="4"/>
        <v>1</v>
      </c>
      <c r="K374" s="311" t="s">
        <v>665</v>
      </c>
      <c r="L374" s="105"/>
      <c r="M374" s="105"/>
      <c r="N374" s="105"/>
      <c r="O374" s="105"/>
      <c r="P374" s="105"/>
      <c r="Q374" s="105"/>
      <c r="R374" s="105"/>
      <c r="S374" s="105"/>
      <c r="T374" s="105"/>
      <c r="U374" s="105"/>
      <c r="V374" s="105"/>
      <c r="W374" s="105"/>
      <c r="X374" s="105"/>
      <c r="Y374" s="105"/>
      <c r="Z374" s="105"/>
      <c r="AA374" s="105"/>
    </row>
    <row r="375" spans="1:27" ht="15.75" customHeight="1" thickBot="1" x14ac:dyDescent="0.3">
      <c r="A375" s="140"/>
      <c r="B375" s="418" t="s">
        <v>1262</v>
      </c>
      <c r="C375" s="411" t="s">
        <v>1263</v>
      </c>
      <c r="D375" s="308" t="s">
        <v>1264</v>
      </c>
      <c r="E375" s="306" t="s">
        <v>763</v>
      </c>
      <c r="F375" s="303" t="s">
        <v>1080</v>
      </c>
      <c r="G375" s="310" t="s">
        <v>1081</v>
      </c>
      <c r="H375" s="305">
        <v>4</v>
      </c>
      <c r="I375" s="344">
        <v>1</v>
      </c>
      <c r="J375" s="306">
        <f t="shared" ref="J375:J378" si="5">+H375*I375</f>
        <v>4</v>
      </c>
      <c r="K375" s="309" t="s">
        <v>1082</v>
      </c>
      <c r="L375" s="105"/>
      <c r="M375" s="105"/>
      <c r="N375" s="105"/>
      <c r="O375" s="105"/>
      <c r="P375" s="105"/>
      <c r="Q375" s="105"/>
      <c r="R375" s="105"/>
      <c r="S375" s="105"/>
      <c r="T375" s="105"/>
      <c r="U375" s="105"/>
      <c r="V375" s="105"/>
      <c r="W375" s="105"/>
      <c r="X375" s="105"/>
      <c r="Y375" s="105"/>
      <c r="Z375" s="105"/>
      <c r="AA375" s="105"/>
    </row>
    <row r="376" spans="1:27" ht="15.75" customHeight="1" thickBot="1" x14ac:dyDescent="0.3">
      <c r="A376" s="140"/>
      <c r="B376" s="418" t="s">
        <v>1262</v>
      </c>
      <c r="C376" s="411" t="s">
        <v>1263</v>
      </c>
      <c r="D376" s="308" t="s">
        <v>1264</v>
      </c>
      <c r="E376" s="306" t="s">
        <v>1265</v>
      </c>
      <c r="F376" s="303" t="s">
        <v>1266</v>
      </c>
      <c r="G376" s="310" t="s">
        <v>1267</v>
      </c>
      <c r="H376" s="305">
        <v>4</v>
      </c>
      <c r="I376" s="344">
        <v>1</v>
      </c>
      <c r="J376" s="306">
        <f t="shared" si="5"/>
        <v>4</v>
      </c>
      <c r="K376" s="307" t="s">
        <v>1268</v>
      </c>
      <c r="L376" s="105"/>
      <c r="M376" s="105"/>
      <c r="N376" s="105"/>
      <c r="O376" s="105"/>
      <c r="P376" s="105"/>
      <c r="Q376" s="105"/>
      <c r="R376" s="105"/>
      <c r="S376" s="105"/>
      <c r="T376" s="105"/>
      <c r="U376" s="105"/>
      <c r="V376" s="105"/>
      <c r="W376" s="105"/>
      <c r="X376" s="105"/>
      <c r="Y376" s="105"/>
      <c r="Z376" s="105"/>
      <c r="AA376" s="105"/>
    </row>
    <row r="377" spans="1:27" ht="15.75" customHeight="1" thickBot="1" x14ac:dyDescent="0.3">
      <c r="A377" s="140"/>
      <c r="B377" s="418" t="s">
        <v>1262</v>
      </c>
      <c r="C377" s="411" t="s">
        <v>1263</v>
      </c>
      <c r="D377" s="308" t="s">
        <v>1264</v>
      </c>
      <c r="E377" s="306" t="s">
        <v>1230</v>
      </c>
      <c r="F377" s="303" t="s">
        <v>1231</v>
      </c>
      <c r="G377" s="310" t="s">
        <v>1232</v>
      </c>
      <c r="H377" s="472">
        <v>4</v>
      </c>
      <c r="I377" s="344">
        <v>1</v>
      </c>
      <c r="J377" s="306">
        <f t="shared" si="5"/>
        <v>4</v>
      </c>
      <c r="K377" s="473" t="s">
        <v>1233</v>
      </c>
      <c r="L377" s="105"/>
      <c r="M377" s="105"/>
      <c r="N377" s="105"/>
      <c r="O377" s="105"/>
      <c r="P377" s="105"/>
      <c r="Q377" s="105"/>
      <c r="R377" s="105"/>
      <c r="S377" s="105"/>
      <c r="T377" s="105"/>
      <c r="U377" s="105"/>
      <c r="V377" s="105"/>
      <c r="W377" s="105"/>
      <c r="X377" s="105"/>
      <c r="Y377" s="105"/>
      <c r="Z377" s="105"/>
      <c r="AA377" s="105"/>
    </row>
    <row r="378" spans="1:27" ht="15.75" customHeight="1" thickBot="1" x14ac:dyDescent="0.3">
      <c r="A378" s="140"/>
      <c r="B378" s="428" t="s">
        <v>1269</v>
      </c>
      <c r="C378" s="411" t="s">
        <v>1263</v>
      </c>
      <c r="D378" s="360" t="s">
        <v>1270</v>
      </c>
      <c r="E378" s="474" t="s">
        <v>658</v>
      </c>
      <c r="F378" s="475" t="s">
        <v>1271</v>
      </c>
      <c r="G378" s="476" t="s">
        <v>1272</v>
      </c>
      <c r="H378" s="477">
        <v>1</v>
      </c>
      <c r="I378" s="365">
        <v>1</v>
      </c>
      <c r="J378" s="360">
        <f t="shared" si="5"/>
        <v>1</v>
      </c>
      <c r="K378" s="478" t="s">
        <v>1273</v>
      </c>
      <c r="L378" s="105"/>
      <c r="M378" s="105"/>
      <c r="N378" s="105"/>
      <c r="O378" s="105"/>
      <c r="P378" s="105"/>
      <c r="Q378" s="105"/>
      <c r="R378" s="105"/>
      <c r="S378" s="105"/>
      <c r="T378" s="105"/>
      <c r="U378" s="105"/>
      <c r="V378" s="105"/>
      <c r="W378" s="105"/>
      <c r="X378" s="105"/>
      <c r="Y378" s="105"/>
      <c r="Z378" s="105"/>
      <c r="AA378" s="105"/>
    </row>
    <row r="379" spans="1:27" ht="15.75" customHeight="1" x14ac:dyDescent="0.25">
      <c r="A379" s="140"/>
      <c r="B379" s="105"/>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c r="AA379" s="105"/>
    </row>
    <row r="380" spans="1:27" ht="15.75" customHeight="1" x14ac:dyDescent="0.25">
      <c r="A380" s="140"/>
      <c r="B380" s="105"/>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c r="AA380" s="105"/>
    </row>
    <row r="381" spans="1:27" ht="15.75" customHeight="1" x14ac:dyDescent="0.25">
      <c r="A381" s="140"/>
      <c r="B381" s="105"/>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c r="AA381" s="105"/>
    </row>
    <row r="382" spans="1:27" ht="15.75" customHeight="1" x14ac:dyDescent="0.25">
      <c r="A382" s="140"/>
      <c r="B382" s="37" t="s">
        <v>1274</v>
      </c>
      <c r="C382" s="38"/>
      <c r="D382" s="38"/>
      <c r="E382" s="38"/>
      <c r="F382" s="38"/>
      <c r="G382" s="38"/>
      <c r="H382" s="38"/>
      <c r="I382" s="38"/>
      <c r="J382" s="38"/>
      <c r="K382" s="38"/>
      <c r="L382" s="38"/>
      <c r="M382" s="39"/>
      <c r="N382" s="105"/>
      <c r="O382" s="105"/>
      <c r="P382" s="105"/>
      <c r="Q382" s="105"/>
      <c r="R382" s="105"/>
      <c r="S382" s="105"/>
      <c r="T382" s="105"/>
      <c r="U382" s="105"/>
      <c r="V382" s="105"/>
      <c r="W382" s="105"/>
      <c r="X382" s="105"/>
      <c r="Y382" s="105"/>
      <c r="Z382" s="105"/>
      <c r="AA382" s="105"/>
    </row>
    <row r="383" spans="1:27" ht="15.75" customHeight="1" x14ac:dyDescent="0.25">
      <c r="A383" s="140"/>
      <c r="B383" s="105"/>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c r="AA383" s="105"/>
    </row>
    <row r="384" spans="1:27" ht="21.75" customHeight="1" x14ac:dyDescent="0.25">
      <c r="A384" s="140"/>
      <c r="B384" s="479" t="str">
        <f>B387</f>
        <v>Gestión administrativa y pedagógica</v>
      </c>
      <c r="C384" s="480"/>
      <c r="D384" s="480"/>
      <c r="E384" s="480"/>
      <c r="F384" s="480"/>
      <c r="G384" s="480"/>
      <c r="H384" s="480"/>
      <c r="I384" s="480"/>
      <c r="J384" s="480"/>
      <c r="K384" s="480"/>
      <c r="L384" s="480"/>
      <c r="M384" s="481"/>
      <c r="N384" s="105"/>
      <c r="O384" s="105"/>
      <c r="P384" s="105"/>
      <c r="Q384" s="105"/>
      <c r="R384" s="105"/>
      <c r="S384" s="105"/>
      <c r="T384" s="105"/>
      <c r="U384" s="105"/>
      <c r="V384" s="105"/>
      <c r="W384" s="105"/>
      <c r="X384" s="105"/>
      <c r="Y384" s="105"/>
      <c r="Z384" s="105"/>
      <c r="AA384" s="105"/>
    </row>
    <row r="385" spans="1:27" ht="21.75" customHeight="1" thickBot="1" x14ac:dyDescent="0.3">
      <c r="A385" s="140"/>
      <c r="B385" s="105"/>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c r="AA385" s="105"/>
    </row>
    <row r="386" spans="1:27" ht="37.5" customHeight="1" x14ac:dyDescent="0.25">
      <c r="A386" s="140"/>
      <c r="B386" s="105"/>
      <c r="C386" s="482" t="s">
        <v>642</v>
      </c>
      <c r="D386" s="483" t="s">
        <v>1275</v>
      </c>
      <c r="E386" s="483" t="s">
        <v>1276</v>
      </c>
      <c r="F386" s="484" t="s">
        <v>1277</v>
      </c>
      <c r="G386" s="484" t="s">
        <v>1278</v>
      </c>
      <c r="H386" s="484" t="s">
        <v>1279</v>
      </c>
      <c r="I386" s="485" t="s">
        <v>1280</v>
      </c>
      <c r="J386" s="105"/>
      <c r="K386" s="105"/>
      <c r="L386" s="105"/>
      <c r="M386" s="105"/>
      <c r="N386" s="105"/>
      <c r="O386" s="105"/>
      <c r="P386" s="105"/>
      <c r="Q386" s="105"/>
      <c r="R386" s="105"/>
      <c r="S386" s="105"/>
      <c r="T386" s="105"/>
      <c r="U386" s="105"/>
      <c r="V386" s="105"/>
      <c r="W386" s="105"/>
      <c r="X386" s="105"/>
      <c r="Y386" s="105"/>
      <c r="Z386" s="105"/>
      <c r="AA386" s="105"/>
    </row>
    <row r="387" spans="1:27" ht="61.5" customHeight="1" x14ac:dyDescent="0.25">
      <c r="A387" s="140"/>
      <c r="B387" s="1243" t="s">
        <v>1281</v>
      </c>
      <c r="C387" s="1245" t="s">
        <v>1282</v>
      </c>
      <c r="D387" s="1265" t="s">
        <v>1283</v>
      </c>
      <c r="E387" s="1131"/>
      <c r="F387" s="486" t="s">
        <v>1284</v>
      </c>
      <c r="G387" s="487">
        <v>9.5</v>
      </c>
      <c r="H387" s="488">
        <f>I338*G387</f>
        <v>9.5</v>
      </c>
      <c r="I387" s="489">
        <v>0</v>
      </c>
      <c r="J387" s="105"/>
      <c r="K387" s="105"/>
      <c r="L387" s="105"/>
      <c r="M387" s="105"/>
      <c r="N387" s="105"/>
      <c r="O387" s="105"/>
      <c r="P387" s="105"/>
      <c r="Q387" s="105"/>
      <c r="R387" s="105"/>
      <c r="S387" s="105"/>
      <c r="T387" s="105"/>
      <c r="U387" s="105"/>
      <c r="V387" s="105"/>
      <c r="W387" s="105"/>
      <c r="X387" s="105"/>
      <c r="Y387" s="105"/>
      <c r="Z387" s="105"/>
      <c r="AA387" s="105"/>
    </row>
    <row r="388" spans="1:27" ht="60" customHeight="1" x14ac:dyDescent="0.25">
      <c r="A388" s="140"/>
      <c r="B388" s="1037"/>
      <c r="C388" s="1037"/>
      <c r="D388" s="1132"/>
      <c r="E388" s="1121"/>
      <c r="F388" s="490" t="s">
        <v>1285</v>
      </c>
      <c r="G388" s="489">
        <v>3.25</v>
      </c>
      <c r="H388" s="491">
        <f>I338*G388</f>
        <v>3.25</v>
      </c>
      <c r="I388" s="489">
        <v>1</v>
      </c>
      <c r="J388" s="105"/>
      <c r="K388" s="105"/>
      <c r="L388" s="105"/>
      <c r="M388" s="105"/>
      <c r="N388" s="105"/>
      <c r="O388" s="105"/>
      <c r="P388" s="105"/>
      <c r="Q388" s="105"/>
      <c r="R388" s="105"/>
      <c r="S388" s="105"/>
      <c r="T388" s="105"/>
      <c r="U388" s="105"/>
      <c r="V388" s="105"/>
      <c r="W388" s="105"/>
      <c r="X388" s="105"/>
      <c r="Y388" s="105"/>
      <c r="Z388" s="105"/>
      <c r="AA388" s="105"/>
    </row>
    <row r="389" spans="1:27" ht="15.75" customHeight="1" x14ac:dyDescent="0.25">
      <c r="A389" s="140"/>
      <c r="B389" s="1037"/>
      <c r="C389" s="1037"/>
      <c r="D389" s="1264" t="s">
        <v>1286</v>
      </c>
      <c r="E389" s="1040"/>
      <c r="F389" s="1040"/>
      <c r="G389" s="1041"/>
      <c r="H389" s="488">
        <v>5</v>
      </c>
      <c r="I389" s="489">
        <v>1</v>
      </c>
      <c r="J389" s="105"/>
      <c r="K389" s="105"/>
      <c r="L389" s="105"/>
      <c r="M389" s="105"/>
      <c r="N389" s="105"/>
      <c r="O389" s="105"/>
      <c r="P389" s="105"/>
      <c r="Q389" s="105"/>
      <c r="R389" s="105"/>
      <c r="S389" s="105"/>
      <c r="T389" s="105"/>
      <c r="U389" s="105"/>
      <c r="V389" s="105"/>
      <c r="W389" s="105"/>
      <c r="X389" s="105"/>
      <c r="Y389" s="105"/>
      <c r="Z389" s="105"/>
      <c r="AA389" s="105"/>
    </row>
    <row r="390" spans="1:27" ht="15.75" customHeight="1" x14ac:dyDescent="0.25">
      <c r="A390" s="140"/>
      <c r="B390" s="1037"/>
      <c r="C390" s="1037"/>
      <c r="D390" s="1264" t="s">
        <v>1287</v>
      </c>
      <c r="E390" s="1041"/>
      <c r="F390" s="492">
        <v>8</v>
      </c>
      <c r="G390" s="487">
        <v>1.5</v>
      </c>
      <c r="H390" s="488">
        <f>F390*G390</f>
        <v>12</v>
      </c>
      <c r="I390" s="489">
        <v>1</v>
      </c>
      <c r="J390" s="105"/>
      <c r="K390" s="105"/>
      <c r="L390" s="105"/>
      <c r="M390" s="105"/>
      <c r="N390" s="105"/>
      <c r="O390" s="105"/>
      <c r="P390" s="105"/>
      <c r="Q390" s="105"/>
      <c r="R390" s="105"/>
      <c r="S390" s="105"/>
      <c r="T390" s="105"/>
      <c r="U390" s="105"/>
      <c r="V390" s="105"/>
      <c r="W390" s="105"/>
      <c r="X390" s="105"/>
      <c r="Y390" s="105"/>
      <c r="Z390" s="105"/>
      <c r="AA390" s="105"/>
    </row>
    <row r="391" spans="1:27" ht="15.75" customHeight="1" x14ac:dyDescent="0.25">
      <c r="A391" s="140"/>
      <c r="B391" s="1037"/>
      <c r="C391" s="1037"/>
      <c r="D391" s="1271" t="s">
        <v>1288</v>
      </c>
      <c r="E391" s="1131"/>
      <c r="F391" s="1270" t="s">
        <v>1289</v>
      </c>
      <c r="G391" s="1257" t="s">
        <v>1290</v>
      </c>
      <c r="H391" s="1258">
        <v>6</v>
      </c>
      <c r="I391" s="1187">
        <v>1</v>
      </c>
      <c r="J391" s="105"/>
      <c r="K391" s="105"/>
      <c r="L391" s="105"/>
      <c r="M391" s="105"/>
      <c r="N391" s="105"/>
      <c r="O391" s="105"/>
      <c r="P391" s="105"/>
      <c r="Q391" s="105"/>
      <c r="R391" s="105"/>
      <c r="S391" s="105"/>
      <c r="T391" s="105"/>
      <c r="U391" s="105"/>
      <c r="V391" s="105"/>
      <c r="W391" s="105"/>
      <c r="X391" s="105"/>
      <c r="Y391" s="105"/>
      <c r="Z391" s="105"/>
      <c r="AA391" s="105"/>
    </row>
    <row r="392" spans="1:27" ht="24.75" customHeight="1" x14ac:dyDescent="0.25">
      <c r="A392" s="140"/>
      <c r="B392" s="1037"/>
      <c r="C392" s="1037"/>
      <c r="D392" s="1132"/>
      <c r="E392" s="1121"/>
      <c r="F392" s="1032"/>
      <c r="G392" s="1032"/>
      <c r="H392" s="1032"/>
      <c r="I392" s="1032"/>
      <c r="J392" s="105"/>
      <c r="K392" s="105"/>
      <c r="L392" s="105"/>
      <c r="M392" s="105"/>
      <c r="N392" s="105"/>
      <c r="O392" s="105"/>
      <c r="P392" s="105"/>
      <c r="Q392" s="105"/>
      <c r="R392" s="105"/>
      <c r="S392" s="105"/>
      <c r="T392" s="105"/>
      <c r="U392" s="105"/>
      <c r="V392" s="105"/>
      <c r="W392" s="105"/>
      <c r="X392" s="105"/>
      <c r="Y392" s="105"/>
      <c r="Z392" s="105"/>
      <c r="AA392" s="105"/>
    </row>
    <row r="393" spans="1:27" ht="15.75" customHeight="1" x14ac:dyDescent="0.25">
      <c r="A393" s="140"/>
      <c r="B393" s="1037"/>
      <c r="C393" s="1032"/>
      <c r="D393" s="1264" t="s">
        <v>1291</v>
      </c>
      <c r="E393" s="1041"/>
      <c r="F393" s="493" t="s">
        <v>1292</v>
      </c>
      <c r="G393" s="492" t="s">
        <v>1290</v>
      </c>
      <c r="H393" s="488">
        <v>4</v>
      </c>
      <c r="I393" s="489">
        <v>1</v>
      </c>
      <c r="J393" s="105"/>
      <c r="K393" s="105"/>
      <c r="L393" s="105"/>
      <c r="M393" s="105"/>
      <c r="N393" s="105"/>
      <c r="O393" s="105"/>
      <c r="P393" s="105"/>
      <c r="Q393" s="105"/>
      <c r="R393" s="105"/>
      <c r="S393" s="105"/>
      <c r="T393" s="105"/>
      <c r="U393" s="105"/>
      <c r="V393" s="105"/>
      <c r="W393" s="105"/>
      <c r="X393" s="105"/>
      <c r="Y393" s="105"/>
      <c r="Z393" s="105"/>
      <c r="AA393" s="105"/>
    </row>
    <row r="394" spans="1:27" ht="15.75" customHeight="1" x14ac:dyDescent="0.25">
      <c r="A394" s="140"/>
      <c r="B394" s="1037"/>
      <c r="C394" s="1245" t="s">
        <v>1293</v>
      </c>
      <c r="D394" s="1263" t="s">
        <v>1294</v>
      </c>
      <c r="E394" s="1041"/>
      <c r="F394" s="494"/>
      <c r="G394" s="495"/>
      <c r="H394" s="491">
        <v>60</v>
      </c>
      <c r="I394" s="1187">
        <v>1</v>
      </c>
      <c r="J394" s="105"/>
      <c r="K394" s="105"/>
      <c r="L394" s="105"/>
      <c r="M394" s="105"/>
      <c r="N394" s="105"/>
      <c r="O394" s="105"/>
      <c r="P394" s="105"/>
      <c r="Q394" s="105"/>
      <c r="R394" s="105"/>
      <c r="S394" s="105"/>
      <c r="T394" s="105"/>
      <c r="U394" s="105"/>
      <c r="V394" s="105"/>
      <c r="W394" s="105"/>
      <c r="X394" s="105"/>
      <c r="Y394" s="105"/>
      <c r="Z394" s="105"/>
      <c r="AA394" s="105"/>
    </row>
    <row r="395" spans="1:27" ht="40.5" customHeight="1" x14ac:dyDescent="0.25">
      <c r="A395" s="140"/>
      <c r="B395" s="1032"/>
      <c r="C395" s="1032"/>
      <c r="D395" s="1264" t="s">
        <v>1294</v>
      </c>
      <c r="E395" s="1041"/>
      <c r="F395" s="493"/>
      <c r="G395" s="492"/>
      <c r="H395" s="488">
        <v>60</v>
      </c>
      <c r="I395" s="1032"/>
      <c r="J395" s="105"/>
      <c r="K395" s="105"/>
      <c r="L395" s="105"/>
      <c r="M395" s="105"/>
      <c r="N395" s="105"/>
      <c r="O395" s="105"/>
      <c r="P395" s="105"/>
      <c r="Q395" s="105"/>
      <c r="R395" s="105"/>
      <c r="S395" s="105"/>
      <c r="T395" s="105"/>
      <c r="U395" s="105"/>
      <c r="V395" s="105"/>
      <c r="W395" s="105"/>
      <c r="X395" s="105"/>
      <c r="Y395" s="105"/>
      <c r="Z395" s="105"/>
      <c r="AA395" s="105"/>
    </row>
    <row r="396" spans="1:27" ht="15.75" customHeight="1" x14ac:dyDescent="0.25">
      <c r="A396" s="140"/>
      <c r="B396" s="105"/>
      <c r="C396" s="105"/>
      <c r="D396" s="496"/>
      <c r="E396" s="496"/>
      <c r="F396" s="496"/>
      <c r="G396" s="496"/>
      <c r="H396" s="496"/>
      <c r="I396" s="496"/>
      <c r="J396" s="105"/>
      <c r="K396" s="105"/>
      <c r="L396" s="105"/>
      <c r="M396" s="105"/>
      <c r="N396" s="105"/>
      <c r="O396" s="105"/>
      <c r="P396" s="105"/>
      <c r="Q396" s="105"/>
      <c r="R396" s="105"/>
      <c r="S396" s="105"/>
      <c r="T396" s="105"/>
      <c r="U396" s="105"/>
      <c r="V396" s="105"/>
      <c r="W396" s="105"/>
      <c r="X396" s="105"/>
      <c r="Y396" s="105"/>
      <c r="Z396" s="105"/>
      <c r="AA396" s="105"/>
    </row>
    <row r="397" spans="1:27" ht="21.75" customHeight="1" x14ac:dyDescent="0.25">
      <c r="A397" s="140"/>
      <c r="B397" s="479" t="str">
        <f>B399</f>
        <v>Bienestar estudiantil</v>
      </c>
      <c r="C397" s="480"/>
      <c r="D397" s="480"/>
      <c r="E397" s="480"/>
      <c r="F397" s="480"/>
      <c r="G397" s="480"/>
      <c r="H397" s="480"/>
      <c r="I397" s="480"/>
      <c r="J397" s="480"/>
      <c r="K397" s="480"/>
      <c r="L397" s="480"/>
      <c r="M397" s="481"/>
      <c r="N397" s="105"/>
      <c r="O397" s="105"/>
      <c r="P397" s="105"/>
      <c r="Q397" s="105"/>
      <c r="R397" s="105"/>
      <c r="S397" s="105"/>
      <c r="T397" s="105"/>
      <c r="U397" s="105"/>
      <c r="V397" s="105"/>
      <c r="W397" s="105"/>
      <c r="X397" s="105"/>
      <c r="Y397" s="105"/>
      <c r="Z397" s="105"/>
      <c r="AA397" s="105"/>
    </row>
    <row r="398" spans="1:27" ht="15.75" customHeight="1" x14ac:dyDescent="0.25">
      <c r="A398" s="140"/>
      <c r="B398" s="105"/>
      <c r="C398" s="497" t="s">
        <v>642</v>
      </c>
      <c r="D398" s="497" t="s">
        <v>1275</v>
      </c>
      <c r="E398" s="497" t="s">
        <v>1276</v>
      </c>
      <c r="F398" s="497" t="s">
        <v>1277</v>
      </c>
      <c r="G398" s="497" t="s">
        <v>1278</v>
      </c>
      <c r="H398" s="497" t="s">
        <v>1279</v>
      </c>
      <c r="I398" s="498" t="s">
        <v>1280</v>
      </c>
      <c r="J398" s="105"/>
      <c r="K398" s="105"/>
      <c r="L398" s="105"/>
      <c r="M398" s="105"/>
      <c r="N398" s="105"/>
      <c r="O398" s="105"/>
      <c r="P398" s="105"/>
      <c r="Q398" s="105"/>
      <c r="R398" s="105"/>
      <c r="S398" s="105"/>
      <c r="T398" s="105"/>
      <c r="U398" s="105"/>
      <c r="V398" s="105"/>
      <c r="W398" s="105"/>
      <c r="X398" s="105"/>
      <c r="Y398" s="105"/>
      <c r="Z398" s="105"/>
      <c r="AA398" s="105"/>
    </row>
    <row r="399" spans="1:27" ht="43.5" customHeight="1" x14ac:dyDescent="0.25">
      <c r="A399" s="140"/>
      <c r="B399" s="1243" t="s">
        <v>1295</v>
      </c>
      <c r="C399" s="1245" t="s">
        <v>1296</v>
      </c>
      <c r="D399" s="1207" t="s">
        <v>1297</v>
      </c>
      <c r="E399" s="1041"/>
      <c r="F399" s="197">
        <v>1</v>
      </c>
      <c r="G399" s="197">
        <v>9.5</v>
      </c>
      <c r="H399" s="499">
        <v>9.5</v>
      </c>
      <c r="I399" s="500">
        <v>1</v>
      </c>
      <c r="J399" s="105"/>
      <c r="K399" s="105"/>
      <c r="L399" s="105"/>
      <c r="M399" s="105"/>
      <c r="N399" s="105"/>
      <c r="O399" s="105"/>
      <c r="P399" s="105"/>
      <c r="Q399" s="105"/>
      <c r="R399" s="105"/>
      <c r="S399" s="105"/>
      <c r="T399" s="105"/>
      <c r="U399" s="105"/>
      <c r="V399" s="105"/>
      <c r="W399" s="105"/>
      <c r="X399" s="105"/>
      <c r="Y399" s="105"/>
      <c r="Z399" s="105"/>
      <c r="AA399" s="105"/>
    </row>
    <row r="400" spans="1:27" ht="43.5" customHeight="1" x14ac:dyDescent="0.25">
      <c r="A400" s="140"/>
      <c r="B400" s="1037"/>
      <c r="C400" s="1032"/>
      <c r="D400" s="1207" t="s">
        <v>1298</v>
      </c>
      <c r="E400" s="1041"/>
      <c r="F400" s="197">
        <v>1</v>
      </c>
      <c r="G400" s="197">
        <v>5</v>
      </c>
      <c r="H400" s="499">
        <v>5</v>
      </c>
      <c r="I400" s="500">
        <v>1</v>
      </c>
      <c r="J400" s="105"/>
      <c r="K400" s="105"/>
      <c r="L400" s="105"/>
      <c r="M400" s="105"/>
      <c r="N400" s="105"/>
      <c r="O400" s="105"/>
      <c r="P400" s="105"/>
      <c r="Q400" s="105"/>
      <c r="R400" s="105"/>
      <c r="S400" s="105"/>
      <c r="T400" s="105"/>
      <c r="U400" s="105"/>
      <c r="V400" s="105"/>
      <c r="W400" s="105"/>
      <c r="X400" s="105"/>
      <c r="Y400" s="105"/>
      <c r="Z400" s="105"/>
      <c r="AA400" s="105"/>
    </row>
    <row r="401" spans="1:27" ht="43.5" customHeight="1" x14ac:dyDescent="0.25">
      <c r="A401" s="140"/>
      <c r="B401" s="1037"/>
      <c r="C401" s="1199" t="s">
        <v>1299</v>
      </c>
      <c r="D401" s="1040"/>
      <c r="E401" s="1040"/>
      <c r="F401" s="1040"/>
      <c r="G401" s="1041"/>
      <c r="H401" s="502">
        <v>7.5</v>
      </c>
      <c r="I401" s="500">
        <v>1</v>
      </c>
      <c r="J401" s="105"/>
      <c r="K401" s="105"/>
      <c r="L401" s="105"/>
      <c r="M401" s="105"/>
      <c r="N401" s="105"/>
      <c r="O401" s="105"/>
      <c r="P401" s="105"/>
      <c r="Q401" s="105"/>
      <c r="R401" s="105"/>
      <c r="S401" s="105"/>
      <c r="T401" s="105"/>
      <c r="U401" s="105"/>
      <c r="V401" s="105"/>
      <c r="W401" s="105"/>
      <c r="X401" s="105"/>
      <c r="Y401" s="105"/>
      <c r="Z401" s="105"/>
      <c r="AA401" s="105"/>
    </row>
    <row r="402" spans="1:27" ht="43.5" customHeight="1" x14ac:dyDescent="0.25">
      <c r="A402" s="140"/>
      <c r="B402" s="1037"/>
      <c r="C402" s="503" t="s">
        <v>1300</v>
      </c>
      <c r="D402" s="1244" t="s">
        <v>1301</v>
      </c>
      <c r="E402" s="1041"/>
      <c r="F402" s="503" t="s">
        <v>1302</v>
      </c>
      <c r="G402" s="503" t="s">
        <v>1302</v>
      </c>
      <c r="H402" s="502">
        <v>7.5</v>
      </c>
      <c r="I402" s="500">
        <v>1</v>
      </c>
      <c r="J402" s="105"/>
      <c r="K402" s="105"/>
      <c r="L402" s="105"/>
      <c r="M402" s="105"/>
      <c r="N402" s="105"/>
      <c r="O402" s="105"/>
      <c r="P402" s="105"/>
      <c r="Q402" s="105"/>
      <c r="R402" s="105"/>
      <c r="S402" s="105"/>
      <c r="T402" s="105"/>
      <c r="U402" s="105"/>
      <c r="V402" s="105"/>
      <c r="W402" s="105"/>
      <c r="X402" s="105"/>
      <c r="Y402" s="105"/>
      <c r="Z402" s="105"/>
      <c r="AA402" s="105"/>
    </row>
    <row r="403" spans="1:27" ht="43.5" customHeight="1" x14ac:dyDescent="0.25">
      <c r="A403" s="140"/>
      <c r="B403" s="1032"/>
      <c r="C403" s="1199" t="s">
        <v>1303</v>
      </c>
      <c r="D403" s="1040"/>
      <c r="E403" s="1041"/>
      <c r="F403" s="197" t="s">
        <v>1304</v>
      </c>
      <c r="G403" s="197" t="s">
        <v>1304</v>
      </c>
      <c r="H403" s="128" t="s">
        <v>1305</v>
      </c>
      <c r="I403" s="500"/>
      <c r="J403" s="105"/>
      <c r="K403" s="105"/>
      <c r="L403" s="105"/>
      <c r="M403" s="105"/>
      <c r="N403" s="105"/>
      <c r="O403" s="105"/>
      <c r="P403" s="105"/>
      <c r="Q403" s="105"/>
      <c r="R403" s="105"/>
      <c r="S403" s="105"/>
      <c r="T403" s="105"/>
      <c r="U403" s="105"/>
      <c r="V403" s="105"/>
      <c r="W403" s="105"/>
      <c r="X403" s="105"/>
      <c r="Y403" s="105"/>
      <c r="Z403" s="105"/>
      <c r="AA403" s="105"/>
    </row>
    <row r="404" spans="1:27" ht="15.75" customHeight="1" x14ac:dyDescent="0.25">
      <c r="A404" s="140"/>
      <c r="B404" s="105"/>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c r="AA404" s="105"/>
    </row>
    <row r="405" spans="1:27" ht="21.75" customHeight="1" x14ac:dyDescent="0.25">
      <c r="A405" s="140"/>
      <c r="B405" s="479" t="str">
        <f>B407</f>
        <v>Servicios Higienicos</v>
      </c>
      <c r="C405" s="480"/>
      <c r="D405" s="480"/>
      <c r="E405" s="480"/>
      <c r="F405" s="480"/>
      <c r="G405" s="480"/>
      <c r="H405" s="480"/>
      <c r="I405" s="480"/>
      <c r="J405" s="480"/>
      <c r="K405" s="480"/>
      <c r="L405" s="480"/>
      <c r="M405" s="481"/>
      <c r="N405" s="105"/>
      <c r="O405" s="105"/>
      <c r="P405" s="105"/>
      <c r="Q405" s="105"/>
      <c r="R405" s="105"/>
      <c r="S405" s="105"/>
      <c r="T405" s="105"/>
      <c r="U405" s="105"/>
      <c r="V405" s="105"/>
      <c r="W405" s="105"/>
      <c r="X405" s="105"/>
      <c r="Y405" s="105"/>
      <c r="Z405" s="105"/>
      <c r="AA405" s="105"/>
    </row>
    <row r="406" spans="1:27" ht="63" customHeight="1" x14ac:dyDescent="0.25">
      <c r="A406" s="140"/>
      <c r="B406" s="105"/>
      <c r="C406" s="105"/>
      <c r="D406" s="504" t="s">
        <v>642</v>
      </c>
      <c r="E406" s="504" t="s">
        <v>1275</v>
      </c>
      <c r="F406" s="504" t="s">
        <v>1276</v>
      </c>
      <c r="G406" s="505" t="s">
        <v>1277</v>
      </c>
      <c r="H406" s="505" t="s">
        <v>1278</v>
      </c>
      <c r="I406" s="505" t="s">
        <v>1279</v>
      </c>
      <c r="J406" s="506" t="s">
        <v>1280</v>
      </c>
      <c r="K406" s="105"/>
      <c r="L406" s="105"/>
      <c r="M406" s="105"/>
      <c r="N406" s="105"/>
      <c r="O406" s="105"/>
      <c r="P406" s="105"/>
      <c r="Q406" s="105"/>
      <c r="R406" s="105"/>
      <c r="S406" s="105"/>
      <c r="T406" s="105"/>
      <c r="U406" s="105"/>
      <c r="V406" s="105"/>
      <c r="W406" s="105"/>
      <c r="X406" s="105"/>
      <c r="Y406" s="105"/>
      <c r="Z406" s="105"/>
      <c r="AA406" s="105"/>
    </row>
    <row r="407" spans="1:27" ht="15" customHeight="1" x14ac:dyDescent="0.25">
      <c r="A407" s="140"/>
      <c r="B407" s="1179" t="s">
        <v>1306</v>
      </c>
      <c r="C407" s="1180" t="s">
        <v>1307</v>
      </c>
      <c r="D407" s="1168" t="s">
        <v>1308</v>
      </c>
      <c r="E407" s="1040"/>
      <c r="F407" s="1040"/>
      <c r="G407" s="1040"/>
      <c r="H407" s="1041"/>
      <c r="I407" s="1134" t="str">
        <f>IF(L344&lt;7,"MIXTO",IF(AND(L344&gt;6,L344&lt;21),"H 1L 1U 1I - M 1L 1I",IF(AND(L344&gt;20,L344&lt;61),"H 2L 2U 2I - M 2L 2I",IF(L344&gt;60,"H 3L 3U 3I - M 3L 3I",0))))</f>
        <v>MIXTO</v>
      </c>
      <c r="J407" s="1113">
        <v>1</v>
      </c>
      <c r="K407" s="1114">
        <v>15</v>
      </c>
      <c r="L407" s="1138" t="s">
        <v>1309</v>
      </c>
      <c r="M407" s="105"/>
      <c r="N407" s="105"/>
      <c r="O407" s="105"/>
      <c r="P407" s="105"/>
      <c r="Q407" s="105"/>
      <c r="R407" s="105"/>
      <c r="S407" s="105"/>
      <c r="T407" s="105"/>
      <c r="U407" s="105"/>
      <c r="V407" s="105"/>
      <c r="W407" s="105"/>
      <c r="X407" s="105"/>
      <c r="Y407" s="105"/>
      <c r="Z407" s="105"/>
      <c r="AA407" s="105"/>
    </row>
    <row r="408" spans="1:27" ht="15" customHeight="1" x14ac:dyDescent="0.25">
      <c r="A408" s="140"/>
      <c r="B408" s="1037"/>
      <c r="C408" s="1037"/>
      <c r="D408" s="1169" t="s">
        <v>1310</v>
      </c>
      <c r="E408" s="1040"/>
      <c r="F408" s="1040"/>
      <c r="G408" s="1040"/>
      <c r="H408" s="1041"/>
      <c r="I408" s="1037"/>
      <c r="J408" s="1037"/>
      <c r="K408" s="1037"/>
      <c r="L408" s="1102"/>
      <c r="M408" s="105"/>
      <c r="N408" s="105"/>
      <c r="O408" s="105"/>
      <c r="P408" s="105"/>
      <c r="Q408" s="105"/>
      <c r="R408" s="105"/>
      <c r="S408" s="105"/>
      <c r="T408" s="105"/>
      <c r="U408" s="105"/>
      <c r="V408" s="105"/>
      <c r="W408" s="105"/>
      <c r="X408" s="105"/>
      <c r="Y408" s="105"/>
      <c r="Z408" s="105"/>
      <c r="AA408" s="105"/>
    </row>
    <row r="409" spans="1:27" ht="15" customHeight="1" x14ac:dyDescent="0.25">
      <c r="A409" s="140"/>
      <c r="B409" s="1037"/>
      <c r="C409" s="1037"/>
      <c r="D409" s="1169" t="s">
        <v>1311</v>
      </c>
      <c r="E409" s="1040"/>
      <c r="F409" s="1040"/>
      <c r="G409" s="1040"/>
      <c r="H409" s="1041"/>
      <c r="I409" s="1037"/>
      <c r="J409" s="1037"/>
      <c r="K409" s="1037"/>
      <c r="L409" s="1102"/>
      <c r="M409" s="105"/>
      <c r="N409" s="105"/>
      <c r="O409" s="105"/>
      <c r="P409" s="105"/>
      <c r="Q409" s="105"/>
      <c r="R409" s="105"/>
      <c r="S409" s="105"/>
      <c r="T409" s="105"/>
      <c r="U409" s="105"/>
      <c r="V409" s="105"/>
      <c r="W409" s="105"/>
      <c r="X409" s="105"/>
      <c r="Y409" s="105"/>
      <c r="Z409" s="105"/>
      <c r="AA409" s="105"/>
    </row>
    <row r="410" spans="1:27" ht="54.75" customHeight="1" x14ac:dyDescent="0.25">
      <c r="A410" s="140"/>
      <c r="B410" s="1037"/>
      <c r="C410" s="1037"/>
      <c r="D410" s="1169" t="s">
        <v>1312</v>
      </c>
      <c r="E410" s="1040"/>
      <c r="F410" s="1040"/>
      <c r="G410" s="1040"/>
      <c r="H410" s="1041"/>
      <c r="I410" s="1032"/>
      <c r="J410" s="1032"/>
      <c r="K410" s="1032"/>
      <c r="L410" s="1102"/>
      <c r="M410" s="105"/>
      <c r="N410" s="105"/>
      <c r="O410" s="105"/>
      <c r="P410" s="105"/>
      <c r="Q410" s="105"/>
      <c r="R410" s="105"/>
      <c r="S410" s="105"/>
      <c r="T410" s="105"/>
      <c r="U410" s="105"/>
      <c r="V410" s="105"/>
      <c r="W410" s="105"/>
      <c r="X410" s="105"/>
      <c r="Y410" s="105"/>
      <c r="Z410" s="105"/>
      <c r="AA410" s="105"/>
    </row>
    <row r="411" spans="1:27" ht="59.25" customHeight="1" x14ac:dyDescent="0.25">
      <c r="A411" s="140"/>
      <c r="B411" s="1037"/>
      <c r="C411" s="1180" t="s">
        <v>1313</v>
      </c>
      <c r="D411" s="1169" t="s">
        <v>1314</v>
      </c>
      <c r="E411" s="1040"/>
      <c r="F411" s="1040"/>
      <c r="G411" s="508">
        <f>ROUNDUP(H342/(2*30),0)</f>
        <v>1</v>
      </c>
      <c r="H411" s="509">
        <f>ROUNDUP(H342/(2*60),0)</f>
        <v>1</v>
      </c>
      <c r="I411" s="510">
        <f>H411</f>
        <v>1</v>
      </c>
      <c r="J411" s="1105" t="s">
        <v>1302</v>
      </c>
      <c r="K411" s="1114">
        <v>90</v>
      </c>
      <c r="L411" s="1138" t="s">
        <v>1315</v>
      </c>
      <c r="M411" s="105"/>
      <c r="N411" s="105"/>
      <c r="O411" s="105"/>
      <c r="P411" s="105"/>
      <c r="Q411" s="105"/>
      <c r="R411" s="105"/>
      <c r="S411" s="105"/>
      <c r="T411" s="105"/>
      <c r="U411" s="105"/>
      <c r="V411" s="105"/>
      <c r="W411" s="105"/>
      <c r="X411" s="105"/>
      <c r="Y411" s="105"/>
      <c r="Z411" s="105"/>
      <c r="AA411" s="105"/>
    </row>
    <row r="412" spans="1:27" ht="15" customHeight="1" x14ac:dyDescent="0.25">
      <c r="A412" s="140"/>
      <c r="B412" s="1037"/>
      <c r="C412" s="1037"/>
      <c r="D412" s="1169" t="s">
        <v>1316</v>
      </c>
      <c r="E412" s="1040"/>
      <c r="F412" s="1040"/>
      <c r="G412" s="508">
        <f>ROUNDUP(H342/(2*30),0)</f>
        <v>1</v>
      </c>
      <c r="H412" s="510">
        <f>G412</f>
        <v>1</v>
      </c>
      <c r="I412" s="510"/>
      <c r="J412" s="1037"/>
      <c r="K412" s="1037"/>
      <c r="L412" s="1102"/>
      <c r="M412" s="105"/>
      <c r="N412" s="105"/>
      <c r="O412" s="105"/>
      <c r="P412" s="105"/>
      <c r="Q412" s="105"/>
      <c r="R412" s="105"/>
      <c r="S412" s="105"/>
      <c r="T412" s="105"/>
      <c r="U412" s="105"/>
      <c r="V412" s="105"/>
      <c r="W412" s="105"/>
      <c r="X412" s="105"/>
      <c r="Y412" s="105"/>
      <c r="Z412" s="105"/>
      <c r="AA412" s="105"/>
    </row>
    <row r="413" spans="1:27" ht="42" customHeight="1" x14ac:dyDescent="0.25">
      <c r="A413" s="140"/>
      <c r="B413" s="1037"/>
      <c r="C413" s="1032"/>
      <c r="D413" s="1169" t="s">
        <v>1317</v>
      </c>
      <c r="E413" s="1040"/>
      <c r="F413" s="1040"/>
      <c r="G413" s="511" t="s">
        <v>1318</v>
      </c>
      <c r="H413" s="511" t="s">
        <v>1319</v>
      </c>
      <c r="I413" s="511" t="s">
        <v>1320</v>
      </c>
      <c r="J413" s="1032"/>
      <c r="K413" s="1037"/>
      <c r="L413" s="1103"/>
      <c r="M413" s="105"/>
      <c r="N413" s="105"/>
      <c r="O413" s="105"/>
      <c r="P413" s="105"/>
      <c r="Q413" s="105"/>
      <c r="R413" s="105"/>
      <c r="S413" s="105"/>
      <c r="T413" s="105"/>
      <c r="U413" s="105"/>
      <c r="V413" s="105"/>
      <c r="W413" s="105"/>
      <c r="X413" s="105"/>
      <c r="Y413" s="105"/>
      <c r="Z413" s="105"/>
      <c r="AA413" s="105"/>
    </row>
    <row r="414" spans="1:27" ht="33.75" customHeight="1" x14ac:dyDescent="0.25">
      <c r="A414" s="140"/>
      <c r="B414" s="1032"/>
      <c r="C414" s="1158" t="s">
        <v>1321</v>
      </c>
      <c r="D414" s="1040"/>
      <c r="E414" s="1041"/>
      <c r="F414" s="1128" t="s">
        <v>1322</v>
      </c>
      <c r="G414" s="1040"/>
      <c r="H414" s="1041"/>
      <c r="I414" s="512"/>
      <c r="J414" s="513" t="s">
        <v>1302</v>
      </c>
      <c r="K414" s="514" t="s">
        <v>1302</v>
      </c>
      <c r="L414" s="507" t="s">
        <v>1302</v>
      </c>
      <c r="M414" s="105"/>
      <c r="N414" s="105"/>
      <c r="O414" s="105"/>
      <c r="P414" s="105"/>
      <c r="Q414" s="105"/>
      <c r="R414" s="105"/>
      <c r="S414" s="105"/>
      <c r="T414" s="105"/>
      <c r="U414" s="105"/>
      <c r="V414" s="105"/>
      <c r="W414" s="105"/>
      <c r="X414" s="105"/>
      <c r="Y414" s="105"/>
      <c r="Z414" s="105"/>
      <c r="AA414" s="105"/>
    </row>
    <row r="415" spans="1:27" ht="15.75" customHeight="1" x14ac:dyDescent="0.25">
      <c r="A415" s="140"/>
      <c r="B415" s="105"/>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c r="AA415" s="105"/>
    </row>
    <row r="416" spans="1:27" ht="21.75" customHeight="1" x14ac:dyDescent="0.25">
      <c r="A416" s="140"/>
      <c r="B416" s="479" t="str">
        <f>B418</f>
        <v>Servicios Generales</v>
      </c>
      <c r="C416" s="480"/>
      <c r="D416" s="480"/>
      <c r="E416" s="480"/>
      <c r="F416" s="480"/>
      <c r="G416" s="480"/>
      <c r="H416" s="480"/>
      <c r="I416" s="480"/>
      <c r="J416" s="480"/>
      <c r="K416" s="480"/>
      <c r="L416" s="480"/>
      <c r="M416" s="481"/>
      <c r="N416" s="105"/>
      <c r="O416" s="105"/>
      <c r="P416" s="105"/>
      <c r="Q416" s="105"/>
      <c r="R416" s="105"/>
      <c r="S416" s="105"/>
      <c r="T416" s="105"/>
      <c r="U416" s="105"/>
      <c r="V416" s="105"/>
      <c r="W416" s="105"/>
      <c r="X416" s="105"/>
      <c r="Y416" s="105"/>
      <c r="Z416" s="105"/>
      <c r="AA416" s="105"/>
    </row>
    <row r="417" spans="1:27" ht="15.75" customHeight="1" x14ac:dyDescent="0.25">
      <c r="A417" s="140"/>
      <c r="B417" s="105"/>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c r="AA417" s="105"/>
    </row>
    <row r="418" spans="1:27" ht="15.75" customHeight="1" x14ac:dyDescent="0.25">
      <c r="A418" s="140"/>
      <c r="B418" s="1259" t="s">
        <v>1323</v>
      </c>
      <c r="C418" s="1198" t="s">
        <v>1324</v>
      </c>
      <c r="D418" s="1148"/>
      <c r="E418" s="1131"/>
      <c r="F418" s="1199" t="s">
        <v>1325</v>
      </c>
      <c r="G418" s="1041"/>
      <c r="H418" s="502">
        <v>5.3</v>
      </c>
      <c r="I418" s="515"/>
      <c r="J418" s="516">
        <v>1</v>
      </c>
      <c r="K418" s="105"/>
      <c r="L418" s="105"/>
      <c r="M418" s="105"/>
      <c r="N418" s="105"/>
      <c r="O418" s="105"/>
      <c r="P418" s="105"/>
      <c r="Q418" s="105"/>
      <c r="R418" s="105"/>
      <c r="S418" s="105"/>
      <c r="T418" s="105"/>
      <c r="U418" s="105"/>
      <c r="V418" s="105"/>
      <c r="W418" s="105"/>
      <c r="X418" s="105"/>
      <c r="Y418" s="105"/>
      <c r="Z418" s="105"/>
      <c r="AA418" s="105"/>
    </row>
    <row r="419" spans="1:27" ht="42" customHeight="1" x14ac:dyDescent="0.25">
      <c r="A419" s="140"/>
      <c r="B419" s="1037"/>
      <c r="C419" s="1205" t="s">
        <v>1326</v>
      </c>
      <c r="D419" s="1131"/>
      <c r="E419" s="517" t="s">
        <v>1327</v>
      </c>
      <c r="F419" s="1200" t="s">
        <v>1328</v>
      </c>
      <c r="G419" s="154" t="s">
        <v>1329</v>
      </c>
      <c r="H419" s="518">
        <v>30</v>
      </c>
      <c r="I419" s="1201"/>
      <c r="J419" s="1204">
        <v>0</v>
      </c>
      <c r="K419" s="105"/>
      <c r="L419" s="105"/>
      <c r="M419" s="105"/>
      <c r="N419" s="105"/>
      <c r="O419" s="105"/>
      <c r="P419" s="105"/>
      <c r="Q419" s="105"/>
      <c r="R419" s="105"/>
      <c r="S419" s="105"/>
      <c r="T419" s="105"/>
      <c r="U419" s="105"/>
      <c r="V419" s="105"/>
      <c r="W419" s="105"/>
      <c r="X419" s="105"/>
      <c r="Y419" s="105"/>
      <c r="Z419" s="105"/>
      <c r="AA419" s="105"/>
    </row>
    <row r="420" spans="1:27" ht="45" customHeight="1" x14ac:dyDescent="0.25">
      <c r="A420" s="140"/>
      <c r="B420" s="1037"/>
      <c r="C420" s="1145"/>
      <c r="D420" s="1120"/>
      <c r="E420" s="517" t="s">
        <v>1330</v>
      </c>
      <c r="F420" s="1037"/>
      <c r="G420" s="154" t="s">
        <v>1331</v>
      </c>
      <c r="H420" s="518">
        <v>60</v>
      </c>
      <c r="I420" s="1037"/>
      <c r="J420" s="1037"/>
      <c r="K420" s="105"/>
      <c r="L420" s="105"/>
      <c r="M420" s="105"/>
      <c r="N420" s="105"/>
      <c r="O420" s="105"/>
      <c r="P420" s="105"/>
      <c r="Q420" s="105"/>
      <c r="R420" s="105"/>
      <c r="S420" s="105"/>
      <c r="T420" s="105"/>
      <c r="U420" s="105"/>
      <c r="V420" s="105"/>
      <c r="W420" s="105"/>
      <c r="X420" s="105"/>
      <c r="Y420" s="105"/>
      <c r="Z420" s="105"/>
      <c r="AA420" s="105"/>
    </row>
    <row r="421" spans="1:27" ht="15.75" customHeight="1" x14ac:dyDescent="0.25">
      <c r="A421" s="140"/>
      <c r="B421" s="1037"/>
      <c r="C421" s="1145"/>
      <c r="D421" s="1120"/>
      <c r="E421" s="517" t="s">
        <v>1332</v>
      </c>
      <c r="F421" s="1037"/>
      <c r="G421" s="154" t="s">
        <v>1333</v>
      </c>
      <c r="H421" s="518">
        <v>90</v>
      </c>
      <c r="I421" s="1037"/>
      <c r="J421" s="1037"/>
      <c r="K421" s="105"/>
      <c r="L421" s="105"/>
      <c r="M421" s="105"/>
      <c r="N421" s="105"/>
      <c r="O421" s="105"/>
      <c r="P421" s="105"/>
      <c r="Q421" s="105"/>
      <c r="R421" s="105"/>
      <c r="S421" s="105"/>
      <c r="T421" s="105"/>
      <c r="U421" s="105"/>
      <c r="V421" s="105"/>
      <c r="W421" s="105"/>
      <c r="X421" s="105"/>
      <c r="Y421" s="105"/>
      <c r="Z421" s="105"/>
      <c r="AA421" s="105"/>
    </row>
    <row r="422" spans="1:27" ht="15.75" customHeight="1" x14ac:dyDescent="0.25">
      <c r="A422" s="140"/>
      <c r="B422" s="1037"/>
      <c r="C422" s="1132"/>
      <c r="D422" s="1121"/>
      <c r="E422" s="517" t="s">
        <v>1334</v>
      </c>
      <c r="F422" s="1032"/>
      <c r="G422" s="154" t="s">
        <v>1335</v>
      </c>
      <c r="H422" s="518">
        <v>120</v>
      </c>
      <c r="I422" s="1032"/>
      <c r="J422" s="1032"/>
      <c r="K422" s="105"/>
      <c r="L422" s="105"/>
      <c r="M422" s="105"/>
      <c r="N422" s="105"/>
      <c r="O422" s="105"/>
      <c r="P422" s="105"/>
      <c r="Q422" s="105"/>
      <c r="R422" s="105"/>
      <c r="S422" s="105"/>
      <c r="T422" s="105"/>
      <c r="U422" s="105"/>
      <c r="V422" s="105"/>
      <c r="W422" s="105"/>
      <c r="X422" s="105"/>
      <c r="Y422" s="105"/>
      <c r="Z422" s="105"/>
      <c r="AA422" s="105"/>
    </row>
    <row r="423" spans="1:27" ht="15.75" customHeight="1" x14ac:dyDescent="0.25">
      <c r="A423" s="140"/>
      <c r="B423" s="1037"/>
      <c r="C423" s="1198" t="s">
        <v>1336</v>
      </c>
      <c r="D423" s="1131"/>
      <c r="E423" s="154" t="s">
        <v>1337</v>
      </c>
      <c r="F423" s="1203" t="s">
        <v>1338</v>
      </c>
      <c r="G423" s="1131"/>
      <c r="H423" s="1201">
        <v>10</v>
      </c>
      <c r="I423" s="1256"/>
      <c r="J423" s="1204">
        <v>1</v>
      </c>
      <c r="K423" s="105"/>
      <c r="L423" s="105"/>
      <c r="M423" s="105"/>
      <c r="N423" s="105"/>
      <c r="O423" s="105"/>
      <c r="P423" s="105"/>
      <c r="Q423" s="105"/>
      <c r="R423" s="105"/>
      <c r="S423" s="105"/>
      <c r="T423" s="105"/>
      <c r="U423" s="105"/>
      <c r="V423" s="105"/>
      <c r="W423" s="105"/>
      <c r="X423" s="105"/>
      <c r="Y423" s="105"/>
      <c r="Z423" s="105"/>
      <c r="AA423" s="105"/>
    </row>
    <row r="424" spans="1:27" ht="15.75" customHeight="1" x14ac:dyDescent="0.25">
      <c r="A424" s="140"/>
      <c r="B424" s="1037"/>
      <c r="C424" s="1145"/>
      <c r="D424" s="1120"/>
      <c r="E424" s="154" t="s">
        <v>1339</v>
      </c>
      <c r="F424" s="1132"/>
      <c r="G424" s="1121"/>
      <c r="H424" s="1032"/>
      <c r="I424" s="1120"/>
      <c r="J424" s="1037"/>
      <c r="K424" s="105"/>
      <c r="L424" s="105"/>
      <c r="M424" s="105"/>
      <c r="N424" s="105"/>
      <c r="O424" s="105"/>
      <c r="P424" s="105"/>
      <c r="Q424" s="105"/>
      <c r="R424" s="105"/>
      <c r="S424" s="105"/>
      <c r="T424" s="105"/>
      <c r="U424" s="105"/>
      <c r="V424" s="105"/>
      <c r="W424" s="105"/>
      <c r="X424" s="105"/>
      <c r="Y424" s="105"/>
      <c r="Z424" s="105"/>
      <c r="AA424" s="105"/>
    </row>
    <row r="425" spans="1:27" ht="15.75" customHeight="1" x14ac:dyDescent="0.25">
      <c r="A425" s="140"/>
      <c r="B425" s="1037"/>
      <c r="C425" s="1145"/>
      <c r="D425" s="1120"/>
      <c r="E425" s="519" t="s">
        <v>1340</v>
      </c>
      <c r="F425" s="1202" t="s">
        <v>1341</v>
      </c>
      <c r="G425" s="1041"/>
      <c r="H425" s="520">
        <v>13.5</v>
      </c>
      <c r="I425" s="1120"/>
      <c r="J425" s="1037"/>
      <c r="K425" s="105"/>
      <c r="L425" s="105"/>
      <c r="M425" s="105"/>
      <c r="N425" s="105"/>
      <c r="O425" s="105"/>
      <c r="P425" s="105"/>
      <c r="Q425" s="105"/>
      <c r="R425" s="105"/>
      <c r="S425" s="105"/>
      <c r="T425" s="105"/>
      <c r="U425" s="105"/>
      <c r="V425" s="105"/>
      <c r="W425" s="105"/>
      <c r="X425" s="105"/>
      <c r="Y425" s="105"/>
      <c r="Z425" s="105"/>
      <c r="AA425" s="105"/>
    </row>
    <row r="426" spans="1:27" ht="15.75" customHeight="1" x14ac:dyDescent="0.25">
      <c r="A426" s="140"/>
      <c r="B426" s="1037"/>
      <c r="C426" s="1145"/>
      <c r="D426" s="1120"/>
      <c r="E426" s="154" t="s">
        <v>1342</v>
      </c>
      <c r="F426" s="1199" t="s">
        <v>1343</v>
      </c>
      <c r="G426" s="1041"/>
      <c r="H426" s="502">
        <v>24.3</v>
      </c>
      <c r="I426" s="1120"/>
      <c r="J426" s="1037"/>
      <c r="K426" s="105"/>
      <c r="L426" s="105"/>
      <c r="M426" s="105"/>
      <c r="N426" s="105"/>
      <c r="O426" s="105"/>
      <c r="P426" s="105"/>
      <c r="Q426" s="105"/>
      <c r="R426" s="105"/>
      <c r="S426" s="105"/>
      <c r="T426" s="105"/>
      <c r="U426" s="105"/>
      <c r="V426" s="105"/>
      <c r="W426" s="105"/>
      <c r="X426" s="105"/>
      <c r="Y426" s="105"/>
      <c r="Z426" s="105"/>
      <c r="AA426" s="105"/>
    </row>
    <row r="427" spans="1:27" ht="15.75" customHeight="1" x14ac:dyDescent="0.25">
      <c r="A427" s="140"/>
      <c r="B427" s="1037"/>
      <c r="C427" s="1132"/>
      <c r="D427" s="1121"/>
      <c r="E427" s="154" t="s">
        <v>1344</v>
      </c>
      <c r="F427" s="1199" t="s">
        <v>1345</v>
      </c>
      <c r="G427" s="1041"/>
      <c r="H427" s="502">
        <v>32.299999999999997</v>
      </c>
      <c r="I427" s="1121"/>
      <c r="J427" s="1032"/>
      <c r="K427" s="105"/>
      <c r="L427" s="105"/>
      <c r="M427" s="105"/>
      <c r="N427" s="105"/>
      <c r="O427" s="105"/>
      <c r="P427" s="105"/>
      <c r="Q427" s="105"/>
      <c r="R427" s="105"/>
      <c r="S427" s="105"/>
      <c r="T427" s="105"/>
      <c r="U427" s="105"/>
      <c r="V427" s="105"/>
      <c r="W427" s="105"/>
      <c r="X427" s="105"/>
      <c r="Y427" s="105"/>
      <c r="Z427" s="105"/>
      <c r="AA427" s="105"/>
    </row>
    <row r="428" spans="1:27" ht="15.75" customHeight="1" x14ac:dyDescent="0.25">
      <c r="A428" s="140"/>
      <c r="B428" s="1037"/>
      <c r="C428" s="1198" t="s">
        <v>1346</v>
      </c>
      <c r="D428" s="1131"/>
      <c r="E428" s="154" t="s">
        <v>1347</v>
      </c>
      <c r="F428" s="1199" t="s">
        <v>530</v>
      </c>
      <c r="G428" s="1041"/>
      <c r="H428" s="502">
        <v>4.2</v>
      </c>
      <c r="I428" s="1201"/>
      <c r="J428" s="1204">
        <v>1</v>
      </c>
      <c r="K428" s="105"/>
      <c r="L428" s="105"/>
      <c r="M428" s="105"/>
      <c r="N428" s="105"/>
      <c r="O428" s="105"/>
      <c r="P428" s="105"/>
      <c r="Q428" s="105"/>
      <c r="R428" s="105"/>
      <c r="S428" s="105"/>
      <c r="T428" s="105"/>
      <c r="U428" s="105"/>
      <c r="V428" s="105"/>
      <c r="W428" s="105"/>
      <c r="X428" s="105"/>
      <c r="Y428" s="105"/>
      <c r="Z428" s="105"/>
      <c r="AA428" s="105"/>
    </row>
    <row r="429" spans="1:27" ht="15.75" customHeight="1" x14ac:dyDescent="0.25">
      <c r="A429" s="140"/>
      <c r="B429" s="1037"/>
      <c r="C429" s="1145"/>
      <c r="D429" s="1120"/>
      <c r="E429" s="154" t="s">
        <v>1348</v>
      </c>
      <c r="F429" s="1199" t="s">
        <v>530</v>
      </c>
      <c r="G429" s="1041"/>
      <c r="H429" s="502">
        <v>4.2</v>
      </c>
      <c r="I429" s="1037"/>
      <c r="J429" s="1037"/>
      <c r="K429" s="105"/>
      <c r="L429" s="105"/>
      <c r="M429" s="105"/>
      <c r="N429" s="105"/>
      <c r="O429" s="105"/>
      <c r="P429" s="105"/>
      <c r="Q429" s="105"/>
      <c r="R429" s="105"/>
      <c r="S429" s="105"/>
      <c r="T429" s="105"/>
      <c r="U429" s="105"/>
      <c r="V429" s="105"/>
      <c r="W429" s="105"/>
      <c r="X429" s="105"/>
      <c r="Y429" s="105"/>
      <c r="Z429" s="105"/>
      <c r="AA429" s="105"/>
    </row>
    <row r="430" spans="1:27" ht="15.75" customHeight="1" x14ac:dyDescent="0.25">
      <c r="A430" s="140"/>
      <c r="B430" s="1037"/>
      <c r="C430" s="1145"/>
      <c r="D430" s="1120"/>
      <c r="E430" s="519" t="s">
        <v>1349</v>
      </c>
      <c r="F430" s="1202" t="s">
        <v>533</v>
      </c>
      <c r="G430" s="1041"/>
      <c r="H430" s="520">
        <v>6</v>
      </c>
      <c r="I430" s="1037"/>
      <c r="J430" s="1037"/>
      <c r="K430" s="105"/>
      <c r="L430" s="105"/>
      <c r="M430" s="105"/>
      <c r="N430" s="105"/>
      <c r="O430" s="105"/>
      <c r="P430" s="105"/>
      <c r="Q430" s="105"/>
      <c r="R430" s="105"/>
      <c r="S430" s="105"/>
      <c r="T430" s="105"/>
      <c r="U430" s="105"/>
      <c r="V430" s="105"/>
      <c r="W430" s="105"/>
      <c r="X430" s="105"/>
      <c r="Y430" s="105"/>
      <c r="Z430" s="105"/>
      <c r="AA430" s="105"/>
    </row>
    <row r="431" spans="1:27" ht="15.75" customHeight="1" x14ac:dyDescent="0.25">
      <c r="A431" s="140"/>
      <c r="B431" s="1037"/>
      <c r="C431" s="1145"/>
      <c r="D431" s="1120"/>
      <c r="E431" s="154" t="s">
        <v>1350</v>
      </c>
      <c r="F431" s="1199" t="s">
        <v>535</v>
      </c>
      <c r="G431" s="1041"/>
      <c r="H431" s="502">
        <v>9</v>
      </c>
      <c r="I431" s="1037"/>
      <c r="J431" s="1037"/>
      <c r="K431" s="105"/>
      <c r="L431" s="105"/>
      <c r="M431" s="105"/>
      <c r="N431" s="105"/>
      <c r="O431" s="105"/>
      <c r="P431" s="105"/>
      <c r="Q431" s="105"/>
      <c r="R431" s="105"/>
      <c r="S431" s="105"/>
      <c r="T431" s="105"/>
      <c r="U431" s="105"/>
      <c r="V431" s="105"/>
      <c r="W431" s="105"/>
      <c r="X431" s="105"/>
      <c r="Y431" s="105"/>
      <c r="Z431" s="105"/>
      <c r="AA431" s="105"/>
    </row>
    <row r="432" spans="1:27" ht="15.75" customHeight="1" x14ac:dyDescent="0.25">
      <c r="A432" s="140"/>
      <c r="B432" s="1037"/>
      <c r="C432" s="1132"/>
      <c r="D432" s="1121"/>
      <c r="E432" s="154" t="s">
        <v>1351</v>
      </c>
      <c r="F432" s="501" t="s">
        <v>1352</v>
      </c>
      <c r="G432" s="521"/>
      <c r="H432" s="502">
        <v>10.3</v>
      </c>
      <c r="I432" s="1032"/>
      <c r="J432" s="1032"/>
      <c r="K432" s="105"/>
      <c r="L432" s="105"/>
      <c r="M432" s="105"/>
      <c r="N432" s="105"/>
      <c r="O432" s="105"/>
      <c r="P432" s="105"/>
      <c r="Q432" s="105"/>
      <c r="R432" s="105"/>
      <c r="S432" s="105"/>
      <c r="T432" s="105"/>
      <c r="U432" s="105"/>
      <c r="V432" s="105"/>
      <c r="W432" s="105"/>
      <c r="X432" s="105"/>
      <c r="Y432" s="105"/>
      <c r="Z432" s="105"/>
      <c r="AA432" s="105"/>
    </row>
    <row r="433" spans="1:27" ht="15.75" customHeight="1" x14ac:dyDescent="0.25">
      <c r="A433" s="140"/>
      <c r="B433" s="1037"/>
      <c r="C433" s="1199" t="s">
        <v>1353</v>
      </c>
      <c r="D433" s="1041"/>
      <c r="E433" s="503"/>
      <c r="F433" s="517"/>
      <c r="G433" s="154"/>
      <c r="H433" s="522">
        <v>3</v>
      </c>
      <c r="I433" s="523"/>
      <c r="J433" s="524">
        <v>1</v>
      </c>
      <c r="K433" s="105"/>
      <c r="L433" s="105"/>
      <c r="M433" s="105"/>
      <c r="N433" s="105"/>
      <c r="O433" s="105"/>
      <c r="P433" s="105"/>
      <c r="Q433" s="105"/>
      <c r="R433" s="105"/>
      <c r="S433" s="105"/>
      <c r="T433" s="105"/>
      <c r="U433" s="105"/>
      <c r="V433" s="105"/>
      <c r="W433" s="105"/>
      <c r="X433" s="105"/>
      <c r="Y433" s="105"/>
      <c r="Z433" s="105"/>
      <c r="AA433" s="105"/>
    </row>
    <row r="434" spans="1:27" ht="39" customHeight="1" x14ac:dyDescent="0.25">
      <c r="A434" s="140"/>
      <c r="B434" s="1037"/>
      <c r="C434" s="1245" t="s">
        <v>1354</v>
      </c>
      <c r="D434" s="1206" t="s">
        <v>1355</v>
      </c>
      <c r="E434" s="1131"/>
      <c r="F434" s="503" t="s">
        <v>1356</v>
      </c>
      <c r="G434" s="525" t="s">
        <v>1357</v>
      </c>
      <c r="H434" s="499">
        <f>2.5*5</f>
        <v>12.5</v>
      </c>
      <c r="I434" s="499"/>
      <c r="J434" s="500">
        <f>ROUND((I334/5),0)</f>
        <v>0</v>
      </c>
      <c r="K434" s="105"/>
      <c r="L434" s="105"/>
      <c r="M434" s="105"/>
      <c r="N434" s="105"/>
      <c r="O434" s="105"/>
      <c r="P434" s="105"/>
      <c r="Q434" s="105"/>
      <c r="R434" s="105"/>
      <c r="S434" s="105"/>
      <c r="T434" s="105"/>
      <c r="U434" s="105"/>
      <c r="V434" s="105"/>
      <c r="W434" s="105"/>
      <c r="X434" s="105"/>
      <c r="Y434" s="105"/>
      <c r="Z434" s="105"/>
      <c r="AA434" s="105"/>
    </row>
    <row r="435" spans="1:27" ht="15.75" customHeight="1" x14ac:dyDescent="0.25">
      <c r="A435" s="140"/>
      <c r="B435" s="1037"/>
      <c r="C435" s="1037"/>
      <c r="D435" s="1132"/>
      <c r="E435" s="1121"/>
      <c r="F435" s="526" t="s">
        <v>1358</v>
      </c>
      <c r="G435" s="525" t="s">
        <v>1359</v>
      </c>
      <c r="H435" s="499">
        <f>2.5*5</f>
        <v>12.5</v>
      </c>
      <c r="I435" s="499"/>
      <c r="J435" s="500">
        <v>3</v>
      </c>
      <c r="K435" s="105"/>
      <c r="L435" s="105"/>
      <c r="M435" s="105"/>
      <c r="N435" s="105"/>
      <c r="O435" s="105"/>
      <c r="P435" s="105"/>
      <c r="Q435" s="105"/>
      <c r="R435" s="105"/>
      <c r="S435" s="105"/>
      <c r="T435" s="105"/>
      <c r="U435" s="105"/>
      <c r="V435" s="105"/>
      <c r="W435" s="105"/>
      <c r="X435" s="105"/>
      <c r="Y435" s="105"/>
      <c r="Z435" s="105"/>
      <c r="AA435" s="105"/>
    </row>
    <row r="436" spans="1:27" ht="54" customHeight="1" x14ac:dyDescent="0.25">
      <c r="A436" s="140"/>
      <c r="B436" s="1037"/>
      <c r="C436" s="1032"/>
      <c r="D436" s="1207" t="s">
        <v>1360</v>
      </c>
      <c r="E436" s="1041"/>
      <c r="F436" s="196"/>
      <c r="G436" s="527"/>
      <c r="H436" s="499">
        <v>1.5</v>
      </c>
      <c r="I436" s="499"/>
      <c r="J436" s="500">
        <f>I335*0.05</f>
        <v>0.05</v>
      </c>
      <c r="K436" s="105"/>
      <c r="L436" s="105"/>
      <c r="M436" s="105"/>
      <c r="N436" s="105"/>
      <c r="O436" s="105"/>
      <c r="P436" s="105"/>
      <c r="Q436" s="105"/>
      <c r="R436" s="105"/>
      <c r="S436" s="105"/>
      <c r="T436" s="105"/>
      <c r="U436" s="105"/>
      <c r="V436" s="105"/>
      <c r="W436" s="105"/>
      <c r="X436" s="105"/>
      <c r="Y436" s="105"/>
      <c r="Z436" s="105"/>
      <c r="AA436" s="105"/>
    </row>
    <row r="437" spans="1:27" ht="15.75" customHeight="1" x14ac:dyDescent="0.25">
      <c r="A437" s="140"/>
      <c r="B437" s="1037"/>
      <c r="C437" s="1199" t="s">
        <v>1361</v>
      </c>
      <c r="D437" s="1040"/>
      <c r="E437" s="1041"/>
      <c r="F437" s="1208" t="s">
        <v>1362</v>
      </c>
      <c r="G437" s="1040"/>
      <c r="H437" s="1041"/>
      <c r="I437" s="197"/>
      <c r="J437" s="500">
        <v>1</v>
      </c>
      <c r="K437" s="105"/>
      <c r="L437" s="105"/>
      <c r="M437" s="105"/>
      <c r="N437" s="105"/>
      <c r="O437" s="105"/>
      <c r="P437" s="105"/>
      <c r="Q437" s="105"/>
      <c r="R437" s="105"/>
      <c r="S437" s="105"/>
      <c r="T437" s="105"/>
      <c r="U437" s="105"/>
      <c r="V437" s="105"/>
      <c r="W437" s="105"/>
      <c r="X437" s="105"/>
      <c r="Y437" s="105"/>
      <c r="Z437" s="105"/>
      <c r="AA437" s="105"/>
    </row>
    <row r="438" spans="1:27" ht="15.75" customHeight="1" x14ac:dyDescent="0.25">
      <c r="A438" s="140"/>
      <c r="B438" s="1037"/>
      <c r="C438" s="1198" t="s">
        <v>1363</v>
      </c>
      <c r="D438" s="1148"/>
      <c r="E438" s="1131"/>
      <c r="F438" s="1188" t="s">
        <v>1290</v>
      </c>
      <c r="G438" s="1188" t="s">
        <v>1364</v>
      </c>
      <c r="H438" s="1189">
        <v>30</v>
      </c>
      <c r="I438" s="1189"/>
      <c r="J438" s="1204">
        <v>1</v>
      </c>
      <c r="K438" s="105"/>
      <c r="L438" s="105"/>
      <c r="M438" s="105"/>
      <c r="N438" s="105"/>
      <c r="O438" s="105"/>
      <c r="P438" s="105"/>
      <c r="Q438" s="105"/>
      <c r="R438" s="105"/>
      <c r="S438" s="105"/>
      <c r="T438" s="105"/>
      <c r="U438" s="105"/>
      <c r="V438" s="105"/>
      <c r="W438" s="105"/>
      <c r="X438" s="105"/>
      <c r="Y438" s="105"/>
      <c r="Z438" s="105"/>
      <c r="AA438" s="105"/>
    </row>
    <row r="439" spans="1:27" ht="15.75" customHeight="1" x14ac:dyDescent="0.25">
      <c r="A439" s="140"/>
      <c r="B439" s="1037"/>
      <c r="C439" s="1132"/>
      <c r="D439" s="1149"/>
      <c r="E439" s="1121"/>
      <c r="F439" s="1032"/>
      <c r="G439" s="1032"/>
      <c r="H439" s="1032"/>
      <c r="I439" s="1032"/>
      <c r="J439" s="1032"/>
      <c r="K439" s="105"/>
      <c r="L439" s="105"/>
      <c r="M439" s="105"/>
      <c r="N439" s="105"/>
      <c r="O439" s="105"/>
      <c r="P439" s="105"/>
      <c r="Q439" s="105"/>
      <c r="R439" s="105"/>
      <c r="S439" s="105"/>
      <c r="T439" s="105"/>
      <c r="U439" s="105"/>
      <c r="V439" s="105"/>
      <c r="W439" s="105"/>
      <c r="X439" s="105"/>
      <c r="Y439" s="105"/>
      <c r="Z439" s="105"/>
      <c r="AA439" s="105"/>
    </row>
    <row r="440" spans="1:27" ht="15.75" customHeight="1" x14ac:dyDescent="0.25">
      <c r="A440" s="140"/>
      <c r="B440" s="1037"/>
      <c r="C440" s="1246" t="s">
        <v>1365</v>
      </c>
      <c r="D440" s="1148"/>
      <c r="E440" s="1131"/>
      <c r="F440" s="1190"/>
      <c r="G440" s="1131"/>
      <c r="H440" s="1189">
        <v>40</v>
      </c>
      <c r="I440" s="1189"/>
      <c r="J440" s="1204">
        <v>1</v>
      </c>
      <c r="K440" s="105"/>
      <c r="L440" s="105"/>
      <c r="M440" s="105"/>
      <c r="N440" s="105"/>
      <c r="O440" s="105"/>
      <c r="P440" s="105"/>
      <c r="Q440" s="105"/>
      <c r="R440" s="105"/>
      <c r="S440" s="105"/>
      <c r="T440" s="105"/>
      <c r="U440" s="105"/>
      <c r="V440" s="105"/>
      <c r="W440" s="105"/>
      <c r="X440" s="105"/>
      <c r="Y440" s="105"/>
      <c r="Z440" s="105"/>
      <c r="AA440" s="105"/>
    </row>
    <row r="441" spans="1:27" ht="15.75" customHeight="1" x14ac:dyDescent="0.25">
      <c r="A441" s="140"/>
      <c r="B441" s="1037"/>
      <c r="C441" s="1132"/>
      <c r="D441" s="1149"/>
      <c r="E441" s="1121"/>
      <c r="F441" s="1132"/>
      <c r="G441" s="1121"/>
      <c r="H441" s="1032"/>
      <c r="I441" s="1032"/>
      <c r="J441" s="1032"/>
      <c r="K441" s="105"/>
      <c r="L441" s="105"/>
      <c r="M441" s="105"/>
      <c r="N441" s="105"/>
      <c r="O441" s="105"/>
      <c r="P441" s="105"/>
      <c r="Q441" s="105"/>
      <c r="R441" s="105"/>
      <c r="S441" s="105"/>
      <c r="T441" s="105"/>
      <c r="U441" s="105"/>
      <c r="V441" s="105"/>
      <c r="W441" s="105"/>
      <c r="X441" s="105"/>
      <c r="Y441" s="105"/>
      <c r="Z441" s="105"/>
      <c r="AA441" s="105"/>
    </row>
    <row r="442" spans="1:27" ht="15.75" customHeight="1" x14ac:dyDescent="0.25">
      <c r="A442" s="140"/>
      <c r="B442" s="1037"/>
      <c r="C442" s="1199" t="s">
        <v>1366</v>
      </c>
      <c r="D442" s="1040"/>
      <c r="E442" s="1041"/>
      <c r="F442" s="528" t="s">
        <v>1367</v>
      </c>
      <c r="G442" s="197" t="s">
        <v>1368</v>
      </c>
      <c r="H442" s="529">
        <f>I333*1.5</f>
        <v>1.5</v>
      </c>
      <c r="I442" s="529"/>
      <c r="J442" s="500">
        <v>1</v>
      </c>
      <c r="K442" s="105"/>
      <c r="L442" s="105"/>
      <c r="M442" s="105"/>
      <c r="N442" s="105"/>
      <c r="O442" s="105"/>
      <c r="P442" s="105"/>
      <c r="Q442" s="105"/>
      <c r="R442" s="105"/>
      <c r="S442" s="105"/>
      <c r="T442" s="105"/>
      <c r="U442" s="105"/>
      <c r="V442" s="105"/>
      <c r="W442" s="105"/>
      <c r="X442" s="105"/>
      <c r="Y442" s="105"/>
      <c r="Z442" s="105"/>
      <c r="AA442" s="105"/>
    </row>
    <row r="443" spans="1:27" ht="15.75" customHeight="1" x14ac:dyDescent="0.25">
      <c r="A443" s="140"/>
      <c r="B443" s="1037"/>
      <c r="C443" s="1199" t="s">
        <v>1369</v>
      </c>
      <c r="D443" s="1040"/>
      <c r="E443" s="1041"/>
      <c r="F443" s="154" t="s">
        <v>1290</v>
      </c>
      <c r="G443" s="197" t="s">
        <v>1370</v>
      </c>
      <c r="H443" s="529">
        <v>3</v>
      </c>
      <c r="I443" s="529"/>
      <c r="J443" s="500">
        <v>1</v>
      </c>
      <c r="K443" s="105"/>
      <c r="L443" s="105"/>
      <c r="M443" s="105"/>
      <c r="N443" s="105"/>
      <c r="O443" s="105"/>
      <c r="P443" s="105"/>
      <c r="Q443" s="105"/>
      <c r="R443" s="105"/>
      <c r="S443" s="105"/>
      <c r="T443" s="105"/>
      <c r="U443" s="105"/>
      <c r="V443" s="105"/>
      <c r="W443" s="105"/>
      <c r="X443" s="105"/>
      <c r="Y443" s="105"/>
      <c r="Z443" s="105"/>
      <c r="AA443" s="105"/>
    </row>
    <row r="444" spans="1:27" ht="15.75" customHeight="1" x14ac:dyDescent="0.25">
      <c r="A444" s="140"/>
      <c r="B444" s="1037"/>
      <c r="C444" s="1199" t="s">
        <v>1371</v>
      </c>
      <c r="D444" s="1040"/>
      <c r="E444" s="1041"/>
      <c r="F444" s="154" t="s">
        <v>1372</v>
      </c>
      <c r="G444" s="197"/>
      <c r="H444" s="529"/>
      <c r="I444" s="529"/>
      <c r="J444" s="500">
        <v>1</v>
      </c>
      <c r="K444" s="105"/>
      <c r="L444" s="105"/>
      <c r="M444" s="105"/>
      <c r="N444" s="105"/>
      <c r="O444" s="105"/>
      <c r="P444" s="105"/>
      <c r="Q444" s="105"/>
      <c r="R444" s="105"/>
      <c r="S444" s="105"/>
      <c r="T444" s="105"/>
      <c r="U444" s="105"/>
      <c r="V444" s="105"/>
      <c r="W444" s="105"/>
      <c r="X444" s="105"/>
      <c r="Y444" s="105"/>
      <c r="Z444" s="105"/>
      <c r="AA444" s="105"/>
    </row>
    <row r="445" spans="1:27" ht="15.75" customHeight="1" x14ac:dyDescent="0.25">
      <c r="A445" s="140"/>
      <c r="B445" s="1037"/>
      <c r="C445" s="1199" t="s">
        <v>1373</v>
      </c>
      <c r="D445" s="1040"/>
      <c r="E445" s="1041"/>
      <c r="F445" s="154" t="s">
        <v>1290</v>
      </c>
      <c r="G445" s="197" t="s">
        <v>1374</v>
      </c>
      <c r="H445" s="529">
        <v>1.5</v>
      </c>
      <c r="I445" s="529"/>
      <c r="J445" s="500">
        <v>1</v>
      </c>
      <c r="K445" s="105"/>
      <c r="L445" s="105"/>
      <c r="M445" s="105"/>
      <c r="N445" s="105"/>
      <c r="O445" s="105"/>
      <c r="P445" s="105"/>
      <c r="Q445" s="105"/>
      <c r="R445" s="105"/>
      <c r="S445" s="105"/>
      <c r="T445" s="105"/>
      <c r="U445" s="105"/>
      <c r="V445" s="105"/>
      <c r="W445" s="105"/>
      <c r="X445" s="105"/>
      <c r="Y445" s="105"/>
      <c r="Z445" s="105"/>
      <c r="AA445" s="105"/>
    </row>
    <row r="446" spans="1:27" ht="15.75" customHeight="1" thickBot="1" x14ac:dyDescent="0.3">
      <c r="A446" s="140"/>
      <c r="B446" s="1160"/>
      <c r="C446" s="1286" t="s">
        <v>1375</v>
      </c>
      <c r="D446" s="1162"/>
      <c r="E446" s="1163"/>
      <c r="F446" s="530" t="s">
        <v>1290</v>
      </c>
      <c r="G446" s="531" t="s">
        <v>1376</v>
      </c>
      <c r="H446" s="532">
        <f>2042.24*0.004</f>
        <v>8.1689600000000002</v>
      </c>
      <c r="I446" s="533"/>
      <c r="J446" s="534">
        <v>1</v>
      </c>
      <c r="K446" s="105"/>
      <c r="L446" s="105"/>
      <c r="M446" s="105"/>
      <c r="N446" s="105"/>
      <c r="O446" s="105"/>
      <c r="P446" s="105"/>
      <c r="Q446" s="105"/>
      <c r="R446" s="105"/>
      <c r="S446" s="105"/>
      <c r="T446" s="105"/>
      <c r="U446" s="105"/>
      <c r="V446" s="105"/>
      <c r="W446" s="105"/>
      <c r="X446" s="105"/>
      <c r="Y446" s="105"/>
      <c r="Z446" s="105"/>
      <c r="AA446" s="105"/>
    </row>
    <row r="447" spans="1:27" ht="15.75" customHeight="1" x14ac:dyDescent="0.25">
      <c r="A447" s="140"/>
      <c r="B447" s="105"/>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c r="AA447" s="105"/>
    </row>
    <row r="448" spans="1:27" ht="15.75" customHeight="1" x14ac:dyDescent="0.25">
      <c r="A448" s="140"/>
      <c r="B448" s="105"/>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c r="AA448" s="105"/>
    </row>
    <row r="449" spans="1:27" ht="15.75" customHeight="1" x14ac:dyDescent="0.25">
      <c r="A449" s="140"/>
      <c r="B449" s="105"/>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c r="AA449" s="105"/>
    </row>
    <row r="450" spans="1:27" ht="15.75" customHeight="1" thickBot="1" x14ac:dyDescent="0.3">
      <c r="A450" s="140"/>
      <c r="B450" s="105"/>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c r="AA450" s="105"/>
    </row>
    <row r="451" spans="1:27" ht="15.75" customHeight="1" thickBot="1" x14ac:dyDescent="0.3">
      <c r="A451" s="140"/>
      <c r="B451" s="1287" t="s">
        <v>1377</v>
      </c>
      <c r="C451" s="1217"/>
      <c r="D451" s="1217"/>
      <c r="E451" s="1217"/>
      <c r="F451" s="1217"/>
      <c r="G451" s="1217"/>
      <c r="H451" s="1217"/>
      <c r="I451" s="1217"/>
      <c r="J451" s="1217"/>
      <c r="K451" s="1217"/>
      <c r="L451" s="1217"/>
      <c r="M451" s="1218"/>
      <c r="N451" s="105"/>
      <c r="O451" s="105"/>
      <c r="P451" s="105"/>
      <c r="Q451" s="105"/>
      <c r="R451" s="105"/>
      <c r="S451" s="105"/>
      <c r="T451" s="105"/>
      <c r="U451" s="105"/>
      <c r="V451" s="105"/>
      <c r="W451" s="105"/>
      <c r="X451" s="105"/>
      <c r="Y451" s="105"/>
      <c r="Z451" s="105"/>
      <c r="AA451" s="105"/>
    </row>
    <row r="452" spans="1:27" ht="15.75" customHeight="1" thickBot="1" x14ac:dyDescent="0.3">
      <c r="A452" s="140"/>
      <c r="B452" s="1288" t="s">
        <v>1378</v>
      </c>
      <c r="C452" s="1121"/>
      <c r="D452" s="1289" t="s">
        <v>1379</v>
      </c>
      <c r="E452" s="1267"/>
      <c r="F452" s="1109"/>
      <c r="G452" s="1191" t="s">
        <v>1380</v>
      </c>
      <c r="H452" s="1192"/>
      <c r="I452" s="535">
        <v>36</v>
      </c>
      <c r="J452" s="1290" t="s">
        <v>480</v>
      </c>
      <c r="K452" s="1250"/>
      <c r="L452" s="536"/>
      <c r="M452" s="537"/>
      <c r="N452" s="105"/>
      <c r="O452" s="105"/>
      <c r="P452" s="105"/>
      <c r="Q452" s="105"/>
      <c r="R452" s="105"/>
      <c r="S452" s="105"/>
      <c r="T452" s="105"/>
      <c r="U452" s="105"/>
      <c r="V452" s="105"/>
      <c r="W452" s="105"/>
      <c r="X452" s="105"/>
      <c r="Y452" s="105"/>
      <c r="Z452" s="105"/>
      <c r="AA452" s="105"/>
    </row>
    <row r="453" spans="1:27" ht="15.75" customHeight="1" x14ac:dyDescent="0.25">
      <c r="A453" s="140"/>
      <c r="B453" s="1126" t="s">
        <v>1381</v>
      </c>
      <c r="C453" s="1040"/>
      <c r="D453" s="1040"/>
      <c r="E453" s="1041"/>
      <c r="F453" s="538" t="s">
        <v>1382</v>
      </c>
      <c r="G453" s="1193" t="s">
        <v>1383</v>
      </c>
      <c r="H453" s="1120"/>
      <c r="I453" s="539">
        <v>20</v>
      </c>
      <c r="J453" s="1291" t="s">
        <v>482</v>
      </c>
      <c r="K453" s="1123"/>
      <c r="L453" s="536"/>
      <c r="M453" s="537"/>
      <c r="N453" s="105"/>
      <c r="O453" s="105"/>
      <c r="P453" s="105"/>
      <c r="Q453" s="105"/>
      <c r="R453" s="105"/>
      <c r="S453" s="105"/>
      <c r="T453" s="105"/>
      <c r="U453" s="105"/>
      <c r="V453" s="105"/>
      <c r="W453" s="105"/>
      <c r="X453" s="105"/>
      <c r="Y453" s="105"/>
      <c r="Z453" s="105"/>
      <c r="AA453" s="105"/>
    </row>
    <row r="454" spans="1:27" ht="15.75" customHeight="1" x14ac:dyDescent="0.25">
      <c r="A454" s="140"/>
      <c r="B454" s="1126" t="s">
        <v>569</v>
      </c>
      <c r="C454" s="1040"/>
      <c r="D454" s="1040"/>
      <c r="E454" s="1041"/>
      <c r="F454" s="538">
        <v>2</v>
      </c>
      <c r="G454" s="1193" t="s">
        <v>1384</v>
      </c>
      <c r="H454" s="1120"/>
      <c r="I454" s="540">
        <f>I453*30</f>
        <v>600</v>
      </c>
      <c r="J454" s="1194" t="s">
        <v>1385</v>
      </c>
      <c r="K454" s="1123"/>
      <c r="L454" s="536"/>
      <c r="M454" s="537"/>
      <c r="N454" s="105"/>
      <c r="O454" s="105"/>
      <c r="P454" s="105"/>
      <c r="Q454" s="105"/>
      <c r="R454" s="105"/>
      <c r="S454" s="105"/>
      <c r="T454" s="105"/>
      <c r="U454" s="105"/>
      <c r="V454" s="105"/>
      <c r="W454" s="105"/>
      <c r="X454" s="105"/>
      <c r="Y454" s="105"/>
      <c r="Z454" s="105"/>
      <c r="AA454" s="105"/>
    </row>
    <row r="455" spans="1:27" ht="15.75" customHeight="1" x14ac:dyDescent="0.25">
      <c r="A455" s="140"/>
      <c r="B455" s="1126" t="s">
        <v>1386</v>
      </c>
      <c r="C455" s="1040"/>
      <c r="D455" s="1040"/>
      <c r="E455" s="1041"/>
      <c r="F455" s="541" t="s">
        <v>563</v>
      </c>
      <c r="G455" s="1193" t="s">
        <v>1387</v>
      </c>
      <c r="H455" s="1120"/>
      <c r="I455" s="540">
        <f>I454*2</f>
        <v>1200</v>
      </c>
      <c r="J455" s="1194" t="s">
        <v>1385</v>
      </c>
      <c r="K455" s="1123"/>
      <c r="L455" s="536"/>
      <c r="M455" s="537"/>
      <c r="N455" s="105"/>
      <c r="O455" s="105"/>
      <c r="P455" s="105"/>
      <c r="Q455" s="105"/>
      <c r="R455" s="105"/>
      <c r="S455" s="105"/>
      <c r="T455" s="105"/>
      <c r="U455" s="105"/>
      <c r="V455" s="105"/>
      <c r="W455" s="105"/>
      <c r="X455" s="105"/>
      <c r="Y455" s="105"/>
      <c r="Z455" s="105"/>
      <c r="AA455" s="105"/>
    </row>
    <row r="456" spans="1:27" ht="15.75" customHeight="1" x14ac:dyDescent="0.25">
      <c r="A456" s="140"/>
      <c r="B456" s="1126" t="s">
        <v>1388</v>
      </c>
      <c r="C456" s="1040"/>
      <c r="D456" s="1040"/>
      <c r="E456" s="1041"/>
      <c r="F456" s="542">
        <v>6612.9</v>
      </c>
      <c r="G456" s="1193" t="s">
        <v>1389</v>
      </c>
      <c r="H456" s="1120"/>
      <c r="I456" s="543">
        <v>48</v>
      </c>
      <c r="J456" s="1194" t="s">
        <v>484</v>
      </c>
      <c r="K456" s="1123"/>
      <c r="L456" s="536"/>
      <c r="M456" s="537">
        <f>I456+I457</f>
        <v>62</v>
      </c>
      <c r="N456" s="105"/>
      <c r="O456" s="105"/>
      <c r="P456" s="105"/>
      <c r="Q456" s="105"/>
      <c r="R456" s="105"/>
      <c r="S456" s="105"/>
      <c r="T456" s="105"/>
      <c r="U456" s="105"/>
      <c r="V456" s="105"/>
      <c r="W456" s="105"/>
      <c r="X456" s="105"/>
      <c r="Y456" s="105"/>
      <c r="Z456" s="105"/>
      <c r="AA456" s="105"/>
    </row>
    <row r="457" spans="1:27" ht="15.75" customHeight="1" x14ac:dyDescent="0.25">
      <c r="A457" s="140"/>
      <c r="B457" s="1126" t="s">
        <v>1390</v>
      </c>
      <c r="C457" s="1040"/>
      <c r="D457" s="1040"/>
      <c r="E457" s="544">
        <v>0.3</v>
      </c>
      <c r="F457" s="545">
        <f>F456*E457</f>
        <v>1983.87</v>
      </c>
      <c r="G457" s="1193" t="s">
        <v>1391</v>
      </c>
      <c r="H457" s="1120"/>
      <c r="I457" s="543">
        <v>14</v>
      </c>
      <c r="J457" s="1194" t="s">
        <v>1392</v>
      </c>
      <c r="K457" s="1123"/>
      <c r="L457" s="536"/>
      <c r="M457" s="546" t="s">
        <v>1393</v>
      </c>
      <c r="N457" s="105"/>
      <c r="O457" s="105"/>
      <c r="P457" s="105"/>
      <c r="Q457" s="105"/>
      <c r="R457" s="105"/>
      <c r="S457" s="105"/>
      <c r="T457" s="105"/>
      <c r="U457" s="105"/>
      <c r="V457" s="105"/>
      <c r="W457" s="105"/>
      <c r="X457" s="105"/>
      <c r="Y457" s="105"/>
      <c r="Z457" s="105"/>
      <c r="AA457" s="105"/>
    </row>
    <row r="458" spans="1:27" ht="15.75" customHeight="1" thickBot="1" x14ac:dyDescent="0.3">
      <c r="A458" s="140"/>
      <c r="B458" s="547"/>
      <c r="C458" s="548"/>
      <c r="D458" s="548"/>
      <c r="E458" s="549"/>
      <c r="F458" s="549"/>
      <c r="G458" s="550"/>
      <c r="H458" s="549"/>
      <c r="I458" s="549"/>
      <c r="J458" s="549"/>
      <c r="K458" s="549"/>
      <c r="L458" s="536"/>
      <c r="M458" s="537"/>
      <c r="N458" s="105"/>
      <c r="O458" s="105"/>
      <c r="P458" s="105"/>
      <c r="Q458" s="105"/>
      <c r="R458" s="105"/>
      <c r="S458" s="105"/>
      <c r="T458" s="105"/>
      <c r="U458" s="105"/>
      <c r="V458" s="105"/>
      <c r="W458" s="105"/>
      <c r="X458" s="105"/>
      <c r="Y458" s="105"/>
      <c r="Z458" s="105"/>
      <c r="AA458" s="105"/>
    </row>
    <row r="459" spans="1:27" ht="15.75" customHeight="1" x14ac:dyDescent="0.25">
      <c r="A459" s="140"/>
      <c r="B459" s="1127" t="s">
        <v>1394</v>
      </c>
      <c r="C459" s="1109"/>
      <c r="D459" s="551" t="s">
        <v>642</v>
      </c>
      <c r="E459" s="551" t="s">
        <v>1275</v>
      </c>
      <c r="F459" s="551" t="s">
        <v>1276</v>
      </c>
      <c r="G459" s="552" t="s">
        <v>1277</v>
      </c>
      <c r="H459" s="552" t="s">
        <v>1278</v>
      </c>
      <c r="I459" s="552" t="s">
        <v>1279</v>
      </c>
      <c r="J459" s="1108" t="s">
        <v>1280</v>
      </c>
      <c r="K459" s="1109"/>
      <c r="L459" s="552" t="s">
        <v>1395</v>
      </c>
      <c r="M459" s="553" t="s">
        <v>1396</v>
      </c>
      <c r="N459" s="105"/>
      <c r="O459" s="105"/>
      <c r="P459" s="105"/>
      <c r="Q459" s="105"/>
      <c r="R459" s="105"/>
      <c r="S459" s="105"/>
      <c r="T459" s="105"/>
      <c r="U459" s="105"/>
      <c r="V459" s="105"/>
      <c r="W459" s="105"/>
      <c r="X459" s="105"/>
      <c r="Y459" s="105"/>
      <c r="Z459" s="105"/>
      <c r="AA459" s="105"/>
    </row>
    <row r="460" spans="1:27" ht="15.75" customHeight="1" x14ac:dyDescent="0.25">
      <c r="A460" s="140"/>
      <c r="B460" s="1154" t="s">
        <v>1397</v>
      </c>
      <c r="C460" s="1248" t="s">
        <v>1398</v>
      </c>
      <c r="D460" s="1110" t="s">
        <v>1399</v>
      </c>
      <c r="E460" s="1040"/>
      <c r="F460" s="1040"/>
      <c r="G460" s="1040"/>
      <c r="H460" s="1040"/>
      <c r="I460" s="1040"/>
      <c r="J460" s="1040"/>
      <c r="K460" s="1040"/>
      <c r="L460" s="1041"/>
      <c r="M460" s="1101" t="s">
        <v>1400</v>
      </c>
      <c r="N460" s="105"/>
      <c r="O460" s="105"/>
      <c r="P460" s="105"/>
      <c r="Q460" s="105"/>
      <c r="R460" s="105"/>
      <c r="S460" s="105"/>
      <c r="T460" s="105"/>
      <c r="U460" s="105"/>
      <c r="V460" s="105"/>
      <c r="W460" s="105"/>
      <c r="X460" s="105"/>
      <c r="Y460" s="105"/>
      <c r="Z460" s="105"/>
      <c r="AA460" s="105"/>
    </row>
    <row r="461" spans="1:27" ht="62.25" customHeight="1" x14ac:dyDescent="0.25">
      <c r="A461" s="140"/>
      <c r="B461" s="1155"/>
      <c r="C461" s="1032"/>
      <c r="D461" s="1111" t="s">
        <v>1401</v>
      </c>
      <c r="E461" s="1040"/>
      <c r="F461" s="1041"/>
      <c r="G461" s="554">
        <v>30</v>
      </c>
      <c r="H461" s="555">
        <v>2</v>
      </c>
      <c r="I461" s="556">
        <v>60</v>
      </c>
      <c r="J461" s="557"/>
      <c r="K461" s="513">
        <f>I453</f>
        <v>20</v>
      </c>
      <c r="L461" s="558">
        <f>I461*K461</f>
        <v>1200</v>
      </c>
      <c r="M461" s="1102"/>
      <c r="N461" s="105"/>
      <c r="O461" s="105"/>
      <c r="P461" s="105"/>
      <c r="Q461" s="105"/>
      <c r="R461" s="105"/>
      <c r="S461" s="105"/>
      <c r="T461" s="105"/>
      <c r="U461" s="105"/>
      <c r="V461" s="105"/>
      <c r="W461" s="105"/>
      <c r="X461" s="105"/>
      <c r="Y461" s="105"/>
      <c r="Z461" s="105"/>
      <c r="AA461" s="105"/>
    </row>
    <row r="462" spans="1:27" ht="15.75" customHeight="1" x14ac:dyDescent="0.25">
      <c r="A462" s="140"/>
      <c r="B462" s="1155"/>
      <c r="C462" s="1248" t="s">
        <v>1402</v>
      </c>
      <c r="D462" s="1110" t="s">
        <v>528</v>
      </c>
      <c r="E462" s="1040"/>
      <c r="F462" s="1040"/>
      <c r="G462" s="1040"/>
      <c r="H462" s="1040"/>
      <c r="I462" s="1040"/>
      <c r="J462" s="1040"/>
      <c r="K462" s="1040"/>
      <c r="L462" s="1041"/>
      <c r="M462" s="1102"/>
      <c r="N462" s="105"/>
      <c r="O462" s="105"/>
      <c r="P462" s="105"/>
      <c r="Q462" s="105"/>
      <c r="R462" s="105"/>
      <c r="S462" s="105"/>
      <c r="T462" s="105"/>
      <c r="U462" s="105"/>
      <c r="V462" s="105"/>
      <c r="W462" s="105"/>
      <c r="X462" s="105"/>
      <c r="Y462" s="105"/>
      <c r="Z462" s="105"/>
      <c r="AA462" s="105"/>
    </row>
    <row r="463" spans="1:27" ht="15.75" customHeight="1" x14ac:dyDescent="0.25">
      <c r="A463" s="140"/>
      <c r="B463" s="1155"/>
      <c r="C463" s="1037"/>
      <c r="D463" s="1146" t="s">
        <v>529</v>
      </c>
      <c r="E463" s="559" t="s">
        <v>530</v>
      </c>
      <c r="F463" s="560" t="s">
        <v>531</v>
      </c>
      <c r="G463" s="561">
        <v>30</v>
      </c>
      <c r="H463" s="562">
        <v>2.5</v>
      </c>
      <c r="I463" s="563">
        <v>93.75</v>
      </c>
      <c r="J463" s="1104" t="s">
        <v>532</v>
      </c>
      <c r="K463" s="1105">
        <v>1</v>
      </c>
      <c r="L463" s="1106">
        <v>93.75</v>
      </c>
      <c r="M463" s="1102"/>
      <c r="N463" s="105"/>
      <c r="O463" s="105"/>
      <c r="P463" s="105"/>
      <c r="Q463" s="105"/>
      <c r="R463" s="105"/>
      <c r="S463" s="105"/>
      <c r="T463" s="105"/>
      <c r="U463" s="105"/>
      <c r="V463" s="105"/>
      <c r="W463" s="105"/>
      <c r="X463" s="105"/>
      <c r="Y463" s="105"/>
      <c r="Z463" s="105"/>
      <c r="AA463" s="105"/>
    </row>
    <row r="464" spans="1:27" ht="15.75" customHeight="1" x14ac:dyDescent="0.25">
      <c r="A464" s="140"/>
      <c r="B464" s="1155"/>
      <c r="C464" s="1037"/>
      <c r="D464" s="1037"/>
      <c r="E464" s="564" t="s">
        <v>533</v>
      </c>
      <c r="F464" s="565" t="s">
        <v>534</v>
      </c>
      <c r="G464" s="554">
        <v>45</v>
      </c>
      <c r="H464" s="555">
        <v>2</v>
      </c>
      <c r="I464" s="558">
        <v>112.5</v>
      </c>
      <c r="J464" s="1037"/>
      <c r="K464" s="1037"/>
      <c r="L464" s="1037"/>
      <c r="M464" s="1102"/>
      <c r="N464" s="105"/>
      <c r="O464" s="105"/>
      <c r="P464" s="105"/>
      <c r="Q464" s="105"/>
      <c r="R464" s="105"/>
      <c r="S464" s="105"/>
      <c r="T464" s="105"/>
      <c r="U464" s="105"/>
      <c r="V464" s="105"/>
      <c r="W464" s="105"/>
      <c r="X464" s="105"/>
      <c r="Y464" s="105"/>
      <c r="Z464" s="105"/>
      <c r="AA464" s="105"/>
    </row>
    <row r="465" spans="1:27" ht="15.75" customHeight="1" x14ac:dyDescent="0.25">
      <c r="A465" s="140"/>
      <c r="B465" s="1155"/>
      <c r="C465" s="1037"/>
      <c r="D465" s="1032"/>
      <c r="E465" s="564" t="s">
        <v>535</v>
      </c>
      <c r="F465" s="565" t="s">
        <v>536</v>
      </c>
      <c r="G465" s="554">
        <v>60</v>
      </c>
      <c r="H465" s="555">
        <v>2</v>
      </c>
      <c r="I465" s="558">
        <v>150</v>
      </c>
      <c r="J465" s="1032"/>
      <c r="K465" s="1032"/>
      <c r="L465" s="1032"/>
      <c r="M465" s="1102"/>
      <c r="N465" s="105"/>
      <c r="O465" s="105"/>
      <c r="P465" s="105"/>
      <c r="Q465" s="105"/>
      <c r="R465" s="105"/>
      <c r="S465" s="105"/>
      <c r="T465" s="105"/>
      <c r="U465" s="105"/>
      <c r="V465" s="105"/>
      <c r="W465" s="105"/>
      <c r="X465" s="105"/>
      <c r="Y465" s="105"/>
      <c r="Z465" s="105"/>
      <c r="AA465" s="105"/>
    </row>
    <row r="466" spans="1:27" ht="15.75" customHeight="1" x14ac:dyDescent="0.25">
      <c r="A466" s="140"/>
      <c r="B466" s="1155"/>
      <c r="C466" s="1037"/>
      <c r="D466" s="1110" t="s">
        <v>1403</v>
      </c>
      <c r="E466" s="1040"/>
      <c r="F466" s="1040"/>
      <c r="G466" s="1040"/>
      <c r="H466" s="1040"/>
      <c r="I466" s="1040"/>
      <c r="J466" s="1040"/>
      <c r="K466" s="1040"/>
      <c r="L466" s="1041"/>
      <c r="M466" s="1102"/>
      <c r="N466" s="105"/>
      <c r="O466" s="105"/>
      <c r="P466" s="105"/>
      <c r="Q466" s="105"/>
      <c r="R466" s="105"/>
      <c r="S466" s="105"/>
      <c r="T466" s="105"/>
      <c r="U466" s="105"/>
      <c r="V466" s="105"/>
      <c r="W466" s="105"/>
      <c r="X466" s="105"/>
      <c r="Y466" s="105"/>
      <c r="Z466" s="105"/>
      <c r="AA466" s="105"/>
    </row>
    <row r="467" spans="1:27" ht="15.75" customHeight="1" x14ac:dyDescent="0.25">
      <c r="A467" s="140"/>
      <c r="B467" s="1155"/>
      <c r="C467" s="1037"/>
      <c r="D467" s="1146"/>
      <c r="E467" s="1118" t="s">
        <v>537</v>
      </c>
      <c r="F467" s="564" t="s">
        <v>538</v>
      </c>
      <c r="G467" s="540">
        <v>30</v>
      </c>
      <c r="H467" s="566">
        <v>3</v>
      </c>
      <c r="I467" s="567">
        <v>90</v>
      </c>
      <c r="J467" s="1247"/>
      <c r="K467" s="1105">
        <v>3</v>
      </c>
      <c r="L467" s="1115">
        <f>I468*K467</f>
        <v>270</v>
      </c>
      <c r="M467" s="1102"/>
      <c r="N467" s="105"/>
      <c r="O467" s="105"/>
      <c r="P467" s="105"/>
      <c r="Q467" s="105"/>
      <c r="R467" s="105"/>
      <c r="S467" s="105"/>
      <c r="T467" s="105"/>
      <c r="U467" s="105"/>
      <c r="V467" s="105"/>
      <c r="W467" s="105"/>
      <c r="X467" s="105"/>
      <c r="Y467" s="105"/>
      <c r="Z467" s="105"/>
      <c r="AA467" s="105"/>
    </row>
    <row r="468" spans="1:27" ht="15.75" customHeight="1" x14ac:dyDescent="0.25">
      <c r="A468" s="140"/>
      <c r="B468" s="1155"/>
      <c r="C468" s="1037"/>
      <c r="D468" s="1037"/>
      <c r="E468" s="1037"/>
      <c r="F468" s="568" t="s">
        <v>539</v>
      </c>
      <c r="G468" s="569">
        <v>30</v>
      </c>
      <c r="H468" s="570">
        <v>3</v>
      </c>
      <c r="I468" s="571">
        <v>90</v>
      </c>
      <c r="J468" s="1037"/>
      <c r="K468" s="1037"/>
      <c r="L468" s="1037"/>
      <c r="M468" s="1102"/>
      <c r="N468" s="105"/>
      <c r="O468" s="105"/>
      <c r="P468" s="105"/>
      <c r="Q468" s="105"/>
      <c r="R468" s="105"/>
      <c r="S468" s="105"/>
      <c r="T468" s="105"/>
      <c r="U468" s="105"/>
      <c r="V468" s="105"/>
      <c r="W468" s="105"/>
      <c r="X468" s="105"/>
      <c r="Y468" s="105"/>
      <c r="Z468" s="105"/>
      <c r="AA468" s="105"/>
    </row>
    <row r="469" spans="1:27" ht="15.75" customHeight="1" x14ac:dyDescent="0.25">
      <c r="A469" s="140"/>
      <c r="B469" s="1155"/>
      <c r="C469" s="1037"/>
      <c r="D469" s="1037"/>
      <c r="E469" s="1037"/>
      <c r="F469" s="564" t="s">
        <v>540</v>
      </c>
      <c r="G469" s="540">
        <v>30</v>
      </c>
      <c r="H469" s="566">
        <v>3</v>
      </c>
      <c r="I469" s="567">
        <v>90</v>
      </c>
      <c r="J469" s="1037"/>
      <c r="K469" s="1037"/>
      <c r="L469" s="1037"/>
      <c r="M469" s="1102"/>
      <c r="N469" s="105"/>
      <c r="O469" s="105"/>
      <c r="P469" s="105"/>
      <c r="Q469" s="105"/>
      <c r="R469" s="105"/>
      <c r="S469" s="105"/>
      <c r="T469" s="105"/>
      <c r="U469" s="105"/>
      <c r="V469" s="105"/>
      <c r="W469" s="105"/>
      <c r="X469" s="105"/>
      <c r="Y469" s="105"/>
      <c r="Z469" s="105"/>
      <c r="AA469" s="105"/>
    </row>
    <row r="470" spans="1:27" ht="15.75" customHeight="1" x14ac:dyDescent="0.25">
      <c r="A470" s="140"/>
      <c r="B470" s="1155"/>
      <c r="C470" s="1037"/>
      <c r="D470" s="1037"/>
      <c r="E470" s="1037"/>
      <c r="F470" s="564" t="s">
        <v>541</v>
      </c>
      <c r="G470" s="540">
        <v>30</v>
      </c>
      <c r="H470" s="566">
        <v>3</v>
      </c>
      <c r="I470" s="567">
        <v>90</v>
      </c>
      <c r="J470" s="1037"/>
      <c r="K470" s="1037"/>
      <c r="L470" s="1037"/>
      <c r="M470" s="1102"/>
      <c r="N470" s="105"/>
      <c r="O470" s="105"/>
      <c r="P470" s="105"/>
      <c r="Q470" s="105"/>
      <c r="R470" s="105"/>
      <c r="S470" s="105"/>
      <c r="T470" s="105"/>
      <c r="U470" s="105"/>
      <c r="V470" s="105"/>
      <c r="W470" s="105"/>
      <c r="X470" s="105"/>
      <c r="Y470" s="105"/>
      <c r="Z470" s="105"/>
      <c r="AA470" s="105"/>
    </row>
    <row r="471" spans="1:27" ht="15.75" customHeight="1" x14ac:dyDescent="0.25">
      <c r="A471" s="140"/>
      <c r="B471" s="1155"/>
      <c r="C471" s="1037"/>
      <c r="D471" s="1037"/>
      <c r="E471" s="1037"/>
      <c r="F471" s="564" t="s">
        <v>542</v>
      </c>
      <c r="G471" s="540">
        <v>30</v>
      </c>
      <c r="H471" s="566">
        <v>3</v>
      </c>
      <c r="I471" s="567">
        <v>90</v>
      </c>
      <c r="J471" s="1037"/>
      <c r="K471" s="1037"/>
      <c r="L471" s="1037"/>
      <c r="M471" s="1102"/>
      <c r="N471" s="105"/>
      <c r="O471" s="105"/>
      <c r="P471" s="105"/>
      <c r="Q471" s="105"/>
      <c r="R471" s="105"/>
      <c r="S471" s="105"/>
      <c r="T471" s="105"/>
      <c r="U471" s="105"/>
      <c r="V471" s="105"/>
      <c r="W471" s="105"/>
      <c r="X471" s="105"/>
      <c r="Y471" s="105"/>
      <c r="Z471" s="105"/>
      <c r="AA471" s="105"/>
    </row>
    <row r="472" spans="1:27" ht="15.75" customHeight="1" x14ac:dyDescent="0.25">
      <c r="A472" s="140"/>
      <c r="B472" s="1155"/>
      <c r="C472" s="1037"/>
      <c r="D472" s="1037"/>
      <c r="E472" s="1037"/>
      <c r="F472" s="564" t="s">
        <v>543</v>
      </c>
      <c r="G472" s="540">
        <v>30</v>
      </c>
      <c r="H472" s="566">
        <v>3</v>
      </c>
      <c r="I472" s="567">
        <v>90</v>
      </c>
      <c r="J472" s="1037"/>
      <c r="K472" s="1037"/>
      <c r="L472" s="1037"/>
      <c r="M472" s="1102"/>
      <c r="N472" s="105"/>
      <c r="O472" s="105"/>
      <c r="P472" s="105"/>
      <c r="Q472" s="105"/>
      <c r="R472" s="105"/>
      <c r="S472" s="105"/>
      <c r="T472" s="105"/>
      <c r="U472" s="105"/>
      <c r="V472" s="105"/>
      <c r="W472" s="105"/>
      <c r="X472" s="105"/>
      <c r="Y472" s="105"/>
      <c r="Z472" s="105"/>
      <c r="AA472" s="105"/>
    </row>
    <row r="473" spans="1:27" ht="15.75" customHeight="1" x14ac:dyDescent="0.25">
      <c r="A473" s="140"/>
      <c r="B473" s="1155"/>
      <c r="C473" s="1037"/>
      <c r="D473" s="1037"/>
      <c r="E473" s="1032"/>
      <c r="F473" s="564" t="s">
        <v>544</v>
      </c>
      <c r="G473" s="540">
        <v>30</v>
      </c>
      <c r="H473" s="566">
        <v>3</v>
      </c>
      <c r="I473" s="567">
        <v>90</v>
      </c>
      <c r="J473" s="1032"/>
      <c r="K473" s="1032"/>
      <c r="L473" s="1032"/>
      <c r="M473" s="1102"/>
      <c r="N473" s="105"/>
      <c r="O473" s="105"/>
      <c r="P473" s="105"/>
      <c r="Q473" s="105"/>
      <c r="R473" s="105"/>
      <c r="S473" s="105"/>
      <c r="T473" s="105"/>
      <c r="U473" s="105"/>
      <c r="V473" s="105"/>
      <c r="W473" s="105"/>
      <c r="X473" s="105"/>
      <c r="Y473" s="105"/>
      <c r="Z473" s="105"/>
      <c r="AA473" s="105"/>
    </row>
    <row r="474" spans="1:27" ht="15.75" customHeight="1" x14ac:dyDescent="0.25">
      <c r="A474" s="140"/>
      <c r="B474" s="1155"/>
      <c r="C474" s="1032"/>
      <c r="D474" s="1032"/>
      <c r="E474" s="1169" t="s">
        <v>545</v>
      </c>
      <c r="F474" s="1040"/>
      <c r="G474" s="1040"/>
      <c r="H474" s="1041"/>
      <c r="I474" s="572">
        <v>25.8</v>
      </c>
      <c r="J474" s="573"/>
      <c r="K474" s="513">
        <v>1</v>
      </c>
      <c r="L474" s="558">
        <v>25.8</v>
      </c>
      <c r="M474" s="1102"/>
      <c r="N474" s="105"/>
      <c r="O474" s="105"/>
      <c r="P474" s="105"/>
      <c r="Q474" s="105"/>
      <c r="R474" s="105"/>
      <c r="S474" s="105"/>
      <c r="T474" s="105"/>
      <c r="U474" s="105"/>
      <c r="V474" s="105"/>
      <c r="W474" s="105"/>
      <c r="X474" s="105"/>
      <c r="Y474" s="105"/>
      <c r="Z474" s="105"/>
      <c r="AA474" s="105"/>
    </row>
    <row r="475" spans="1:27" ht="15.75" customHeight="1" x14ac:dyDescent="0.25">
      <c r="A475" s="140"/>
      <c r="B475" s="1155"/>
      <c r="C475" s="1184" t="s">
        <v>1404</v>
      </c>
      <c r="D475" s="1110" t="s">
        <v>1405</v>
      </c>
      <c r="E475" s="1040"/>
      <c r="F475" s="1040"/>
      <c r="G475" s="1040"/>
      <c r="H475" s="1040"/>
      <c r="I475" s="1040"/>
      <c r="J475" s="1040"/>
      <c r="K475" s="1040"/>
      <c r="L475" s="1041"/>
      <c r="M475" s="1102"/>
      <c r="N475" s="105"/>
      <c r="O475" s="105"/>
      <c r="P475" s="105"/>
      <c r="Q475" s="105"/>
      <c r="R475" s="105"/>
      <c r="S475" s="105"/>
      <c r="T475" s="105"/>
      <c r="U475" s="105"/>
      <c r="V475" s="105"/>
      <c r="W475" s="105"/>
      <c r="X475" s="105"/>
      <c r="Y475" s="105"/>
      <c r="Z475" s="105"/>
      <c r="AA475" s="105"/>
    </row>
    <row r="476" spans="1:27" ht="15.75" customHeight="1" x14ac:dyDescent="0.25">
      <c r="A476" s="140"/>
      <c r="B476" s="1155"/>
      <c r="C476" s="1037"/>
      <c r="D476" s="1146"/>
      <c r="E476" s="1118" t="s">
        <v>537</v>
      </c>
      <c r="F476" s="564" t="s">
        <v>546</v>
      </c>
      <c r="G476" s="540">
        <v>30</v>
      </c>
      <c r="H476" s="566">
        <v>3</v>
      </c>
      <c r="I476" s="574">
        <v>90</v>
      </c>
      <c r="J476" s="1125"/>
      <c r="K476" s="1105">
        <v>2</v>
      </c>
      <c r="L476" s="1107">
        <f>I477*K476</f>
        <v>180</v>
      </c>
      <c r="M476" s="1102"/>
      <c r="N476" s="105"/>
      <c r="O476" s="105"/>
      <c r="P476" s="105"/>
      <c r="Q476" s="105"/>
      <c r="R476" s="105"/>
      <c r="S476" s="105"/>
      <c r="T476" s="105"/>
      <c r="U476" s="105"/>
      <c r="V476" s="105"/>
      <c r="W476" s="105"/>
      <c r="X476" s="105"/>
      <c r="Y476" s="105"/>
      <c r="Z476" s="105"/>
      <c r="AA476" s="105"/>
    </row>
    <row r="477" spans="1:27" ht="15.75" customHeight="1" x14ac:dyDescent="0.25">
      <c r="A477" s="140"/>
      <c r="B477" s="1155"/>
      <c r="C477" s="1037"/>
      <c r="D477" s="1037"/>
      <c r="E477" s="1037"/>
      <c r="F477" s="568" t="s">
        <v>547</v>
      </c>
      <c r="G477" s="569">
        <v>30</v>
      </c>
      <c r="H477" s="570">
        <v>3</v>
      </c>
      <c r="I477" s="575">
        <v>90</v>
      </c>
      <c r="J477" s="1037"/>
      <c r="K477" s="1037"/>
      <c r="L477" s="1037"/>
      <c r="M477" s="1102"/>
      <c r="N477" s="105"/>
      <c r="O477" s="105"/>
      <c r="P477" s="105"/>
      <c r="Q477" s="105"/>
      <c r="R477" s="105"/>
      <c r="S477" s="105"/>
      <c r="T477" s="105"/>
      <c r="U477" s="105"/>
      <c r="V477" s="105"/>
      <c r="W477" s="105"/>
      <c r="X477" s="105"/>
      <c r="Y477" s="105"/>
      <c r="Z477" s="105"/>
      <c r="AA477" s="105"/>
    </row>
    <row r="478" spans="1:27" ht="15.75" customHeight="1" x14ac:dyDescent="0.25">
      <c r="A478" s="140"/>
      <c r="B478" s="1155"/>
      <c r="C478" s="1037"/>
      <c r="D478" s="1037"/>
      <c r="E478" s="1037"/>
      <c r="F478" s="564" t="s">
        <v>548</v>
      </c>
      <c r="G478" s="540">
        <v>30</v>
      </c>
      <c r="H478" s="566">
        <v>3</v>
      </c>
      <c r="I478" s="574">
        <v>90</v>
      </c>
      <c r="J478" s="1037"/>
      <c r="K478" s="1037"/>
      <c r="L478" s="1037"/>
      <c r="M478" s="1102"/>
      <c r="N478" s="105"/>
      <c r="O478" s="105"/>
      <c r="P478" s="105"/>
      <c r="Q478" s="105"/>
      <c r="R478" s="105"/>
      <c r="S478" s="105"/>
      <c r="T478" s="105"/>
      <c r="U478" s="105"/>
      <c r="V478" s="105"/>
      <c r="W478" s="105"/>
      <c r="X478" s="105"/>
      <c r="Y478" s="105"/>
      <c r="Z478" s="105"/>
      <c r="AA478" s="105"/>
    </row>
    <row r="479" spans="1:27" ht="15.75" customHeight="1" x14ac:dyDescent="0.25">
      <c r="A479" s="140"/>
      <c r="B479" s="1155"/>
      <c r="C479" s="1037"/>
      <c r="D479" s="1037"/>
      <c r="E479" s="1037"/>
      <c r="F479" s="564" t="s">
        <v>549</v>
      </c>
      <c r="G479" s="540">
        <v>30</v>
      </c>
      <c r="H479" s="566">
        <v>3</v>
      </c>
      <c r="I479" s="574">
        <v>90</v>
      </c>
      <c r="J479" s="1037"/>
      <c r="K479" s="1037"/>
      <c r="L479" s="1037"/>
      <c r="M479" s="1102"/>
      <c r="N479" s="105"/>
      <c r="O479" s="105"/>
      <c r="P479" s="105"/>
      <c r="Q479" s="105"/>
      <c r="R479" s="105"/>
      <c r="S479" s="105"/>
      <c r="T479" s="105"/>
      <c r="U479" s="105"/>
      <c r="V479" s="105"/>
      <c r="W479" s="105"/>
      <c r="X479" s="105"/>
      <c r="Y479" s="105"/>
      <c r="Z479" s="105"/>
      <c r="AA479" s="105"/>
    </row>
    <row r="480" spans="1:27" ht="15.75" customHeight="1" x14ac:dyDescent="0.25">
      <c r="A480" s="140"/>
      <c r="B480" s="1155"/>
      <c r="C480" s="1037"/>
      <c r="D480" s="1037"/>
      <c r="E480" s="1037"/>
      <c r="F480" s="564" t="s">
        <v>550</v>
      </c>
      <c r="G480" s="540">
        <v>30</v>
      </c>
      <c r="H480" s="566">
        <v>3</v>
      </c>
      <c r="I480" s="574">
        <v>90</v>
      </c>
      <c r="J480" s="1037"/>
      <c r="K480" s="1037"/>
      <c r="L480" s="1037"/>
      <c r="M480" s="1102"/>
      <c r="N480" s="105"/>
      <c r="O480" s="105"/>
      <c r="P480" s="105"/>
      <c r="Q480" s="105"/>
      <c r="R480" s="105"/>
      <c r="S480" s="105"/>
      <c r="T480" s="105"/>
      <c r="U480" s="105"/>
      <c r="V480" s="105"/>
      <c r="W480" s="105"/>
      <c r="X480" s="105"/>
      <c r="Y480" s="105"/>
      <c r="Z480" s="105"/>
      <c r="AA480" s="105"/>
    </row>
    <row r="481" spans="1:27" ht="15.75" customHeight="1" x14ac:dyDescent="0.25">
      <c r="A481" s="140"/>
      <c r="B481" s="1155"/>
      <c r="C481" s="1037"/>
      <c r="D481" s="1032"/>
      <c r="E481" s="1032"/>
      <c r="F481" s="564" t="s">
        <v>551</v>
      </c>
      <c r="G481" s="540">
        <v>30</v>
      </c>
      <c r="H481" s="566">
        <v>3</v>
      </c>
      <c r="I481" s="574">
        <v>90</v>
      </c>
      <c r="J481" s="1032"/>
      <c r="K481" s="1032"/>
      <c r="L481" s="1032"/>
      <c r="M481" s="1102"/>
      <c r="N481" s="105"/>
      <c r="O481" s="105"/>
      <c r="P481" s="105"/>
      <c r="Q481" s="105"/>
      <c r="R481" s="105"/>
      <c r="S481" s="105"/>
      <c r="T481" s="105"/>
      <c r="U481" s="105"/>
      <c r="V481" s="105"/>
      <c r="W481" s="105"/>
      <c r="X481" s="105"/>
      <c r="Y481" s="105"/>
      <c r="Z481" s="105"/>
      <c r="AA481" s="105"/>
    </row>
    <row r="482" spans="1:27" ht="15.75" customHeight="1" x14ac:dyDescent="0.25">
      <c r="A482" s="140"/>
      <c r="B482" s="1155"/>
      <c r="C482" s="1037"/>
      <c r="D482" s="1110" t="s">
        <v>553</v>
      </c>
      <c r="E482" s="1040"/>
      <c r="F482" s="1040"/>
      <c r="G482" s="1040"/>
      <c r="H482" s="1040"/>
      <c r="I482" s="1040"/>
      <c r="J482" s="1040"/>
      <c r="K482" s="1040"/>
      <c r="L482" s="1041"/>
      <c r="M482" s="1102"/>
      <c r="N482" s="105"/>
      <c r="O482" s="105"/>
      <c r="P482" s="105"/>
      <c r="Q482" s="105"/>
      <c r="R482" s="105"/>
      <c r="S482" s="105"/>
      <c r="T482" s="105"/>
      <c r="U482" s="105"/>
      <c r="V482" s="105"/>
      <c r="W482" s="105"/>
      <c r="X482" s="105"/>
      <c r="Y482" s="105"/>
      <c r="Z482" s="105"/>
      <c r="AA482" s="105"/>
    </row>
    <row r="483" spans="1:27" ht="15.75" customHeight="1" x14ac:dyDescent="0.25">
      <c r="A483" s="140"/>
      <c r="B483" s="1155"/>
      <c r="C483" s="1037"/>
      <c r="D483" s="1117"/>
      <c r="E483" s="1118"/>
      <c r="F483" s="568" t="s">
        <v>554</v>
      </c>
      <c r="G483" s="569">
        <v>30</v>
      </c>
      <c r="H483" s="570">
        <v>3</v>
      </c>
      <c r="I483" s="575">
        <v>105</v>
      </c>
      <c r="J483" s="1125"/>
      <c r="K483" s="1105">
        <v>2</v>
      </c>
      <c r="L483" s="1107">
        <f>I485*K483</f>
        <v>210</v>
      </c>
      <c r="M483" s="1102"/>
      <c r="N483" s="105"/>
      <c r="O483" s="105"/>
      <c r="P483" s="105"/>
      <c r="Q483" s="105"/>
      <c r="R483" s="105"/>
      <c r="S483" s="105"/>
      <c r="T483" s="105"/>
      <c r="U483" s="105"/>
      <c r="V483" s="105"/>
      <c r="W483" s="105"/>
      <c r="X483" s="105"/>
      <c r="Y483" s="105"/>
      <c r="Z483" s="105"/>
      <c r="AA483" s="105"/>
    </row>
    <row r="484" spans="1:27" ht="15.75" customHeight="1" x14ac:dyDescent="0.25">
      <c r="A484" s="140"/>
      <c r="B484" s="1155"/>
      <c r="C484" s="1037"/>
      <c r="D484" s="1037"/>
      <c r="E484" s="1037"/>
      <c r="F484" s="564" t="s">
        <v>556</v>
      </c>
      <c r="G484" s="540">
        <v>30</v>
      </c>
      <c r="H484" s="566">
        <v>3</v>
      </c>
      <c r="I484" s="574">
        <v>105</v>
      </c>
      <c r="J484" s="1037"/>
      <c r="K484" s="1037"/>
      <c r="L484" s="1037"/>
      <c r="M484" s="1102"/>
      <c r="N484" s="105"/>
      <c r="O484" s="105"/>
      <c r="P484" s="105"/>
      <c r="Q484" s="105"/>
      <c r="R484" s="105"/>
      <c r="S484" s="105"/>
      <c r="T484" s="105"/>
      <c r="U484" s="105"/>
      <c r="V484" s="105"/>
      <c r="W484" s="105"/>
      <c r="X484" s="105"/>
      <c r="Y484" s="105"/>
      <c r="Z484" s="105"/>
      <c r="AA484" s="105"/>
    </row>
    <row r="485" spans="1:27" ht="15.75" customHeight="1" x14ac:dyDescent="0.25">
      <c r="A485" s="140"/>
      <c r="B485" s="1155"/>
      <c r="C485" s="1037"/>
      <c r="D485" s="1037"/>
      <c r="E485" s="1037"/>
      <c r="F485" s="564" t="s">
        <v>558</v>
      </c>
      <c r="G485" s="540">
        <v>30</v>
      </c>
      <c r="H485" s="566">
        <v>3</v>
      </c>
      <c r="I485" s="574">
        <v>105</v>
      </c>
      <c r="J485" s="1037"/>
      <c r="K485" s="1037"/>
      <c r="L485" s="1037"/>
      <c r="M485" s="1102"/>
      <c r="N485" s="105"/>
      <c r="O485" s="105"/>
      <c r="P485" s="105"/>
      <c r="Q485" s="105"/>
      <c r="R485" s="105"/>
      <c r="S485" s="105"/>
      <c r="T485" s="105"/>
      <c r="U485" s="105"/>
      <c r="V485" s="105"/>
      <c r="W485" s="105"/>
      <c r="X485" s="105"/>
      <c r="Y485" s="105"/>
      <c r="Z485" s="105"/>
      <c r="AA485" s="105"/>
    </row>
    <row r="486" spans="1:27" ht="15.75" customHeight="1" x14ac:dyDescent="0.25">
      <c r="A486" s="140"/>
      <c r="B486" s="1155"/>
      <c r="C486" s="1037"/>
      <c r="D486" s="1032"/>
      <c r="E486" s="1032"/>
      <c r="F486" s="564" t="s">
        <v>559</v>
      </c>
      <c r="G486" s="540">
        <v>30</v>
      </c>
      <c r="H486" s="566">
        <v>3</v>
      </c>
      <c r="I486" s="574">
        <v>105</v>
      </c>
      <c r="J486" s="1032"/>
      <c r="K486" s="1032"/>
      <c r="L486" s="1032"/>
      <c r="M486" s="1102"/>
      <c r="N486" s="105"/>
      <c r="O486" s="105"/>
      <c r="P486" s="105"/>
      <c r="Q486" s="105"/>
      <c r="R486" s="105"/>
      <c r="S486" s="105"/>
      <c r="T486" s="105"/>
      <c r="U486" s="105"/>
      <c r="V486" s="105"/>
      <c r="W486" s="105"/>
      <c r="X486" s="105"/>
      <c r="Y486" s="105"/>
      <c r="Z486" s="105"/>
      <c r="AA486" s="105"/>
    </row>
    <row r="487" spans="1:27" ht="15.75" customHeight="1" x14ac:dyDescent="0.25">
      <c r="A487" s="140"/>
      <c r="B487" s="1155"/>
      <c r="C487" s="1037"/>
      <c r="D487" s="1110" t="s">
        <v>560</v>
      </c>
      <c r="E487" s="1040"/>
      <c r="F487" s="1040"/>
      <c r="G487" s="1040"/>
      <c r="H487" s="1040"/>
      <c r="I487" s="1040"/>
      <c r="J487" s="1040"/>
      <c r="K487" s="1040"/>
      <c r="L487" s="1041"/>
      <c r="M487" s="1102"/>
      <c r="N487" s="105"/>
      <c r="O487" s="105"/>
      <c r="P487" s="105"/>
      <c r="Q487" s="105"/>
      <c r="R487" s="105"/>
      <c r="S487" s="105"/>
      <c r="T487" s="105"/>
      <c r="U487" s="105"/>
      <c r="V487" s="105"/>
      <c r="W487" s="105"/>
      <c r="X487" s="105"/>
      <c r="Y487" s="105"/>
      <c r="Z487" s="105"/>
      <c r="AA487" s="105"/>
    </row>
    <row r="488" spans="1:27" ht="15.75" customHeight="1" x14ac:dyDescent="0.25">
      <c r="A488" s="140"/>
      <c r="B488" s="1155"/>
      <c r="C488" s="1037"/>
      <c r="D488" s="1117"/>
      <c r="E488" s="1118"/>
      <c r="F488" s="568" t="s">
        <v>554</v>
      </c>
      <c r="G488" s="569">
        <v>30</v>
      </c>
      <c r="H488" s="570">
        <v>3</v>
      </c>
      <c r="I488" s="575">
        <v>90</v>
      </c>
      <c r="J488" s="1125"/>
      <c r="K488" s="1105">
        <v>2</v>
      </c>
      <c r="L488" s="1107">
        <f>I488*K488</f>
        <v>180</v>
      </c>
      <c r="M488" s="1102"/>
      <c r="N488" s="105"/>
      <c r="O488" s="105"/>
      <c r="P488" s="105"/>
      <c r="Q488" s="105"/>
      <c r="R488" s="105"/>
      <c r="S488" s="105"/>
      <c r="T488" s="105"/>
      <c r="U488" s="105"/>
      <c r="V488" s="105"/>
      <c r="W488" s="105"/>
      <c r="X488" s="105"/>
      <c r="Y488" s="105"/>
      <c r="Z488" s="105"/>
      <c r="AA488" s="105"/>
    </row>
    <row r="489" spans="1:27" ht="15.75" customHeight="1" x14ac:dyDescent="0.25">
      <c r="A489" s="140"/>
      <c r="B489" s="1155"/>
      <c r="C489" s="1037"/>
      <c r="D489" s="1037"/>
      <c r="E489" s="1037"/>
      <c r="F489" s="564" t="s">
        <v>556</v>
      </c>
      <c r="G489" s="540">
        <v>30</v>
      </c>
      <c r="H489" s="566">
        <v>3</v>
      </c>
      <c r="I489" s="574">
        <v>90</v>
      </c>
      <c r="J489" s="1037"/>
      <c r="K489" s="1037"/>
      <c r="L489" s="1037"/>
      <c r="M489" s="1102"/>
      <c r="N489" s="105"/>
      <c r="O489" s="105"/>
      <c r="P489" s="105"/>
      <c r="Q489" s="105"/>
      <c r="R489" s="105"/>
      <c r="S489" s="105"/>
      <c r="T489" s="105"/>
      <c r="U489" s="105"/>
      <c r="V489" s="105"/>
      <c r="W489" s="105"/>
      <c r="X489" s="105"/>
      <c r="Y489" s="105"/>
      <c r="Z489" s="105"/>
      <c r="AA489" s="105"/>
    </row>
    <row r="490" spans="1:27" ht="15.75" customHeight="1" x14ac:dyDescent="0.25">
      <c r="A490" s="140"/>
      <c r="B490" s="1155"/>
      <c r="C490" s="1037"/>
      <c r="D490" s="1037"/>
      <c r="E490" s="1037"/>
      <c r="F490" s="564" t="s">
        <v>558</v>
      </c>
      <c r="G490" s="540">
        <v>30</v>
      </c>
      <c r="H490" s="566">
        <v>3</v>
      </c>
      <c r="I490" s="574">
        <v>90</v>
      </c>
      <c r="J490" s="1037"/>
      <c r="K490" s="1037"/>
      <c r="L490" s="1037"/>
      <c r="M490" s="1102"/>
      <c r="N490" s="105"/>
      <c r="O490" s="105"/>
      <c r="P490" s="105"/>
      <c r="Q490" s="105"/>
      <c r="R490" s="105"/>
      <c r="S490" s="105"/>
      <c r="T490" s="105"/>
      <c r="U490" s="105"/>
      <c r="V490" s="105"/>
      <c r="W490" s="105"/>
      <c r="X490" s="105"/>
      <c r="Y490" s="105"/>
      <c r="Z490" s="105"/>
      <c r="AA490" s="105"/>
    </row>
    <row r="491" spans="1:27" ht="15.75" customHeight="1" x14ac:dyDescent="0.25">
      <c r="A491" s="140"/>
      <c r="B491" s="1155"/>
      <c r="C491" s="1032"/>
      <c r="D491" s="1032"/>
      <c r="E491" s="1032"/>
      <c r="F491" s="564" t="s">
        <v>559</v>
      </c>
      <c r="G491" s="540">
        <v>30</v>
      </c>
      <c r="H491" s="566">
        <v>3</v>
      </c>
      <c r="I491" s="574">
        <v>90</v>
      </c>
      <c r="J491" s="1032"/>
      <c r="K491" s="1032"/>
      <c r="L491" s="1032"/>
      <c r="M491" s="1102"/>
      <c r="N491" s="105"/>
      <c r="O491" s="105"/>
      <c r="P491" s="105"/>
      <c r="Q491" s="105"/>
      <c r="R491" s="105"/>
      <c r="S491" s="105"/>
      <c r="T491" s="105"/>
      <c r="U491" s="105"/>
      <c r="V491" s="105"/>
      <c r="W491" s="105"/>
      <c r="X491" s="105"/>
      <c r="Y491" s="105"/>
      <c r="Z491" s="105"/>
      <c r="AA491" s="105"/>
    </row>
    <row r="492" spans="1:27" ht="15.75" customHeight="1" x14ac:dyDescent="0.25">
      <c r="A492" s="140"/>
      <c r="B492" s="1155"/>
      <c r="C492" s="1184" t="s">
        <v>1406</v>
      </c>
      <c r="D492" s="1110" t="s">
        <v>561</v>
      </c>
      <c r="E492" s="1040"/>
      <c r="F492" s="1040"/>
      <c r="G492" s="1040"/>
      <c r="H492" s="1040"/>
      <c r="I492" s="1040"/>
      <c r="J492" s="1040"/>
      <c r="K492" s="1040"/>
      <c r="L492" s="1041"/>
      <c r="M492" s="1102"/>
      <c r="N492" s="105"/>
      <c r="O492" s="105"/>
      <c r="P492" s="105"/>
      <c r="Q492" s="105"/>
      <c r="R492" s="105"/>
      <c r="S492" s="105"/>
      <c r="T492" s="105"/>
      <c r="U492" s="105"/>
      <c r="V492" s="105"/>
      <c r="W492" s="105"/>
      <c r="X492" s="105"/>
      <c r="Y492" s="105"/>
      <c r="Z492" s="105"/>
      <c r="AA492" s="105"/>
    </row>
    <row r="493" spans="1:27" ht="15.75" customHeight="1" x14ac:dyDescent="0.25">
      <c r="A493" s="140"/>
      <c r="B493" s="1155"/>
      <c r="C493" s="1037"/>
      <c r="D493" s="1144" t="s">
        <v>1407</v>
      </c>
      <c r="E493" s="576" t="s">
        <v>530</v>
      </c>
      <c r="F493" s="1128" t="s">
        <v>562</v>
      </c>
      <c r="G493" s="1041"/>
      <c r="H493" s="577">
        <v>1</v>
      </c>
      <c r="I493" s="1116">
        <f>IF(I453&lt;4,90,IF(AND(I453&gt;3,I453&lt;10),I454,IF(I453&gt;9,300,0)))</f>
        <v>300</v>
      </c>
      <c r="J493" s="1119" t="s">
        <v>563</v>
      </c>
      <c r="K493" s="1113">
        <v>1</v>
      </c>
      <c r="L493" s="1107">
        <f>I493*K493</f>
        <v>300</v>
      </c>
      <c r="M493" s="1102"/>
      <c r="N493" s="105"/>
      <c r="O493" s="105"/>
      <c r="P493" s="105"/>
      <c r="Q493" s="105"/>
      <c r="R493" s="105"/>
      <c r="S493" s="105"/>
      <c r="T493" s="105"/>
      <c r="U493" s="105"/>
      <c r="V493" s="105"/>
      <c r="W493" s="105"/>
      <c r="X493" s="105"/>
      <c r="Y493" s="105"/>
      <c r="Z493" s="105"/>
      <c r="AA493" s="105"/>
    </row>
    <row r="494" spans="1:27" ht="15.75" customHeight="1" x14ac:dyDescent="0.25">
      <c r="A494" s="140"/>
      <c r="B494" s="1155"/>
      <c r="C494" s="1032"/>
      <c r="D494" s="1145"/>
      <c r="E494" s="568" t="s">
        <v>533</v>
      </c>
      <c r="F494" s="1129" t="s">
        <v>564</v>
      </c>
      <c r="G494" s="1041"/>
      <c r="H494" s="578">
        <v>1</v>
      </c>
      <c r="I494" s="1032"/>
      <c r="J494" s="1120"/>
      <c r="K494" s="1037"/>
      <c r="L494" s="1032"/>
      <c r="M494" s="1102"/>
      <c r="N494" s="105"/>
      <c r="O494" s="105"/>
      <c r="P494" s="105"/>
      <c r="Q494" s="105"/>
      <c r="R494" s="105"/>
      <c r="S494" s="105"/>
      <c r="T494" s="105"/>
      <c r="U494" s="105"/>
      <c r="V494" s="105"/>
      <c r="W494" s="105"/>
      <c r="X494" s="105"/>
      <c r="Y494" s="105"/>
      <c r="Z494" s="105"/>
      <c r="AA494" s="105"/>
    </row>
    <row r="495" spans="1:27" ht="15.75" customHeight="1" x14ac:dyDescent="0.25">
      <c r="A495" s="140"/>
      <c r="B495" s="1155"/>
      <c r="C495" s="579"/>
      <c r="D495" s="1132"/>
      <c r="E495" s="1153" t="s">
        <v>565</v>
      </c>
      <c r="F495" s="1040"/>
      <c r="G495" s="1040"/>
      <c r="H495" s="1041"/>
      <c r="I495" s="580">
        <f>(I493*0.15)</f>
        <v>45</v>
      </c>
      <c r="J495" s="1121"/>
      <c r="K495" s="1032"/>
      <c r="L495" s="581">
        <f>+I495</f>
        <v>45</v>
      </c>
      <c r="M495" s="1102"/>
      <c r="N495" s="105"/>
      <c r="O495" s="105"/>
      <c r="P495" s="105"/>
      <c r="Q495" s="105"/>
      <c r="R495" s="105"/>
      <c r="S495" s="105"/>
      <c r="T495" s="105"/>
      <c r="U495" s="105"/>
      <c r="V495" s="105"/>
      <c r="W495" s="105"/>
      <c r="X495" s="105"/>
      <c r="Y495" s="105"/>
      <c r="Z495" s="105"/>
      <c r="AA495" s="105"/>
    </row>
    <row r="496" spans="1:27" ht="15.75" customHeight="1" x14ac:dyDescent="0.25">
      <c r="A496" s="140"/>
      <c r="B496" s="1155"/>
      <c r="C496" s="1184" t="s">
        <v>1408</v>
      </c>
      <c r="D496" s="1110" t="s">
        <v>1409</v>
      </c>
      <c r="E496" s="1040"/>
      <c r="F496" s="1040"/>
      <c r="G496" s="1040"/>
      <c r="H496" s="1040"/>
      <c r="I496" s="1040"/>
      <c r="J496" s="1040"/>
      <c r="K496" s="1040"/>
      <c r="L496" s="1041"/>
      <c r="M496" s="1102"/>
      <c r="N496" s="105"/>
      <c r="O496" s="105"/>
      <c r="P496" s="105"/>
      <c r="Q496" s="105"/>
      <c r="R496" s="105"/>
      <c r="S496" s="105"/>
      <c r="T496" s="105"/>
      <c r="U496" s="105"/>
      <c r="V496" s="105"/>
      <c r="W496" s="105"/>
      <c r="X496" s="105"/>
      <c r="Y496" s="105"/>
      <c r="Z496" s="105"/>
      <c r="AA496" s="105"/>
    </row>
    <row r="497" spans="1:27" ht="15.75" customHeight="1" x14ac:dyDescent="0.25">
      <c r="A497" s="140"/>
      <c r="B497" s="1155"/>
      <c r="C497" s="1037"/>
      <c r="D497" s="1146" t="s">
        <v>1410</v>
      </c>
      <c r="E497" s="582" t="s">
        <v>530</v>
      </c>
      <c r="F497" s="582" t="s">
        <v>1411</v>
      </c>
      <c r="G497" s="1185" t="s">
        <v>1412</v>
      </c>
      <c r="H497" s="1041"/>
      <c r="I497" s="575">
        <v>420</v>
      </c>
      <c r="J497" s="1186" t="s">
        <v>532</v>
      </c>
      <c r="K497" s="1152">
        <f>ROUNDUP(I453*3/35, 0)</f>
        <v>2</v>
      </c>
      <c r="L497" s="1292">
        <f>+I497*K497</f>
        <v>840</v>
      </c>
      <c r="M497" s="1102"/>
      <c r="N497" s="105"/>
      <c r="O497" s="105"/>
      <c r="P497" s="105"/>
      <c r="Q497" s="105"/>
      <c r="R497" s="105"/>
      <c r="S497" s="105"/>
      <c r="T497" s="105"/>
      <c r="U497" s="105"/>
      <c r="V497" s="105"/>
      <c r="W497" s="105"/>
      <c r="X497" s="105"/>
      <c r="Y497" s="105"/>
      <c r="Z497" s="105"/>
      <c r="AA497" s="105"/>
    </row>
    <row r="498" spans="1:27" ht="15.75" customHeight="1" x14ac:dyDescent="0.25">
      <c r="A498" s="140"/>
      <c r="B498" s="1155"/>
      <c r="C498" s="1032"/>
      <c r="D498" s="1037"/>
      <c r="E498" s="564" t="s">
        <v>533</v>
      </c>
      <c r="F498" s="564" t="s">
        <v>1413</v>
      </c>
      <c r="G498" s="1176" t="s">
        <v>1414</v>
      </c>
      <c r="H498" s="1041"/>
      <c r="I498" s="583">
        <v>800</v>
      </c>
      <c r="J498" s="1032"/>
      <c r="K498" s="1032"/>
      <c r="L498" s="1032"/>
      <c r="M498" s="1102"/>
      <c r="N498" s="105"/>
      <c r="O498" s="105"/>
      <c r="P498" s="105"/>
      <c r="Q498" s="105"/>
      <c r="R498" s="105"/>
      <c r="S498" s="105"/>
      <c r="T498" s="105"/>
      <c r="U498" s="105"/>
      <c r="V498" s="105"/>
      <c r="W498" s="105"/>
      <c r="X498" s="105"/>
      <c r="Y498" s="105"/>
      <c r="Z498" s="105"/>
      <c r="AA498" s="105"/>
    </row>
    <row r="499" spans="1:27" ht="15.75" customHeight="1" x14ac:dyDescent="0.25">
      <c r="A499" s="140"/>
      <c r="B499" s="1155"/>
      <c r="C499" s="1184" t="s">
        <v>356</v>
      </c>
      <c r="D499" s="1147" t="s">
        <v>1415</v>
      </c>
      <c r="E499" s="1148"/>
      <c r="F499" s="1131"/>
      <c r="G499" s="540" t="s">
        <v>530</v>
      </c>
      <c r="H499" s="1178" t="s">
        <v>1416</v>
      </c>
      <c r="I499" s="1041"/>
      <c r="J499" s="1183" t="s">
        <v>563</v>
      </c>
      <c r="K499" s="1113">
        <v>1</v>
      </c>
      <c r="L499" s="1114">
        <f>F457</f>
        <v>1983.87</v>
      </c>
      <c r="M499" s="1102"/>
      <c r="N499" s="105"/>
      <c r="O499" s="105"/>
      <c r="P499" s="105"/>
      <c r="Q499" s="105"/>
      <c r="R499" s="105"/>
      <c r="S499" s="105"/>
      <c r="T499" s="105"/>
      <c r="U499" s="105"/>
      <c r="V499" s="105"/>
      <c r="W499" s="105"/>
      <c r="X499" s="105"/>
      <c r="Y499" s="105"/>
      <c r="Z499" s="105"/>
      <c r="AA499" s="105"/>
    </row>
    <row r="500" spans="1:27" ht="15.75" customHeight="1" x14ac:dyDescent="0.25">
      <c r="A500" s="140"/>
      <c r="B500" s="1155"/>
      <c r="C500" s="1037"/>
      <c r="D500" s="1145"/>
      <c r="E500" s="1123"/>
      <c r="F500" s="1120"/>
      <c r="G500" s="569" t="s">
        <v>533</v>
      </c>
      <c r="H500" s="1150" t="s">
        <v>1417</v>
      </c>
      <c r="I500" s="1041"/>
      <c r="J500" s="1037"/>
      <c r="K500" s="1037"/>
      <c r="L500" s="1037"/>
      <c r="M500" s="1102"/>
      <c r="N500" s="105"/>
      <c r="O500" s="105"/>
      <c r="P500" s="105"/>
      <c r="Q500" s="105"/>
      <c r="R500" s="105"/>
      <c r="S500" s="105"/>
      <c r="T500" s="105"/>
      <c r="U500" s="105"/>
      <c r="V500" s="105"/>
      <c r="W500" s="105"/>
      <c r="X500" s="105"/>
      <c r="Y500" s="105"/>
      <c r="Z500" s="105"/>
      <c r="AA500" s="105"/>
    </row>
    <row r="501" spans="1:27" ht="15.75" customHeight="1" x14ac:dyDescent="0.25">
      <c r="A501" s="140"/>
      <c r="B501" s="1155"/>
      <c r="C501" s="1037"/>
      <c r="D501" s="1132"/>
      <c r="E501" s="1149"/>
      <c r="F501" s="1121"/>
      <c r="G501" s="540" t="s">
        <v>535</v>
      </c>
      <c r="H501" s="1196" t="s">
        <v>1418</v>
      </c>
      <c r="I501" s="1041"/>
      <c r="J501" s="1032"/>
      <c r="K501" s="1032"/>
      <c r="L501" s="1032"/>
      <c r="M501" s="1102"/>
      <c r="N501" s="105"/>
      <c r="O501" s="105"/>
      <c r="P501" s="105"/>
      <c r="Q501" s="105"/>
      <c r="R501" s="105"/>
      <c r="S501" s="105"/>
      <c r="T501" s="105"/>
      <c r="U501" s="105"/>
      <c r="V501" s="105"/>
      <c r="W501" s="105"/>
      <c r="X501" s="105"/>
      <c r="Y501" s="105"/>
      <c r="Z501" s="105"/>
      <c r="AA501" s="105"/>
    </row>
    <row r="502" spans="1:27" ht="15.75" customHeight="1" x14ac:dyDescent="0.25">
      <c r="A502" s="140"/>
      <c r="B502" s="1155"/>
      <c r="C502" s="1037"/>
      <c r="D502" s="1151" t="s">
        <v>1419</v>
      </c>
      <c r="E502" s="576" t="s">
        <v>530</v>
      </c>
      <c r="F502" s="1169" t="s">
        <v>1420</v>
      </c>
      <c r="G502" s="1040"/>
      <c r="H502" s="1040"/>
      <c r="I502" s="1041"/>
      <c r="J502" s="1183" t="s">
        <v>563</v>
      </c>
      <c r="K502" s="1113">
        <v>1</v>
      </c>
      <c r="L502" s="1114">
        <f>0.1*I454</f>
        <v>60</v>
      </c>
      <c r="M502" s="1102"/>
      <c r="N502" s="105"/>
      <c r="O502" s="105"/>
      <c r="P502" s="105"/>
      <c r="Q502" s="105"/>
      <c r="R502" s="105"/>
      <c r="S502" s="105"/>
      <c r="T502" s="105"/>
      <c r="U502" s="105"/>
      <c r="V502" s="105"/>
      <c r="W502" s="105"/>
      <c r="X502" s="105"/>
      <c r="Y502" s="105"/>
      <c r="Z502" s="105"/>
      <c r="AA502" s="105"/>
    </row>
    <row r="503" spans="1:27" ht="15.75" customHeight="1" x14ac:dyDescent="0.25">
      <c r="A503" s="140"/>
      <c r="B503" s="1155"/>
      <c r="C503" s="1037"/>
      <c r="D503" s="1037"/>
      <c r="E503" s="582" t="s">
        <v>533</v>
      </c>
      <c r="F503" s="1197" t="s">
        <v>1421</v>
      </c>
      <c r="G503" s="1040"/>
      <c r="H503" s="1040"/>
      <c r="I503" s="1041"/>
      <c r="J503" s="1037"/>
      <c r="K503" s="1037"/>
      <c r="L503" s="1037"/>
      <c r="M503" s="1102"/>
      <c r="N503" s="105"/>
      <c r="O503" s="105"/>
      <c r="P503" s="105"/>
      <c r="Q503" s="105"/>
      <c r="R503" s="105"/>
      <c r="S503" s="105"/>
      <c r="T503" s="105"/>
      <c r="U503" s="105"/>
      <c r="V503" s="105"/>
      <c r="W503" s="105"/>
      <c r="X503" s="105"/>
      <c r="Y503" s="105"/>
      <c r="Z503" s="105"/>
      <c r="AA503" s="105"/>
    </row>
    <row r="504" spans="1:27" ht="15.75" customHeight="1" x14ac:dyDescent="0.25">
      <c r="A504" s="140"/>
      <c r="B504" s="1233"/>
      <c r="C504" s="1032"/>
      <c r="D504" s="1032"/>
      <c r="E504" s="564" t="s">
        <v>535</v>
      </c>
      <c r="F504" s="1169" t="s">
        <v>1422</v>
      </c>
      <c r="G504" s="1040"/>
      <c r="H504" s="1040"/>
      <c r="I504" s="1041"/>
      <c r="J504" s="1032"/>
      <c r="K504" s="1032"/>
      <c r="L504" s="1032"/>
      <c r="M504" s="1102"/>
      <c r="N504" s="105"/>
      <c r="O504" s="105"/>
      <c r="P504" s="105"/>
      <c r="Q504" s="105"/>
      <c r="R504" s="105"/>
      <c r="S504" s="105"/>
      <c r="T504" s="105"/>
      <c r="U504" s="105"/>
      <c r="V504" s="105"/>
      <c r="W504" s="105"/>
      <c r="X504" s="105"/>
      <c r="Y504" s="105"/>
      <c r="Z504" s="105"/>
      <c r="AA504" s="105"/>
    </row>
    <row r="505" spans="1:27" ht="45" customHeight="1" x14ac:dyDescent="0.25">
      <c r="A505" s="140"/>
      <c r="B505" s="1154" t="s">
        <v>1274</v>
      </c>
      <c r="C505" s="1181" t="s">
        <v>1281</v>
      </c>
      <c r="D505" s="1182" t="s">
        <v>1423</v>
      </c>
      <c r="E505" s="1157" t="s">
        <v>1283</v>
      </c>
      <c r="F505" s="1131"/>
      <c r="G505" s="584" t="s">
        <v>1284</v>
      </c>
      <c r="H505" s="577">
        <v>9.5</v>
      </c>
      <c r="I505" s="585">
        <f>I457*H505</f>
        <v>133</v>
      </c>
      <c r="J505" s="585"/>
      <c r="K505" s="586">
        <v>0</v>
      </c>
      <c r="L505" s="587">
        <f>I505*K505</f>
        <v>0</v>
      </c>
      <c r="M505" s="1102"/>
      <c r="N505" s="105"/>
      <c r="O505" s="105"/>
      <c r="P505" s="105"/>
      <c r="Q505" s="105"/>
      <c r="R505" s="105"/>
      <c r="S505" s="105"/>
      <c r="T505" s="105"/>
      <c r="U505" s="105"/>
      <c r="V505" s="105"/>
      <c r="W505" s="105"/>
      <c r="X505" s="105"/>
      <c r="Y505" s="105"/>
      <c r="Z505" s="105"/>
      <c r="AA505" s="105"/>
    </row>
    <row r="506" spans="1:27" ht="45" customHeight="1" x14ac:dyDescent="0.25">
      <c r="A506" s="140"/>
      <c r="B506" s="1155"/>
      <c r="C506" s="1037"/>
      <c r="D506" s="1037"/>
      <c r="E506" s="1132"/>
      <c r="F506" s="1121"/>
      <c r="G506" s="588" t="s">
        <v>1285</v>
      </c>
      <c r="H506" s="578">
        <v>3.25</v>
      </c>
      <c r="I506" s="589">
        <f>I457*H506</f>
        <v>45.5</v>
      </c>
      <c r="J506" s="590"/>
      <c r="K506" s="586">
        <v>1</v>
      </c>
      <c r="L506" s="587">
        <f>I506*K506</f>
        <v>45.5</v>
      </c>
      <c r="M506" s="1102"/>
      <c r="N506" s="105"/>
      <c r="O506" s="105"/>
      <c r="P506" s="105"/>
      <c r="Q506" s="105"/>
      <c r="R506" s="105"/>
      <c r="S506" s="105"/>
      <c r="T506" s="105"/>
      <c r="U506" s="105"/>
      <c r="V506" s="105"/>
      <c r="W506" s="105"/>
      <c r="X506" s="105"/>
      <c r="Y506" s="105"/>
      <c r="Z506" s="105"/>
      <c r="AA506" s="105"/>
    </row>
    <row r="507" spans="1:27" ht="45" customHeight="1" x14ac:dyDescent="0.25">
      <c r="A507" s="140"/>
      <c r="B507" s="1155"/>
      <c r="C507" s="1037"/>
      <c r="D507" s="1037"/>
      <c r="E507" s="1158" t="s">
        <v>1286</v>
      </c>
      <c r="F507" s="1040"/>
      <c r="G507" s="1040"/>
      <c r="H507" s="1041"/>
      <c r="I507" s="585">
        <v>5</v>
      </c>
      <c r="J507" s="585"/>
      <c r="K507" s="586">
        <v>1</v>
      </c>
      <c r="L507" s="587">
        <v>5</v>
      </c>
      <c r="M507" s="1102"/>
      <c r="N507" s="105"/>
      <c r="O507" s="105"/>
      <c r="P507" s="105"/>
      <c r="Q507" s="105"/>
      <c r="R507" s="105"/>
      <c r="S507" s="105"/>
      <c r="T507" s="105"/>
      <c r="U507" s="105"/>
      <c r="V507" s="105"/>
      <c r="W507" s="105"/>
      <c r="X507" s="105"/>
      <c r="Y507" s="105"/>
      <c r="Z507" s="105"/>
      <c r="AA507" s="105"/>
    </row>
    <row r="508" spans="1:27" ht="45" customHeight="1" x14ac:dyDescent="0.25">
      <c r="A508" s="140"/>
      <c r="B508" s="1155"/>
      <c r="C508" s="1037"/>
      <c r="D508" s="1037"/>
      <c r="E508" s="1158" t="s">
        <v>1287</v>
      </c>
      <c r="F508" s="1041"/>
      <c r="G508" s="540">
        <v>8</v>
      </c>
      <c r="H508" s="577">
        <v>1.5</v>
      </c>
      <c r="I508" s="585">
        <f>G508*H508</f>
        <v>12</v>
      </c>
      <c r="J508" s="585"/>
      <c r="K508" s="586">
        <v>1</v>
      </c>
      <c r="L508" s="587">
        <f>I508*K508</f>
        <v>12</v>
      </c>
      <c r="M508" s="1102"/>
      <c r="N508" s="105"/>
      <c r="O508" s="105"/>
      <c r="P508" s="105"/>
      <c r="Q508" s="105"/>
      <c r="R508" s="105"/>
      <c r="S508" s="105"/>
      <c r="T508" s="105"/>
      <c r="U508" s="105"/>
      <c r="V508" s="105"/>
      <c r="W508" s="105"/>
      <c r="X508" s="105"/>
      <c r="Y508" s="105"/>
      <c r="Z508" s="105"/>
      <c r="AA508" s="105"/>
    </row>
    <row r="509" spans="1:27" ht="45" customHeight="1" x14ac:dyDescent="0.25">
      <c r="A509" s="140"/>
      <c r="B509" s="1155"/>
      <c r="C509" s="1037"/>
      <c r="D509" s="1037"/>
      <c r="E509" s="1147" t="s">
        <v>1288</v>
      </c>
      <c r="F509" s="1131"/>
      <c r="G509" s="1134" t="s">
        <v>1289</v>
      </c>
      <c r="H509" s="1166" t="s">
        <v>1290</v>
      </c>
      <c r="I509" s="1112">
        <v>6</v>
      </c>
      <c r="J509" s="1112"/>
      <c r="K509" s="1113">
        <v>1</v>
      </c>
      <c r="L509" s="1114">
        <v>6</v>
      </c>
      <c r="M509" s="1102"/>
      <c r="N509" s="105"/>
      <c r="O509" s="105"/>
      <c r="P509" s="105"/>
      <c r="Q509" s="105"/>
      <c r="R509" s="105"/>
      <c r="S509" s="105"/>
      <c r="T509" s="105"/>
      <c r="U509" s="105"/>
      <c r="V509" s="105"/>
      <c r="W509" s="105"/>
      <c r="X509" s="105"/>
      <c r="Y509" s="105"/>
      <c r="Z509" s="105"/>
      <c r="AA509" s="105"/>
    </row>
    <row r="510" spans="1:27" ht="45" customHeight="1" x14ac:dyDescent="0.25">
      <c r="A510" s="140"/>
      <c r="B510" s="1155"/>
      <c r="C510" s="1037"/>
      <c r="D510" s="1037"/>
      <c r="E510" s="1132"/>
      <c r="F510" s="1121"/>
      <c r="G510" s="1032"/>
      <c r="H510" s="1032"/>
      <c r="I510" s="1032"/>
      <c r="J510" s="1032"/>
      <c r="K510" s="1032"/>
      <c r="L510" s="1032"/>
      <c r="M510" s="1102"/>
      <c r="N510" s="105"/>
      <c r="O510" s="105"/>
      <c r="P510" s="105"/>
      <c r="Q510" s="105"/>
      <c r="R510" s="105"/>
      <c r="S510" s="105"/>
      <c r="T510" s="105"/>
      <c r="U510" s="105"/>
      <c r="V510" s="105"/>
      <c r="W510" s="105"/>
      <c r="X510" s="105"/>
      <c r="Y510" s="105"/>
      <c r="Z510" s="105"/>
      <c r="AA510" s="105"/>
    </row>
    <row r="511" spans="1:27" ht="45" customHeight="1" x14ac:dyDescent="0.25">
      <c r="A511" s="140"/>
      <c r="B511" s="1155"/>
      <c r="C511" s="1037"/>
      <c r="D511" s="1032"/>
      <c r="E511" s="1158" t="s">
        <v>1291</v>
      </c>
      <c r="F511" s="1041"/>
      <c r="G511" s="554" t="s">
        <v>1292</v>
      </c>
      <c r="H511" s="540" t="s">
        <v>1290</v>
      </c>
      <c r="I511" s="585">
        <v>4</v>
      </c>
      <c r="J511" s="585"/>
      <c r="K511" s="586">
        <v>1</v>
      </c>
      <c r="L511" s="587">
        <v>4</v>
      </c>
      <c r="M511" s="1102"/>
      <c r="N511" s="105"/>
      <c r="O511" s="105"/>
      <c r="P511" s="105"/>
      <c r="Q511" s="105"/>
      <c r="R511" s="105"/>
      <c r="S511" s="105"/>
      <c r="T511" s="105"/>
      <c r="U511" s="105"/>
      <c r="V511" s="105"/>
      <c r="W511" s="105"/>
      <c r="X511" s="105"/>
      <c r="Y511" s="105"/>
      <c r="Z511" s="105"/>
      <c r="AA511" s="105"/>
    </row>
    <row r="512" spans="1:27" ht="45" customHeight="1" x14ac:dyDescent="0.25">
      <c r="A512" s="140"/>
      <c r="B512" s="1155"/>
      <c r="C512" s="1037"/>
      <c r="D512" s="1182" t="s">
        <v>1424</v>
      </c>
      <c r="E512" s="1195" t="s">
        <v>1294</v>
      </c>
      <c r="F512" s="1041"/>
      <c r="G512" s="561"/>
      <c r="H512" s="569"/>
      <c r="I512" s="589">
        <v>60</v>
      </c>
      <c r="J512" s="589"/>
      <c r="K512" s="1113">
        <v>1</v>
      </c>
      <c r="L512" s="1114">
        <f>I512*K512</f>
        <v>60</v>
      </c>
      <c r="M512" s="1102"/>
      <c r="N512" s="105"/>
      <c r="O512" s="105"/>
      <c r="P512" s="105"/>
      <c r="Q512" s="105"/>
      <c r="R512" s="105"/>
      <c r="S512" s="105"/>
      <c r="T512" s="105"/>
      <c r="U512" s="105"/>
      <c r="V512" s="105"/>
      <c r="W512" s="105"/>
      <c r="X512" s="105"/>
      <c r="Y512" s="105"/>
      <c r="Z512" s="105"/>
      <c r="AA512" s="105"/>
    </row>
    <row r="513" spans="1:27" ht="45" customHeight="1" x14ac:dyDescent="0.25">
      <c r="A513" s="140"/>
      <c r="B513" s="1155"/>
      <c r="C513" s="1032"/>
      <c r="D513" s="1032"/>
      <c r="E513" s="1158" t="s">
        <v>1294</v>
      </c>
      <c r="F513" s="1041"/>
      <c r="G513" s="554"/>
      <c r="H513" s="540"/>
      <c r="I513" s="585">
        <v>60</v>
      </c>
      <c r="J513" s="585"/>
      <c r="K513" s="1032"/>
      <c r="L513" s="1032"/>
      <c r="M513" s="1102"/>
      <c r="N513" s="105"/>
      <c r="O513" s="105"/>
      <c r="P513" s="105"/>
      <c r="Q513" s="105"/>
      <c r="R513" s="105"/>
      <c r="S513" s="105"/>
      <c r="T513" s="105"/>
      <c r="U513" s="105"/>
      <c r="V513" s="105"/>
      <c r="W513" s="105"/>
      <c r="X513" s="105"/>
      <c r="Y513" s="105"/>
      <c r="Z513" s="105"/>
      <c r="AA513" s="105"/>
    </row>
    <row r="514" spans="1:27" ht="45" customHeight="1" x14ac:dyDescent="0.25">
      <c r="A514" s="140"/>
      <c r="B514" s="1155"/>
      <c r="C514" s="1181" t="s">
        <v>1295</v>
      </c>
      <c r="D514" s="1182" t="s">
        <v>1425</v>
      </c>
      <c r="E514" s="1169" t="s">
        <v>1297</v>
      </c>
      <c r="F514" s="1041"/>
      <c r="G514" s="540">
        <v>1</v>
      </c>
      <c r="H514" s="540">
        <v>9.5</v>
      </c>
      <c r="I514" s="585">
        <v>9.5</v>
      </c>
      <c r="J514" s="585"/>
      <c r="K514" s="586">
        <v>1</v>
      </c>
      <c r="L514" s="587">
        <v>9.5</v>
      </c>
      <c r="M514" s="1102"/>
      <c r="N514" s="105"/>
      <c r="O514" s="105"/>
      <c r="P514" s="105"/>
      <c r="Q514" s="105"/>
      <c r="R514" s="105"/>
      <c r="S514" s="105"/>
      <c r="T514" s="105"/>
      <c r="U514" s="105"/>
      <c r="V514" s="105"/>
      <c r="W514" s="105"/>
      <c r="X514" s="105"/>
      <c r="Y514" s="105"/>
      <c r="Z514" s="105"/>
      <c r="AA514" s="105"/>
    </row>
    <row r="515" spans="1:27" ht="45" customHeight="1" x14ac:dyDescent="0.25">
      <c r="A515" s="140"/>
      <c r="B515" s="1155"/>
      <c r="C515" s="1037"/>
      <c r="D515" s="1032"/>
      <c r="E515" s="1169" t="s">
        <v>1298</v>
      </c>
      <c r="F515" s="1041"/>
      <c r="G515" s="540">
        <v>1</v>
      </c>
      <c r="H515" s="540">
        <v>5</v>
      </c>
      <c r="I515" s="585">
        <v>5</v>
      </c>
      <c r="J515" s="585"/>
      <c r="K515" s="586">
        <v>1</v>
      </c>
      <c r="L515" s="587">
        <v>5</v>
      </c>
      <c r="M515" s="1102"/>
      <c r="N515" s="105"/>
      <c r="O515" s="105"/>
      <c r="P515" s="105"/>
      <c r="Q515" s="105"/>
      <c r="R515" s="105"/>
      <c r="S515" s="105"/>
      <c r="T515" s="105"/>
      <c r="U515" s="105"/>
      <c r="V515" s="105"/>
      <c r="W515" s="105"/>
      <c r="X515" s="105"/>
      <c r="Y515" s="105"/>
      <c r="Z515" s="105"/>
      <c r="AA515" s="105"/>
    </row>
    <row r="516" spans="1:27" ht="45" customHeight="1" x14ac:dyDescent="0.25">
      <c r="A516" s="140"/>
      <c r="B516" s="1155"/>
      <c r="C516" s="1037"/>
      <c r="D516" s="1137" t="s">
        <v>1299</v>
      </c>
      <c r="E516" s="1040"/>
      <c r="F516" s="1040"/>
      <c r="G516" s="1040"/>
      <c r="H516" s="1041"/>
      <c r="I516" s="591">
        <v>7.5</v>
      </c>
      <c r="J516" s="591"/>
      <c r="K516" s="586">
        <v>1</v>
      </c>
      <c r="L516" s="587">
        <v>7.5</v>
      </c>
      <c r="M516" s="1102"/>
      <c r="N516" s="105"/>
      <c r="O516" s="105"/>
      <c r="P516" s="105"/>
      <c r="Q516" s="105"/>
      <c r="R516" s="105"/>
      <c r="S516" s="105"/>
      <c r="T516" s="105"/>
      <c r="U516" s="105"/>
      <c r="V516" s="105"/>
      <c r="W516" s="105"/>
      <c r="X516" s="105"/>
      <c r="Y516" s="105"/>
      <c r="Z516" s="105"/>
      <c r="AA516" s="105"/>
    </row>
    <row r="517" spans="1:27" ht="45" customHeight="1" x14ac:dyDescent="0.25">
      <c r="A517" s="140"/>
      <c r="B517" s="1155"/>
      <c r="C517" s="1037"/>
      <c r="D517" s="592" t="s">
        <v>1300</v>
      </c>
      <c r="E517" s="1167" t="s">
        <v>1301</v>
      </c>
      <c r="F517" s="1041"/>
      <c r="G517" s="592" t="s">
        <v>1302</v>
      </c>
      <c r="H517" s="592" t="s">
        <v>1302</v>
      </c>
      <c r="I517" s="591">
        <v>7.5</v>
      </c>
      <c r="J517" s="591"/>
      <c r="K517" s="586">
        <v>1</v>
      </c>
      <c r="L517" s="587">
        <f>I517*K517</f>
        <v>7.5</v>
      </c>
      <c r="M517" s="1102"/>
      <c r="N517" s="105"/>
      <c r="O517" s="105"/>
      <c r="P517" s="105"/>
      <c r="Q517" s="105"/>
      <c r="R517" s="105"/>
      <c r="S517" s="105"/>
      <c r="T517" s="105"/>
      <c r="U517" s="105"/>
      <c r="V517" s="105"/>
      <c r="W517" s="105"/>
      <c r="X517" s="105"/>
      <c r="Y517" s="105"/>
      <c r="Z517" s="105"/>
      <c r="AA517" s="105"/>
    </row>
    <row r="518" spans="1:27" ht="45" customHeight="1" x14ac:dyDescent="0.25">
      <c r="A518" s="140"/>
      <c r="B518" s="1155"/>
      <c r="C518" s="1032"/>
      <c r="D518" s="1158" t="s">
        <v>1303</v>
      </c>
      <c r="E518" s="1040"/>
      <c r="F518" s="1041"/>
      <c r="G518" s="540" t="s">
        <v>1304</v>
      </c>
      <c r="H518" s="540" t="s">
        <v>1304</v>
      </c>
      <c r="I518" s="577" t="s">
        <v>1305</v>
      </c>
      <c r="J518" s="577"/>
      <c r="K518" s="586"/>
      <c r="L518" s="587"/>
      <c r="M518" s="1103"/>
      <c r="N518" s="105"/>
      <c r="O518" s="105"/>
      <c r="P518" s="105"/>
      <c r="Q518" s="105"/>
      <c r="R518" s="105"/>
      <c r="S518" s="105"/>
      <c r="T518" s="105"/>
      <c r="U518" s="105"/>
      <c r="V518" s="105"/>
      <c r="W518" s="105"/>
      <c r="X518" s="105"/>
      <c r="Y518" s="105"/>
      <c r="Z518" s="105"/>
      <c r="AA518" s="105"/>
    </row>
    <row r="519" spans="1:27" ht="45" customHeight="1" x14ac:dyDescent="0.25">
      <c r="A519" s="140"/>
      <c r="B519" s="1155"/>
      <c r="C519" s="1179" t="s">
        <v>1306</v>
      </c>
      <c r="D519" s="1180" t="s">
        <v>1307</v>
      </c>
      <c r="E519" s="1168" t="s">
        <v>1308</v>
      </c>
      <c r="F519" s="1040"/>
      <c r="G519" s="1040"/>
      <c r="H519" s="1040"/>
      <c r="I519" s="1041"/>
      <c r="J519" s="1134" t="str">
        <f>IF(M456&lt;7,"MIXTO",IF(AND(M456&gt;6,M456&lt;21),"H 1L 1U 1I - M 1L 1I",IF(AND(M456&gt;20,M456&lt;61),"H 2L 2U 2I - M 2L 2I",IF(M456&gt;60,"H 3L 3U 3I - M 3L 3I",0))))</f>
        <v>H 3L 3U 3I - M 3L 3I</v>
      </c>
      <c r="K519" s="1113">
        <v>1</v>
      </c>
      <c r="L519" s="1114">
        <v>15</v>
      </c>
      <c r="M519" s="1138" t="s">
        <v>1309</v>
      </c>
      <c r="N519" s="105"/>
      <c r="O519" s="105"/>
      <c r="P519" s="105"/>
      <c r="Q519" s="105"/>
      <c r="R519" s="105"/>
      <c r="S519" s="105"/>
      <c r="T519" s="105"/>
      <c r="U519" s="105"/>
      <c r="V519" s="105"/>
      <c r="W519" s="105"/>
      <c r="X519" s="105"/>
      <c r="Y519" s="105"/>
      <c r="Z519" s="105"/>
      <c r="AA519" s="105"/>
    </row>
    <row r="520" spans="1:27" ht="45" customHeight="1" x14ac:dyDescent="0.25">
      <c r="A520" s="140"/>
      <c r="B520" s="1155"/>
      <c r="C520" s="1037"/>
      <c r="D520" s="1037"/>
      <c r="E520" s="1169" t="s">
        <v>1310</v>
      </c>
      <c r="F520" s="1040"/>
      <c r="G520" s="1040"/>
      <c r="H520" s="1040"/>
      <c r="I520" s="1041"/>
      <c r="J520" s="1037"/>
      <c r="K520" s="1037"/>
      <c r="L520" s="1037"/>
      <c r="M520" s="1102"/>
      <c r="N520" s="105"/>
      <c r="O520" s="105"/>
      <c r="P520" s="105"/>
      <c r="Q520" s="105"/>
      <c r="R520" s="105"/>
      <c r="S520" s="105"/>
      <c r="T520" s="105"/>
      <c r="U520" s="105"/>
      <c r="V520" s="105"/>
      <c r="W520" s="105"/>
      <c r="X520" s="105"/>
      <c r="Y520" s="105"/>
      <c r="Z520" s="105"/>
      <c r="AA520" s="105"/>
    </row>
    <row r="521" spans="1:27" ht="45" customHeight="1" x14ac:dyDescent="0.25">
      <c r="A521" s="140"/>
      <c r="B521" s="1155"/>
      <c r="C521" s="1037"/>
      <c r="D521" s="1037"/>
      <c r="E521" s="1169" t="s">
        <v>1311</v>
      </c>
      <c r="F521" s="1040"/>
      <c r="G521" s="1040"/>
      <c r="H521" s="1040"/>
      <c r="I521" s="1041"/>
      <c r="J521" s="1037"/>
      <c r="K521" s="1037"/>
      <c r="L521" s="1037"/>
      <c r="M521" s="1102"/>
      <c r="N521" s="105"/>
      <c r="O521" s="105"/>
      <c r="P521" s="105"/>
      <c r="Q521" s="105"/>
      <c r="R521" s="105"/>
      <c r="S521" s="105"/>
      <c r="T521" s="105"/>
      <c r="U521" s="105"/>
      <c r="V521" s="105"/>
      <c r="W521" s="105"/>
      <c r="X521" s="105"/>
      <c r="Y521" s="105"/>
      <c r="Z521" s="105"/>
      <c r="AA521" s="105"/>
    </row>
    <row r="522" spans="1:27" ht="45" customHeight="1" x14ac:dyDescent="0.25">
      <c r="A522" s="140"/>
      <c r="B522" s="1155"/>
      <c r="C522" s="1037"/>
      <c r="D522" s="1037"/>
      <c r="E522" s="1169" t="s">
        <v>1312</v>
      </c>
      <c r="F522" s="1040"/>
      <c r="G522" s="1040"/>
      <c r="H522" s="1040"/>
      <c r="I522" s="1041"/>
      <c r="J522" s="1032"/>
      <c r="K522" s="1032"/>
      <c r="L522" s="1032"/>
      <c r="M522" s="1102"/>
      <c r="N522" s="105"/>
      <c r="O522" s="105"/>
      <c r="P522" s="105"/>
      <c r="Q522" s="105"/>
      <c r="R522" s="105"/>
      <c r="S522" s="105"/>
      <c r="T522" s="105"/>
      <c r="U522" s="105"/>
      <c r="V522" s="105"/>
      <c r="W522" s="105"/>
      <c r="X522" s="105"/>
      <c r="Y522" s="105"/>
      <c r="Z522" s="105"/>
      <c r="AA522" s="105"/>
    </row>
    <row r="523" spans="1:27" ht="45" customHeight="1" x14ac:dyDescent="0.25">
      <c r="A523" s="140"/>
      <c r="B523" s="1155"/>
      <c r="C523" s="1037"/>
      <c r="D523" s="1180" t="s">
        <v>1313</v>
      </c>
      <c r="E523" s="1169" t="s">
        <v>1314</v>
      </c>
      <c r="F523" s="1040"/>
      <c r="G523" s="1040"/>
      <c r="H523" s="508">
        <f>ROUNDUP(I454/(2*30),0)</f>
        <v>10</v>
      </c>
      <c r="I523" s="509">
        <f>ROUNDUP(I454/(2*60),0)</f>
        <v>5</v>
      </c>
      <c r="J523" s="510">
        <f>I523</f>
        <v>5</v>
      </c>
      <c r="K523" s="1105" t="s">
        <v>1302</v>
      </c>
      <c r="L523" s="1114">
        <v>90</v>
      </c>
      <c r="M523" s="1138" t="s">
        <v>1315</v>
      </c>
      <c r="N523" s="105"/>
      <c r="O523" s="105"/>
      <c r="P523" s="105"/>
      <c r="Q523" s="105"/>
      <c r="R523" s="105"/>
      <c r="S523" s="105"/>
      <c r="T523" s="105"/>
      <c r="U523" s="105"/>
      <c r="V523" s="105"/>
      <c r="W523" s="105"/>
      <c r="X523" s="105"/>
      <c r="Y523" s="105"/>
      <c r="Z523" s="105"/>
      <c r="AA523" s="105"/>
    </row>
    <row r="524" spans="1:27" ht="45" customHeight="1" x14ac:dyDescent="0.25">
      <c r="A524" s="140"/>
      <c r="B524" s="1155"/>
      <c r="C524" s="1037"/>
      <c r="D524" s="1037"/>
      <c r="E524" s="1169" t="s">
        <v>1316</v>
      </c>
      <c r="F524" s="1040"/>
      <c r="G524" s="1040"/>
      <c r="H524" s="508">
        <f>ROUNDUP(I454/(2*30),0)</f>
        <v>10</v>
      </c>
      <c r="I524" s="510">
        <f>H524</f>
        <v>10</v>
      </c>
      <c r="J524" s="510"/>
      <c r="K524" s="1037"/>
      <c r="L524" s="1037"/>
      <c r="M524" s="1102"/>
      <c r="N524" s="105"/>
      <c r="O524" s="105"/>
      <c r="P524" s="105"/>
      <c r="Q524" s="105"/>
      <c r="R524" s="105"/>
      <c r="S524" s="105"/>
      <c r="T524" s="105"/>
      <c r="U524" s="105"/>
      <c r="V524" s="105"/>
      <c r="W524" s="105"/>
      <c r="X524" s="105"/>
      <c r="Y524" s="105"/>
      <c r="Z524" s="105"/>
      <c r="AA524" s="105"/>
    </row>
    <row r="525" spans="1:27" ht="45" customHeight="1" x14ac:dyDescent="0.25">
      <c r="A525" s="140"/>
      <c r="B525" s="1155"/>
      <c r="C525" s="1037"/>
      <c r="D525" s="1032"/>
      <c r="E525" s="1169" t="s">
        <v>1317</v>
      </c>
      <c r="F525" s="1040"/>
      <c r="G525" s="1040"/>
      <c r="H525" s="511" t="s">
        <v>1318</v>
      </c>
      <c r="I525" s="511" t="s">
        <v>1319</v>
      </c>
      <c r="J525" s="511" t="s">
        <v>1320</v>
      </c>
      <c r="K525" s="1032"/>
      <c r="L525" s="1037"/>
      <c r="M525" s="1103"/>
      <c r="N525" s="105"/>
      <c r="O525" s="105"/>
      <c r="P525" s="105"/>
      <c r="Q525" s="105"/>
      <c r="R525" s="105"/>
      <c r="S525" s="105"/>
      <c r="T525" s="105"/>
      <c r="U525" s="105"/>
      <c r="V525" s="105"/>
      <c r="W525" s="105"/>
      <c r="X525" s="105"/>
      <c r="Y525" s="105"/>
      <c r="Z525" s="105"/>
      <c r="AA525" s="105"/>
    </row>
    <row r="526" spans="1:27" ht="45" customHeight="1" x14ac:dyDescent="0.25">
      <c r="A526" s="140"/>
      <c r="B526" s="1155"/>
      <c r="C526" s="1032"/>
      <c r="D526" s="1158" t="s">
        <v>1321</v>
      </c>
      <c r="E526" s="1040"/>
      <c r="F526" s="1041"/>
      <c r="G526" s="1128" t="s">
        <v>1322</v>
      </c>
      <c r="H526" s="1040"/>
      <c r="I526" s="1041"/>
      <c r="J526" s="512"/>
      <c r="K526" s="513" t="s">
        <v>1302</v>
      </c>
      <c r="L526" s="514" t="s">
        <v>1302</v>
      </c>
      <c r="M526" s="507" t="s">
        <v>1302</v>
      </c>
      <c r="N526" s="105"/>
      <c r="O526" s="105"/>
      <c r="P526" s="105"/>
      <c r="Q526" s="105"/>
      <c r="R526" s="105"/>
      <c r="S526" s="105"/>
      <c r="T526" s="105"/>
      <c r="U526" s="105"/>
      <c r="V526" s="105"/>
      <c r="W526" s="105"/>
      <c r="X526" s="105"/>
      <c r="Y526" s="105"/>
      <c r="Z526" s="105"/>
      <c r="AA526" s="105"/>
    </row>
    <row r="527" spans="1:27" ht="45" customHeight="1" x14ac:dyDescent="0.25">
      <c r="A527" s="140"/>
      <c r="B527" s="1155"/>
      <c r="C527" s="1159" t="s">
        <v>1323</v>
      </c>
      <c r="D527" s="1173" t="s">
        <v>1324</v>
      </c>
      <c r="E527" s="1148"/>
      <c r="F527" s="1131"/>
      <c r="G527" s="1136" t="s">
        <v>1325</v>
      </c>
      <c r="H527" s="1041"/>
      <c r="I527" s="594">
        <v>5.3</v>
      </c>
      <c r="J527" s="595"/>
      <c r="K527" s="596">
        <v>1</v>
      </c>
      <c r="L527" s="597">
        <f>I527*K527</f>
        <v>5.3</v>
      </c>
      <c r="M527" s="1139" t="s">
        <v>1426</v>
      </c>
      <c r="N527" s="105"/>
      <c r="O527" s="105"/>
      <c r="P527" s="105"/>
      <c r="Q527" s="105"/>
      <c r="R527" s="105"/>
      <c r="S527" s="105"/>
      <c r="T527" s="105"/>
      <c r="U527" s="105"/>
      <c r="V527" s="105"/>
      <c r="W527" s="105"/>
      <c r="X527" s="105"/>
      <c r="Y527" s="105"/>
      <c r="Z527" s="105"/>
      <c r="AA527" s="105"/>
    </row>
    <row r="528" spans="1:27" ht="45" customHeight="1" x14ac:dyDescent="0.25">
      <c r="A528" s="140"/>
      <c r="B528" s="1155"/>
      <c r="C528" s="1037"/>
      <c r="D528" s="1170" t="s">
        <v>1326</v>
      </c>
      <c r="E528" s="1131"/>
      <c r="F528" s="598" t="s">
        <v>1327</v>
      </c>
      <c r="G528" s="1117" t="s">
        <v>1427</v>
      </c>
      <c r="H528" s="599" t="s">
        <v>1329</v>
      </c>
      <c r="I528" s="600">
        <v>30</v>
      </c>
      <c r="J528" s="1125"/>
      <c r="K528" s="1113">
        <v>0</v>
      </c>
      <c r="L528" s="1142">
        <f>J528*K528</f>
        <v>0</v>
      </c>
      <c r="M528" s="1140"/>
      <c r="N528" s="105"/>
      <c r="O528" s="105"/>
      <c r="P528" s="105"/>
      <c r="Q528" s="105"/>
      <c r="R528" s="105"/>
      <c r="S528" s="105"/>
      <c r="T528" s="105"/>
      <c r="U528" s="105"/>
      <c r="V528" s="105"/>
      <c r="W528" s="105"/>
      <c r="X528" s="105"/>
      <c r="Y528" s="105"/>
      <c r="Z528" s="105"/>
      <c r="AA528" s="105"/>
    </row>
    <row r="529" spans="1:27" ht="15.75" customHeight="1" x14ac:dyDescent="0.25">
      <c r="A529" s="140"/>
      <c r="B529" s="1155"/>
      <c r="C529" s="1037"/>
      <c r="D529" s="1145"/>
      <c r="E529" s="1120"/>
      <c r="F529" s="598" t="s">
        <v>1330</v>
      </c>
      <c r="G529" s="1037"/>
      <c r="H529" s="599" t="s">
        <v>1331</v>
      </c>
      <c r="I529" s="600">
        <v>60</v>
      </c>
      <c r="J529" s="1037"/>
      <c r="K529" s="1037"/>
      <c r="L529" s="1037"/>
      <c r="M529" s="1140"/>
      <c r="N529" s="105"/>
      <c r="O529" s="105"/>
      <c r="P529" s="105"/>
      <c r="Q529" s="105"/>
      <c r="R529" s="105"/>
      <c r="S529" s="105"/>
      <c r="T529" s="105"/>
      <c r="U529" s="105"/>
      <c r="V529" s="105"/>
      <c r="W529" s="105"/>
      <c r="X529" s="105"/>
      <c r="Y529" s="105"/>
      <c r="Z529" s="105"/>
      <c r="AA529" s="105"/>
    </row>
    <row r="530" spans="1:27" ht="15.75" customHeight="1" x14ac:dyDescent="0.25">
      <c r="A530" s="140"/>
      <c r="B530" s="1155"/>
      <c r="C530" s="1037"/>
      <c r="D530" s="1145"/>
      <c r="E530" s="1120"/>
      <c r="F530" s="598" t="s">
        <v>1332</v>
      </c>
      <c r="G530" s="1037"/>
      <c r="H530" s="599" t="s">
        <v>1333</v>
      </c>
      <c r="I530" s="600">
        <v>90</v>
      </c>
      <c r="J530" s="1037"/>
      <c r="K530" s="1037"/>
      <c r="L530" s="1037"/>
      <c r="M530" s="1140"/>
      <c r="N530" s="105"/>
      <c r="O530" s="105"/>
      <c r="P530" s="105"/>
      <c r="Q530" s="105"/>
      <c r="R530" s="105"/>
      <c r="S530" s="105"/>
      <c r="T530" s="105"/>
      <c r="U530" s="105"/>
      <c r="V530" s="105"/>
      <c r="W530" s="105"/>
      <c r="X530" s="105"/>
      <c r="Y530" s="105"/>
      <c r="Z530" s="105"/>
      <c r="AA530" s="105"/>
    </row>
    <row r="531" spans="1:27" ht="15.75" customHeight="1" x14ac:dyDescent="0.25">
      <c r="A531" s="140"/>
      <c r="B531" s="1155"/>
      <c r="C531" s="1037"/>
      <c r="D531" s="1132"/>
      <c r="E531" s="1121"/>
      <c r="F531" s="598" t="s">
        <v>1334</v>
      </c>
      <c r="G531" s="1032"/>
      <c r="H531" s="599" t="s">
        <v>1335</v>
      </c>
      <c r="I531" s="600">
        <v>120</v>
      </c>
      <c r="J531" s="1032"/>
      <c r="K531" s="1032"/>
      <c r="L531" s="1032"/>
      <c r="M531" s="1140"/>
      <c r="N531" s="105"/>
      <c r="O531" s="105"/>
      <c r="P531" s="105"/>
      <c r="Q531" s="105"/>
      <c r="R531" s="105"/>
      <c r="S531" s="105"/>
      <c r="T531" s="105"/>
      <c r="U531" s="105"/>
      <c r="V531" s="105"/>
      <c r="W531" s="105"/>
      <c r="X531" s="105"/>
      <c r="Y531" s="105"/>
      <c r="Z531" s="105"/>
      <c r="AA531" s="105"/>
    </row>
    <row r="532" spans="1:27" ht="15.75" customHeight="1" x14ac:dyDescent="0.25">
      <c r="A532" s="140"/>
      <c r="B532" s="1155"/>
      <c r="C532" s="1037"/>
      <c r="D532" s="1171" t="s">
        <v>1336</v>
      </c>
      <c r="E532" s="1131"/>
      <c r="F532" s="601" t="s">
        <v>1337</v>
      </c>
      <c r="G532" s="1130" t="s">
        <v>1338</v>
      </c>
      <c r="H532" s="1131"/>
      <c r="I532" s="1133">
        <v>10</v>
      </c>
      <c r="J532" s="1135"/>
      <c r="K532" s="1113">
        <v>1</v>
      </c>
      <c r="L532" s="1124">
        <f>+I534*K532</f>
        <v>13.5</v>
      </c>
      <c r="M532" s="1140"/>
      <c r="N532" s="105"/>
      <c r="O532" s="105"/>
      <c r="P532" s="105"/>
      <c r="Q532" s="105"/>
      <c r="R532" s="105"/>
      <c r="S532" s="105"/>
      <c r="T532" s="105"/>
      <c r="U532" s="105"/>
      <c r="V532" s="105"/>
      <c r="W532" s="105"/>
      <c r="X532" s="105"/>
      <c r="Y532" s="105"/>
      <c r="Z532" s="105"/>
      <c r="AA532" s="105"/>
    </row>
    <row r="533" spans="1:27" ht="15.75" customHeight="1" x14ac:dyDescent="0.25">
      <c r="A533" s="140"/>
      <c r="B533" s="1155"/>
      <c r="C533" s="1037"/>
      <c r="D533" s="1145"/>
      <c r="E533" s="1120"/>
      <c r="F533" s="601" t="s">
        <v>1339</v>
      </c>
      <c r="G533" s="1132"/>
      <c r="H533" s="1121"/>
      <c r="I533" s="1032"/>
      <c r="J533" s="1120"/>
      <c r="K533" s="1037"/>
      <c r="L533" s="1037"/>
      <c r="M533" s="1140"/>
      <c r="N533" s="105"/>
      <c r="O533" s="105"/>
      <c r="P533" s="105"/>
      <c r="Q533" s="105"/>
      <c r="R533" s="105"/>
      <c r="S533" s="105"/>
      <c r="T533" s="105"/>
      <c r="U533" s="105"/>
      <c r="V533" s="105"/>
      <c r="W533" s="105"/>
      <c r="X533" s="105"/>
      <c r="Y533" s="105"/>
      <c r="Z533" s="105"/>
      <c r="AA533" s="105"/>
    </row>
    <row r="534" spans="1:27" ht="15.75" customHeight="1" x14ac:dyDescent="0.25">
      <c r="A534" s="140"/>
      <c r="B534" s="1155"/>
      <c r="C534" s="1037"/>
      <c r="D534" s="1145"/>
      <c r="E534" s="1120"/>
      <c r="F534" s="602" t="s">
        <v>1340</v>
      </c>
      <c r="G534" s="1172" t="s">
        <v>1341</v>
      </c>
      <c r="H534" s="1041"/>
      <c r="I534" s="603">
        <v>13.5</v>
      </c>
      <c r="J534" s="1120"/>
      <c r="K534" s="1037"/>
      <c r="L534" s="1037"/>
      <c r="M534" s="1140"/>
      <c r="N534" s="105"/>
      <c r="O534" s="105"/>
      <c r="P534" s="105"/>
      <c r="Q534" s="105"/>
      <c r="R534" s="105"/>
      <c r="S534" s="105"/>
      <c r="T534" s="105"/>
      <c r="U534" s="105"/>
      <c r="V534" s="105"/>
      <c r="W534" s="105"/>
      <c r="X534" s="105"/>
      <c r="Y534" s="105"/>
      <c r="Z534" s="105"/>
      <c r="AA534" s="105"/>
    </row>
    <row r="535" spans="1:27" ht="15.75" customHeight="1" x14ac:dyDescent="0.25">
      <c r="A535" s="140"/>
      <c r="B535" s="1155"/>
      <c r="C535" s="1037"/>
      <c r="D535" s="1145"/>
      <c r="E535" s="1120"/>
      <c r="F535" s="601" t="s">
        <v>1342</v>
      </c>
      <c r="G535" s="1136" t="s">
        <v>1343</v>
      </c>
      <c r="H535" s="1041"/>
      <c r="I535" s="594">
        <v>24.3</v>
      </c>
      <c r="J535" s="1120"/>
      <c r="K535" s="1037"/>
      <c r="L535" s="1037"/>
      <c r="M535" s="1140"/>
      <c r="N535" s="105"/>
      <c r="O535" s="105"/>
      <c r="P535" s="105"/>
      <c r="Q535" s="105"/>
      <c r="R535" s="105"/>
      <c r="S535" s="105"/>
      <c r="T535" s="105"/>
      <c r="U535" s="105"/>
      <c r="V535" s="105"/>
      <c r="W535" s="105"/>
      <c r="X535" s="105"/>
      <c r="Y535" s="105"/>
      <c r="Z535" s="105"/>
      <c r="AA535" s="105"/>
    </row>
    <row r="536" spans="1:27" ht="15.75" customHeight="1" x14ac:dyDescent="0.25">
      <c r="A536" s="140"/>
      <c r="B536" s="1155"/>
      <c r="C536" s="1037"/>
      <c r="D536" s="1132"/>
      <c r="E536" s="1121"/>
      <c r="F536" s="601" t="s">
        <v>1344</v>
      </c>
      <c r="G536" s="1136" t="s">
        <v>1345</v>
      </c>
      <c r="H536" s="1041"/>
      <c r="I536" s="594">
        <v>32.299999999999997</v>
      </c>
      <c r="J536" s="1121"/>
      <c r="K536" s="1032"/>
      <c r="L536" s="1032"/>
      <c r="M536" s="1140"/>
      <c r="N536" s="105"/>
      <c r="O536" s="105"/>
      <c r="P536" s="105"/>
      <c r="Q536" s="105"/>
      <c r="R536" s="105"/>
      <c r="S536" s="105"/>
      <c r="T536" s="105"/>
      <c r="U536" s="105"/>
      <c r="V536" s="105"/>
      <c r="W536" s="105"/>
      <c r="X536" s="105"/>
      <c r="Y536" s="105"/>
      <c r="Z536" s="105"/>
      <c r="AA536" s="105"/>
    </row>
    <row r="537" spans="1:27" ht="15.75" customHeight="1" x14ac:dyDescent="0.25">
      <c r="A537" s="140"/>
      <c r="B537" s="1155"/>
      <c r="C537" s="1037"/>
      <c r="D537" s="1171" t="s">
        <v>1346</v>
      </c>
      <c r="E537" s="1131"/>
      <c r="F537" s="601" t="s">
        <v>1347</v>
      </c>
      <c r="G537" s="1136" t="s">
        <v>530</v>
      </c>
      <c r="H537" s="1041"/>
      <c r="I537" s="594">
        <v>4.2</v>
      </c>
      <c r="J537" s="1125"/>
      <c r="K537" s="1113">
        <v>1</v>
      </c>
      <c r="L537" s="1124">
        <f>+I539*K537</f>
        <v>6</v>
      </c>
      <c r="M537" s="1140"/>
      <c r="N537" s="105"/>
      <c r="O537" s="105"/>
      <c r="P537" s="105"/>
      <c r="Q537" s="105"/>
      <c r="R537" s="105"/>
      <c r="S537" s="105"/>
      <c r="T537" s="105"/>
      <c r="U537" s="105"/>
      <c r="V537" s="105"/>
      <c r="W537" s="105"/>
      <c r="X537" s="105"/>
      <c r="Y537" s="105"/>
      <c r="Z537" s="105"/>
      <c r="AA537" s="105"/>
    </row>
    <row r="538" spans="1:27" ht="15.75" customHeight="1" x14ac:dyDescent="0.25">
      <c r="A538" s="140"/>
      <c r="B538" s="1155"/>
      <c r="C538" s="1037"/>
      <c r="D538" s="1145"/>
      <c r="E538" s="1120"/>
      <c r="F538" s="601" t="s">
        <v>1348</v>
      </c>
      <c r="G538" s="1136" t="s">
        <v>530</v>
      </c>
      <c r="H538" s="1041"/>
      <c r="I538" s="594">
        <v>4.2</v>
      </c>
      <c r="J538" s="1037"/>
      <c r="K538" s="1037"/>
      <c r="L538" s="1037"/>
      <c r="M538" s="1140"/>
      <c r="N538" s="105"/>
      <c r="O538" s="105"/>
      <c r="P538" s="105"/>
      <c r="Q538" s="105"/>
      <c r="R538" s="105"/>
      <c r="S538" s="105"/>
      <c r="T538" s="105"/>
      <c r="U538" s="105"/>
      <c r="V538" s="105"/>
      <c r="W538" s="105"/>
      <c r="X538" s="105"/>
      <c r="Y538" s="105"/>
      <c r="Z538" s="105"/>
      <c r="AA538" s="105"/>
    </row>
    <row r="539" spans="1:27" ht="15.75" customHeight="1" x14ac:dyDescent="0.25">
      <c r="A539" s="140"/>
      <c r="B539" s="1155"/>
      <c r="C539" s="1037"/>
      <c r="D539" s="1145"/>
      <c r="E539" s="1120"/>
      <c r="F539" s="602" t="s">
        <v>1349</v>
      </c>
      <c r="G539" s="1172" t="s">
        <v>533</v>
      </c>
      <c r="H539" s="1041"/>
      <c r="I539" s="603">
        <v>6</v>
      </c>
      <c r="J539" s="1037"/>
      <c r="K539" s="1037"/>
      <c r="L539" s="1037"/>
      <c r="M539" s="1140"/>
      <c r="N539" s="105"/>
      <c r="O539" s="105"/>
      <c r="P539" s="105"/>
      <c r="Q539" s="105"/>
      <c r="R539" s="105"/>
      <c r="S539" s="105"/>
      <c r="T539" s="105"/>
      <c r="U539" s="105"/>
      <c r="V539" s="105"/>
      <c r="W539" s="105"/>
      <c r="X539" s="105"/>
      <c r="Y539" s="105"/>
      <c r="Z539" s="105"/>
      <c r="AA539" s="105"/>
    </row>
    <row r="540" spans="1:27" ht="15.75" customHeight="1" x14ac:dyDescent="0.25">
      <c r="A540" s="140"/>
      <c r="B540" s="1155"/>
      <c r="C540" s="1037"/>
      <c r="D540" s="1145"/>
      <c r="E540" s="1120"/>
      <c r="F540" s="601" t="s">
        <v>1350</v>
      </c>
      <c r="G540" s="1136" t="s">
        <v>535</v>
      </c>
      <c r="H540" s="1041"/>
      <c r="I540" s="594">
        <v>9</v>
      </c>
      <c r="J540" s="1037"/>
      <c r="K540" s="1037"/>
      <c r="L540" s="1037"/>
      <c r="M540" s="1140"/>
      <c r="N540" s="105"/>
      <c r="O540" s="105"/>
      <c r="P540" s="105"/>
      <c r="Q540" s="105"/>
      <c r="R540" s="105"/>
      <c r="S540" s="105"/>
      <c r="T540" s="105"/>
      <c r="U540" s="105"/>
      <c r="V540" s="105"/>
      <c r="W540" s="105"/>
      <c r="X540" s="105"/>
      <c r="Y540" s="105"/>
      <c r="Z540" s="105"/>
      <c r="AA540" s="105"/>
    </row>
    <row r="541" spans="1:27" ht="15.75" customHeight="1" x14ac:dyDescent="0.25">
      <c r="A541" s="140"/>
      <c r="B541" s="1155"/>
      <c r="C541" s="1037"/>
      <c r="D541" s="1132"/>
      <c r="E541" s="1121"/>
      <c r="F541" s="601" t="s">
        <v>1351</v>
      </c>
      <c r="G541" s="593" t="s">
        <v>1352</v>
      </c>
      <c r="H541" s="604"/>
      <c r="I541" s="594">
        <v>10.3</v>
      </c>
      <c r="J541" s="1032"/>
      <c r="K541" s="1032"/>
      <c r="L541" s="1032"/>
      <c r="M541" s="1140"/>
      <c r="N541" s="105"/>
      <c r="O541" s="105"/>
      <c r="P541" s="105"/>
      <c r="Q541" s="105"/>
      <c r="R541" s="105"/>
      <c r="S541" s="105"/>
      <c r="T541" s="105"/>
      <c r="U541" s="105"/>
      <c r="V541" s="105"/>
      <c r="W541" s="105"/>
      <c r="X541" s="105"/>
      <c r="Y541" s="105"/>
      <c r="Z541" s="105"/>
      <c r="AA541" s="105"/>
    </row>
    <row r="542" spans="1:27" ht="15.75" customHeight="1" x14ac:dyDescent="0.25">
      <c r="A542" s="140"/>
      <c r="B542" s="1155"/>
      <c r="C542" s="1037"/>
      <c r="D542" s="1158" t="s">
        <v>1353</v>
      </c>
      <c r="E542" s="1041"/>
      <c r="F542" s="605"/>
      <c r="G542" s="598"/>
      <c r="H542" s="599"/>
      <c r="I542" s="606">
        <v>3</v>
      </c>
      <c r="J542" s="607"/>
      <c r="K542" s="608">
        <v>1</v>
      </c>
      <c r="L542" s="609">
        <f>+I542*K542</f>
        <v>3</v>
      </c>
      <c r="M542" s="1141"/>
      <c r="N542" s="105"/>
      <c r="O542" s="105"/>
      <c r="P542" s="105"/>
      <c r="Q542" s="105"/>
      <c r="R542" s="105"/>
      <c r="S542" s="105"/>
      <c r="T542" s="105"/>
      <c r="U542" s="105"/>
      <c r="V542" s="105"/>
      <c r="W542" s="105"/>
      <c r="X542" s="105"/>
      <c r="Y542" s="105"/>
      <c r="Z542" s="105"/>
      <c r="AA542" s="105"/>
    </row>
    <row r="543" spans="1:27" ht="15.75" customHeight="1" x14ac:dyDescent="0.25">
      <c r="A543" s="140"/>
      <c r="B543" s="1155"/>
      <c r="C543" s="1037"/>
      <c r="D543" s="1151" t="s">
        <v>1354</v>
      </c>
      <c r="E543" s="1174" t="s">
        <v>1355</v>
      </c>
      <c r="F543" s="1131"/>
      <c r="G543" s="605" t="s">
        <v>1356</v>
      </c>
      <c r="H543" s="610" t="s">
        <v>1357</v>
      </c>
      <c r="I543" s="585">
        <f>2.5*5</f>
        <v>12.5</v>
      </c>
      <c r="J543" s="585"/>
      <c r="K543" s="586">
        <f>ROUND((I453/5),0)</f>
        <v>4</v>
      </c>
      <c r="L543" s="611">
        <f>+I543*K543</f>
        <v>50</v>
      </c>
      <c r="M543" s="1143" t="s">
        <v>1428</v>
      </c>
      <c r="N543" s="105"/>
      <c r="O543" s="105"/>
      <c r="P543" s="105"/>
      <c r="Q543" s="105"/>
      <c r="R543" s="105"/>
      <c r="S543" s="105"/>
      <c r="T543" s="105"/>
      <c r="U543" s="105"/>
      <c r="V543" s="105"/>
      <c r="W543" s="105"/>
      <c r="X543" s="105"/>
      <c r="Y543" s="105"/>
      <c r="Z543" s="105"/>
      <c r="AA543" s="105"/>
    </row>
    <row r="544" spans="1:27" ht="15.75" customHeight="1" x14ac:dyDescent="0.25">
      <c r="A544" s="140"/>
      <c r="B544" s="1155"/>
      <c r="C544" s="1037"/>
      <c r="D544" s="1037"/>
      <c r="E544" s="1132"/>
      <c r="F544" s="1121"/>
      <c r="G544" s="612" t="s">
        <v>1358</v>
      </c>
      <c r="H544" s="610" t="s">
        <v>1359</v>
      </c>
      <c r="I544" s="585">
        <f>2.5*5</f>
        <v>12.5</v>
      </c>
      <c r="J544" s="585"/>
      <c r="K544" s="586">
        <v>3</v>
      </c>
      <c r="L544" s="611">
        <f>I544*K544</f>
        <v>37.5</v>
      </c>
      <c r="M544" s="1103"/>
      <c r="N544" s="105"/>
      <c r="O544" s="105"/>
      <c r="P544" s="105"/>
      <c r="Q544" s="105"/>
      <c r="R544" s="105"/>
      <c r="S544" s="105"/>
      <c r="T544" s="105"/>
      <c r="U544" s="105"/>
      <c r="V544" s="105"/>
      <c r="W544" s="105"/>
      <c r="X544" s="105"/>
      <c r="Y544" s="105"/>
      <c r="Z544" s="105"/>
      <c r="AA544" s="105"/>
    </row>
    <row r="545" spans="1:27" ht="15.75" customHeight="1" x14ac:dyDescent="0.25">
      <c r="A545" s="140"/>
      <c r="B545" s="1155"/>
      <c r="C545" s="1037"/>
      <c r="D545" s="1032"/>
      <c r="E545" s="1175" t="s">
        <v>1360</v>
      </c>
      <c r="F545" s="1041"/>
      <c r="G545" s="554"/>
      <c r="H545" s="613"/>
      <c r="I545" s="585">
        <v>1.5</v>
      </c>
      <c r="J545" s="585"/>
      <c r="K545" s="586">
        <f>I454*0.05</f>
        <v>30</v>
      </c>
      <c r="L545" s="587">
        <f>I545*K545</f>
        <v>45</v>
      </c>
      <c r="M545" s="614" t="s">
        <v>1429</v>
      </c>
      <c r="N545" s="105"/>
      <c r="O545" s="105"/>
      <c r="P545" s="105"/>
      <c r="Q545" s="105"/>
      <c r="R545" s="105"/>
      <c r="S545" s="105"/>
      <c r="T545" s="105"/>
      <c r="U545" s="105"/>
      <c r="V545" s="105"/>
      <c r="W545" s="105"/>
      <c r="X545" s="105"/>
      <c r="Y545" s="105"/>
      <c r="Z545" s="105"/>
      <c r="AA545" s="105"/>
    </row>
    <row r="546" spans="1:27" ht="15.75" customHeight="1" x14ac:dyDescent="0.25">
      <c r="A546" s="140"/>
      <c r="B546" s="1155"/>
      <c r="C546" s="1037"/>
      <c r="D546" s="1137" t="s">
        <v>1361</v>
      </c>
      <c r="E546" s="1040"/>
      <c r="F546" s="1041"/>
      <c r="G546" s="1176" t="s">
        <v>1362</v>
      </c>
      <c r="H546" s="1040"/>
      <c r="I546" s="1041"/>
      <c r="J546" s="540"/>
      <c r="K546" s="586">
        <v>1</v>
      </c>
      <c r="L546" s="587"/>
      <c r="M546" s="614" t="s">
        <v>1430</v>
      </c>
      <c r="N546" s="105"/>
      <c r="O546" s="105"/>
      <c r="P546" s="105"/>
      <c r="Q546" s="105"/>
      <c r="R546" s="105"/>
      <c r="S546" s="105"/>
      <c r="T546" s="105"/>
      <c r="U546" s="105"/>
      <c r="V546" s="105"/>
      <c r="W546" s="105"/>
      <c r="X546" s="105"/>
      <c r="Y546" s="105"/>
      <c r="Z546" s="105"/>
      <c r="AA546" s="105"/>
    </row>
    <row r="547" spans="1:27" ht="15.75" customHeight="1" x14ac:dyDescent="0.25">
      <c r="A547" s="140"/>
      <c r="B547" s="1155"/>
      <c r="C547" s="1037"/>
      <c r="D547" s="1177" t="s">
        <v>1363</v>
      </c>
      <c r="E547" s="1148"/>
      <c r="F547" s="1131"/>
      <c r="G547" s="1166" t="s">
        <v>1290</v>
      </c>
      <c r="H547" s="1166" t="s">
        <v>1364</v>
      </c>
      <c r="I547" s="1112">
        <v>30</v>
      </c>
      <c r="J547" s="1112"/>
      <c r="K547" s="1113">
        <v>1</v>
      </c>
      <c r="L547" s="1114">
        <f>+I547*K547</f>
        <v>30</v>
      </c>
      <c r="M547" s="1143" t="s">
        <v>1428</v>
      </c>
      <c r="N547" s="105"/>
      <c r="O547" s="105"/>
      <c r="P547" s="105"/>
      <c r="Q547" s="105"/>
      <c r="R547" s="105"/>
      <c r="S547" s="105"/>
      <c r="T547" s="105"/>
      <c r="U547" s="105"/>
      <c r="V547" s="105"/>
      <c r="W547" s="105"/>
      <c r="X547" s="105"/>
      <c r="Y547" s="105"/>
      <c r="Z547" s="105"/>
      <c r="AA547" s="105"/>
    </row>
    <row r="548" spans="1:27" ht="15.75" customHeight="1" x14ac:dyDescent="0.25">
      <c r="A548" s="140"/>
      <c r="B548" s="1155"/>
      <c r="C548" s="1037"/>
      <c r="D548" s="1132"/>
      <c r="E548" s="1149"/>
      <c r="F548" s="1121"/>
      <c r="G548" s="1032"/>
      <c r="H548" s="1032"/>
      <c r="I548" s="1032"/>
      <c r="J548" s="1032"/>
      <c r="K548" s="1032"/>
      <c r="L548" s="1032"/>
      <c r="M548" s="1102"/>
      <c r="N548" s="105"/>
      <c r="O548" s="105"/>
      <c r="P548" s="105"/>
      <c r="Q548" s="105"/>
      <c r="R548" s="105"/>
      <c r="S548" s="105"/>
      <c r="T548" s="105"/>
      <c r="U548" s="105"/>
      <c r="V548" s="105"/>
      <c r="W548" s="105"/>
      <c r="X548" s="105"/>
      <c r="Y548" s="105"/>
      <c r="Z548" s="105"/>
      <c r="AA548" s="105"/>
    </row>
    <row r="549" spans="1:27" ht="15.75" customHeight="1" x14ac:dyDescent="0.25">
      <c r="A549" s="140"/>
      <c r="B549" s="1155"/>
      <c r="C549" s="1037"/>
      <c r="D549" s="1164" t="s">
        <v>1365</v>
      </c>
      <c r="E549" s="1148"/>
      <c r="F549" s="1131"/>
      <c r="G549" s="1165"/>
      <c r="H549" s="1131"/>
      <c r="I549" s="1112">
        <v>40</v>
      </c>
      <c r="J549" s="1112"/>
      <c r="K549" s="1113">
        <v>1</v>
      </c>
      <c r="L549" s="1114">
        <v>40</v>
      </c>
      <c r="M549" s="1102"/>
      <c r="N549" s="105"/>
      <c r="O549" s="105"/>
      <c r="P549" s="105"/>
      <c r="Q549" s="105"/>
      <c r="R549" s="105"/>
      <c r="S549" s="105"/>
      <c r="T549" s="105"/>
      <c r="U549" s="105"/>
      <c r="V549" s="105"/>
      <c r="W549" s="105"/>
      <c r="X549" s="105"/>
      <c r="Y549" s="105"/>
      <c r="Z549" s="105"/>
      <c r="AA549" s="105"/>
    </row>
    <row r="550" spans="1:27" ht="15.75" customHeight="1" x14ac:dyDescent="0.25">
      <c r="A550" s="140"/>
      <c r="B550" s="1155"/>
      <c r="C550" s="1037"/>
      <c r="D550" s="1132"/>
      <c r="E550" s="1149"/>
      <c r="F550" s="1121"/>
      <c r="G550" s="1132"/>
      <c r="H550" s="1121"/>
      <c r="I550" s="1032"/>
      <c r="J550" s="1032"/>
      <c r="K550" s="1032"/>
      <c r="L550" s="1032"/>
      <c r="M550" s="1102"/>
      <c r="N550" s="105"/>
      <c r="O550" s="105"/>
      <c r="P550" s="105"/>
      <c r="Q550" s="105"/>
      <c r="R550" s="105"/>
      <c r="S550" s="105"/>
      <c r="T550" s="105"/>
      <c r="U550" s="105"/>
      <c r="V550" s="105"/>
      <c r="W550" s="105"/>
      <c r="X550" s="105"/>
      <c r="Y550" s="105"/>
      <c r="Z550" s="105"/>
      <c r="AA550" s="105"/>
    </row>
    <row r="551" spans="1:27" ht="15.75" customHeight="1" x14ac:dyDescent="0.25">
      <c r="A551" s="140"/>
      <c r="B551" s="1155"/>
      <c r="C551" s="1037"/>
      <c r="D551" s="1137" t="s">
        <v>1366</v>
      </c>
      <c r="E551" s="1040"/>
      <c r="F551" s="1041"/>
      <c r="G551" s="615" t="s">
        <v>1367</v>
      </c>
      <c r="H551" s="540" t="s">
        <v>1368</v>
      </c>
      <c r="I551" s="616">
        <f>I452*1.5</f>
        <v>54</v>
      </c>
      <c r="J551" s="616"/>
      <c r="K551" s="586">
        <v>1</v>
      </c>
      <c r="L551" s="587">
        <f>I551*K551</f>
        <v>54</v>
      </c>
      <c r="M551" s="1102"/>
      <c r="N551" s="105"/>
      <c r="O551" s="105"/>
      <c r="P551" s="105"/>
      <c r="Q551" s="105"/>
      <c r="R551" s="105"/>
      <c r="S551" s="105"/>
      <c r="T551" s="105"/>
      <c r="U551" s="105"/>
      <c r="V551" s="105"/>
      <c r="W551" s="105"/>
      <c r="X551" s="105"/>
      <c r="Y551" s="105"/>
      <c r="Z551" s="105"/>
      <c r="AA551" s="105"/>
    </row>
    <row r="552" spans="1:27" ht="15.75" customHeight="1" x14ac:dyDescent="0.25">
      <c r="A552" s="140"/>
      <c r="B552" s="1155"/>
      <c r="C552" s="1037"/>
      <c r="D552" s="1137" t="s">
        <v>1369</v>
      </c>
      <c r="E552" s="1040"/>
      <c r="F552" s="1041"/>
      <c r="G552" s="599" t="s">
        <v>1290</v>
      </c>
      <c r="H552" s="540" t="s">
        <v>1370</v>
      </c>
      <c r="I552" s="616">
        <v>3</v>
      </c>
      <c r="J552" s="616"/>
      <c r="K552" s="586">
        <v>1</v>
      </c>
      <c r="L552" s="587">
        <f>I552*K552</f>
        <v>3</v>
      </c>
      <c r="M552" s="1102"/>
      <c r="N552" s="105"/>
      <c r="O552" s="105"/>
      <c r="P552" s="105"/>
      <c r="Q552" s="105"/>
      <c r="R552" s="105"/>
      <c r="S552" s="105"/>
      <c r="T552" s="105"/>
      <c r="U552" s="105"/>
      <c r="V552" s="105"/>
      <c r="W552" s="105"/>
      <c r="X552" s="105"/>
      <c r="Y552" s="105"/>
      <c r="Z552" s="105"/>
      <c r="AA552" s="105"/>
    </row>
    <row r="553" spans="1:27" ht="15.75" customHeight="1" x14ac:dyDescent="0.25">
      <c r="A553" s="140"/>
      <c r="B553" s="1155"/>
      <c r="C553" s="1037"/>
      <c r="D553" s="1137" t="s">
        <v>1371</v>
      </c>
      <c r="E553" s="1040"/>
      <c r="F553" s="1041"/>
      <c r="G553" s="599" t="s">
        <v>1372</v>
      </c>
      <c r="H553" s="540"/>
      <c r="I553" s="616"/>
      <c r="J553" s="616"/>
      <c r="K553" s="586">
        <v>1</v>
      </c>
      <c r="L553" s="587">
        <v>20</v>
      </c>
      <c r="M553" s="1102"/>
      <c r="N553" s="105"/>
      <c r="O553" s="105"/>
      <c r="P553" s="105"/>
      <c r="Q553" s="105"/>
      <c r="R553" s="105"/>
      <c r="S553" s="105"/>
      <c r="T553" s="105"/>
      <c r="U553" s="105"/>
      <c r="V553" s="105"/>
      <c r="W553" s="105"/>
      <c r="X553" s="105"/>
      <c r="Y553" s="105"/>
      <c r="Z553" s="105"/>
      <c r="AA553" s="105"/>
    </row>
    <row r="554" spans="1:27" ht="15.75" customHeight="1" x14ac:dyDescent="0.25">
      <c r="A554" s="140"/>
      <c r="B554" s="1155"/>
      <c r="C554" s="1037"/>
      <c r="D554" s="1137" t="s">
        <v>1373</v>
      </c>
      <c r="E554" s="1040"/>
      <c r="F554" s="1041"/>
      <c r="G554" s="599" t="s">
        <v>1290</v>
      </c>
      <c r="H554" s="617" t="s">
        <v>1374</v>
      </c>
      <c r="I554" s="616">
        <v>1.5</v>
      </c>
      <c r="J554" s="616"/>
      <c r="K554" s="586">
        <v>1</v>
      </c>
      <c r="L554" s="587">
        <f>I554*K554</f>
        <v>1.5</v>
      </c>
      <c r="M554" s="1103"/>
      <c r="N554" s="105"/>
      <c r="O554" s="105"/>
      <c r="P554" s="105"/>
      <c r="Q554" s="105"/>
      <c r="R554" s="105"/>
      <c r="S554" s="105"/>
      <c r="T554" s="105"/>
      <c r="U554" s="105"/>
      <c r="V554" s="105"/>
      <c r="W554" s="105"/>
      <c r="X554" s="105"/>
      <c r="Y554" s="105"/>
      <c r="Z554" s="105"/>
      <c r="AA554" s="105"/>
    </row>
    <row r="555" spans="1:27" ht="15.75" customHeight="1" thickBot="1" x14ac:dyDescent="0.3">
      <c r="A555" s="140"/>
      <c r="B555" s="1156"/>
      <c r="C555" s="1160"/>
      <c r="D555" s="1161" t="s">
        <v>1375</v>
      </c>
      <c r="E555" s="1162"/>
      <c r="F555" s="1163"/>
      <c r="G555" s="618" t="s">
        <v>1290</v>
      </c>
      <c r="H555" s="619" t="s">
        <v>1376</v>
      </c>
      <c r="I555" s="620">
        <f>2042.24*0.004</f>
        <v>8.1689600000000002</v>
      </c>
      <c r="J555" s="621"/>
      <c r="K555" s="622">
        <v>1</v>
      </c>
      <c r="L555" s="623">
        <f>I555/1.2</f>
        <v>6.8074666666666674</v>
      </c>
      <c r="M555" s="624" t="s">
        <v>1431</v>
      </c>
      <c r="N555" s="105"/>
      <c r="O555" s="105"/>
      <c r="P555" s="105"/>
      <c r="Q555" s="105"/>
      <c r="R555" s="105"/>
      <c r="S555" s="105"/>
      <c r="T555" s="105"/>
      <c r="U555" s="105"/>
      <c r="V555" s="105"/>
      <c r="W555" s="105"/>
      <c r="X555" s="105"/>
      <c r="Y555" s="105"/>
      <c r="Z555" s="105"/>
      <c r="AA555" s="105"/>
    </row>
    <row r="556" spans="1:27" ht="15.75" customHeight="1" x14ac:dyDescent="0.25">
      <c r="A556" s="140"/>
      <c r="B556" s="625"/>
      <c r="N556" s="105"/>
      <c r="O556" s="105"/>
      <c r="P556" s="105"/>
      <c r="Q556" s="105"/>
      <c r="R556" s="105"/>
      <c r="S556" s="105"/>
      <c r="T556" s="105"/>
      <c r="U556" s="105"/>
      <c r="V556" s="105"/>
      <c r="W556" s="105"/>
      <c r="X556" s="105"/>
      <c r="Y556" s="105"/>
      <c r="Z556" s="105"/>
      <c r="AA556" s="105"/>
    </row>
    <row r="557" spans="1:27" ht="15.75" customHeight="1" x14ac:dyDescent="0.25">
      <c r="A557" s="140"/>
      <c r="B557" s="625"/>
      <c r="C557" s="1122" t="s">
        <v>1432</v>
      </c>
      <c r="D557" s="1123"/>
      <c r="E557" s="1123"/>
      <c r="F557" s="1123"/>
      <c r="G557" s="1123"/>
      <c r="H557" s="1123"/>
      <c r="I557" s="1123"/>
      <c r="J557" s="1123"/>
      <c r="K557" s="1123"/>
      <c r="L557" s="1123"/>
      <c r="M557" s="1123"/>
      <c r="N557" s="105"/>
      <c r="O557" s="105"/>
      <c r="P557" s="105"/>
      <c r="Q557" s="105"/>
      <c r="R557" s="105"/>
      <c r="S557" s="105"/>
      <c r="T557" s="105"/>
      <c r="U557" s="105"/>
      <c r="V557" s="105"/>
      <c r="W557" s="105"/>
      <c r="X557" s="105"/>
      <c r="Y557" s="105"/>
      <c r="Z557" s="105"/>
      <c r="AA557" s="105"/>
    </row>
    <row r="558" spans="1:27" ht="15.75" customHeight="1" x14ac:dyDescent="0.25">
      <c r="A558" s="140"/>
      <c r="B558" s="105"/>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c r="AA558" s="105"/>
    </row>
    <row r="559" spans="1:27" ht="15.75" customHeight="1" x14ac:dyDescent="0.25">
      <c r="A559" s="140"/>
      <c r="B559" s="105"/>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c r="AA559" s="105"/>
    </row>
    <row r="560" spans="1:27" ht="15.75" customHeight="1" x14ac:dyDescent="0.25">
      <c r="A560" s="140"/>
      <c r="B560" s="105"/>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c r="AA560" s="105"/>
    </row>
    <row r="561" spans="1:27" ht="15.75" customHeight="1" x14ac:dyDescent="0.25">
      <c r="A561" s="140"/>
      <c r="B561" s="105"/>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c r="AA561" s="105"/>
    </row>
    <row r="562" spans="1:27" ht="15.75" customHeight="1" x14ac:dyDescent="0.25">
      <c r="A562" s="140"/>
      <c r="B562" s="105"/>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c r="AA562" s="105"/>
    </row>
    <row r="563" spans="1:27" ht="15.75" customHeight="1" x14ac:dyDescent="0.25">
      <c r="A563" s="140"/>
      <c r="B563" s="105"/>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c r="AA563" s="105"/>
    </row>
    <row r="564" spans="1:27" ht="15.75" customHeight="1" x14ac:dyDescent="0.25">
      <c r="A564" s="140"/>
      <c r="B564" s="105"/>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c r="AA564" s="105"/>
    </row>
    <row r="565" spans="1:27" ht="15.75" customHeight="1" x14ac:dyDescent="0.25">
      <c r="A565" s="140"/>
      <c r="B565" s="105"/>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c r="AA565" s="105"/>
    </row>
    <row r="566" spans="1:27" ht="15.75" customHeight="1" x14ac:dyDescent="0.25">
      <c r="A566" s="140"/>
      <c r="B566" s="105"/>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c r="AA566" s="105"/>
    </row>
    <row r="567" spans="1:27" ht="15.75" customHeight="1" x14ac:dyDescent="0.25">
      <c r="A567" s="140"/>
      <c r="B567" s="105"/>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c r="AA567" s="105"/>
    </row>
    <row r="568" spans="1:27" ht="15.75" customHeight="1" x14ac:dyDescent="0.25">
      <c r="A568" s="140"/>
      <c r="B568" s="105"/>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c r="AA568" s="105"/>
    </row>
    <row r="569" spans="1:27" ht="15.75" customHeight="1" x14ac:dyDescent="0.25">
      <c r="A569" s="140"/>
      <c r="B569" s="105"/>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c r="AA569" s="105"/>
    </row>
    <row r="570" spans="1:27" ht="15.75" customHeight="1" x14ac:dyDescent="0.25">
      <c r="A570" s="140"/>
      <c r="B570" s="105"/>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c r="AA570" s="105"/>
    </row>
    <row r="571" spans="1:27" ht="15.75" customHeight="1" x14ac:dyDescent="0.25">
      <c r="A571" s="140"/>
      <c r="B571" s="105"/>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c r="AA571" s="105"/>
    </row>
    <row r="572" spans="1:27" ht="15.75" customHeight="1" x14ac:dyDescent="0.25">
      <c r="A572" s="140"/>
      <c r="B572" s="105"/>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c r="AA572" s="105"/>
    </row>
    <row r="573" spans="1:27" ht="15.75" customHeight="1" x14ac:dyDescent="0.25">
      <c r="A573" s="140"/>
      <c r="B573" s="105"/>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c r="AA573" s="105"/>
    </row>
    <row r="574" spans="1:27" ht="15.75" customHeight="1" x14ac:dyDescent="0.25">
      <c r="A574" s="140"/>
      <c r="B574" s="105"/>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c r="AA574" s="105"/>
    </row>
    <row r="575" spans="1:27" ht="15.75" customHeight="1" x14ac:dyDescent="0.25">
      <c r="A575" s="140"/>
      <c r="B575" s="105"/>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c r="AA575" s="105"/>
    </row>
    <row r="576" spans="1:27" ht="15.75" customHeight="1" x14ac:dyDescent="0.25">
      <c r="A576" s="140"/>
      <c r="B576" s="105"/>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c r="AA576" s="105"/>
    </row>
    <row r="577" spans="1:27" ht="15.75" customHeight="1" x14ac:dyDescent="0.25">
      <c r="A577" s="140"/>
      <c r="B577" s="105"/>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c r="AA577" s="105"/>
    </row>
    <row r="578" spans="1:27" ht="15.75" customHeight="1" x14ac:dyDescent="0.25">
      <c r="A578" s="140"/>
      <c r="B578" s="105"/>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c r="AA578" s="105"/>
    </row>
    <row r="579" spans="1:27" ht="15.75" customHeight="1" x14ac:dyDescent="0.25">
      <c r="A579" s="140"/>
      <c r="B579" s="105"/>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c r="AA579" s="105"/>
    </row>
    <row r="580" spans="1:27" ht="15.75" customHeight="1" x14ac:dyDescent="0.25">
      <c r="A580" s="140"/>
      <c r="B580" s="105"/>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c r="AA580" s="105"/>
    </row>
    <row r="581" spans="1:27" ht="15.75" customHeight="1" x14ac:dyDescent="0.25">
      <c r="A581" s="140"/>
      <c r="B581" s="105"/>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c r="AA581" s="105"/>
    </row>
    <row r="582" spans="1:27" ht="15.75" customHeight="1" x14ac:dyDescent="0.25">
      <c r="A582" s="140"/>
      <c r="B582" s="105"/>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c r="AA582" s="105"/>
    </row>
    <row r="583" spans="1:27" ht="15.75" customHeight="1" x14ac:dyDescent="0.25">
      <c r="A583" s="140"/>
      <c r="B583" s="105"/>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c r="AA583" s="105"/>
    </row>
    <row r="584" spans="1:27" ht="15.75" customHeight="1" x14ac:dyDescent="0.25">
      <c r="A584" s="140"/>
      <c r="B584" s="105"/>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c r="AA584" s="105"/>
    </row>
    <row r="585" spans="1:27" ht="15.75" customHeight="1" x14ac:dyDescent="0.25">
      <c r="A585" s="140"/>
      <c r="B585" s="105"/>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c r="AA585" s="105"/>
    </row>
    <row r="586" spans="1:27" ht="15.75" customHeight="1" x14ac:dyDescent="0.25">
      <c r="A586" s="140"/>
      <c r="B586" s="105"/>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c r="AA586" s="105"/>
    </row>
    <row r="587" spans="1:27" ht="15.75" customHeight="1" x14ac:dyDescent="0.25">
      <c r="A587" s="140"/>
      <c r="B587" s="105"/>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c r="AA587" s="105"/>
    </row>
    <row r="588" spans="1:27" ht="15.75" customHeight="1" x14ac:dyDescent="0.25">
      <c r="A588" s="140"/>
      <c r="B588" s="105"/>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c r="AA588" s="105"/>
    </row>
    <row r="589" spans="1:27" ht="15.75" customHeight="1" x14ac:dyDescent="0.25">
      <c r="A589" s="140"/>
      <c r="B589" s="105"/>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c r="AA589" s="105"/>
    </row>
    <row r="590" spans="1:27" ht="15.75" customHeight="1" x14ac:dyDescent="0.25">
      <c r="A590" s="140"/>
      <c r="B590" s="105"/>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c r="AA590" s="105"/>
    </row>
    <row r="591" spans="1:27" ht="15.75" customHeight="1" x14ac:dyDescent="0.25">
      <c r="A591" s="140"/>
      <c r="B591" s="105"/>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c r="AA591" s="105"/>
    </row>
    <row r="592" spans="1:27" ht="15.75" customHeight="1" x14ac:dyDescent="0.25">
      <c r="A592" s="140"/>
      <c r="B592" s="105"/>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c r="AA592" s="105"/>
    </row>
    <row r="593" spans="1:27" ht="15.75" customHeight="1" x14ac:dyDescent="0.25">
      <c r="A593" s="140"/>
      <c r="B593" s="105"/>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c r="AA593" s="105"/>
    </row>
    <row r="594" spans="1:27" ht="15.75" customHeight="1" x14ac:dyDescent="0.25">
      <c r="A594" s="140"/>
      <c r="B594" s="105"/>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c r="AA594" s="105"/>
    </row>
    <row r="595" spans="1:27" ht="15.75" customHeight="1" x14ac:dyDescent="0.25">
      <c r="A595" s="140"/>
      <c r="B595" s="105"/>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c r="AA595" s="105"/>
    </row>
    <row r="596" spans="1:27" ht="15.75" customHeight="1" x14ac:dyDescent="0.25">
      <c r="A596" s="140"/>
      <c r="B596" s="105"/>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c r="AA596" s="105"/>
    </row>
    <row r="597" spans="1:27" ht="15.75" customHeight="1" x14ac:dyDescent="0.25">
      <c r="A597" s="140"/>
      <c r="B597" s="105"/>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c r="AA597" s="105"/>
    </row>
    <row r="598" spans="1:27" ht="15.75" customHeight="1" x14ac:dyDescent="0.25">
      <c r="A598" s="140"/>
      <c r="B598" s="105"/>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c r="AA598" s="105"/>
    </row>
    <row r="599" spans="1:27" ht="15.75" customHeight="1" x14ac:dyDescent="0.25">
      <c r="A599" s="140"/>
      <c r="B599" s="105"/>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c r="AA599" s="105"/>
    </row>
    <row r="600" spans="1:27" ht="15.75" customHeight="1" x14ac:dyDescent="0.25">
      <c r="A600" s="140"/>
      <c r="B600" s="105"/>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c r="AA600" s="105"/>
    </row>
    <row r="601" spans="1:27" ht="15.75" customHeight="1" x14ac:dyDescent="0.25">
      <c r="A601" s="140"/>
      <c r="B601" s="105"/>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c r="AA601" s="105"/>
    </row>
    <row r="602" spans="1:27" ht="15.75" customHeight="1" x14ac:dyDescent="0.25">
      <c r="A602" s="140"/>
      <c r="B602" s="105"/>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c r="AA602" s="105"/>
    </row>
    <row r="603" spans="1:27" ht="15.75" customHeight="1" x14ac:dyDescent="0.25">
      <c r="A603" s="140"/>
      <c r="B603" s="105"/>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c r="AA603" s="105"/>
    </row>
    <row r="604" spans="1:27" ht="15.75" customHeight="1" x14ac:dyDescent="0.25">
      <c r="A604" s="140"/>
      <c r="B604" s="105"/>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c r="AA604" s="105"/>
    </row>
    <row r="605" spans="1:27" ht="15.75" customHeight="1" x14ac:dyDescent="0.25">
      <c r="A605" s="140"/>
      <c r="B605" s="1278" t="s">
        <v>511</v>
      </c>
      <c r="C605" s="187" t="s">
        <v>349</v>
      </c>
      <c r="D605" s="179">
        <v>1</v>
      </c>
      <c r="E605" s="179">
        <v>2</v>
      </c>
      <c r="F605" s="180">
        <f t="shared" ref="F605:M606" si="6">E605+1</f>
        <v>3</v>
      </c>
      <c r="G605" s="180">
        <f t="shared" si="6"/>
        <v>4</v>
      </c>
      <c r="H605" s="180">
        <f t="shared" si="6"/>
        <v>5</v>
      </c>
      <c r="I605" s="180">
        <f t="shared" si="6"/>
        <v>6</v>
      </c>
      <c r="J605" s="180">
        <f t="shared" si="6"/>
        <v>7</v>
      </c>
      <c r="K605" s="180">
        <f t="shared" si="6"/>
        <v>8</v>
      </c>
      <c r="L605" s="180">
        <f t="shared" si="6"/>
        <v>9</v>
      </c>
      <c r="M605" s="180">
        <f t="shared" si="6"/>
        <v>10</v>
      </c>
      <c r="N605" s="1083" t="s">
        <v>521</v>
      </c>
      <c r="O605" s="1280" t="s">
        <v>522</v>
      </c>
      <c r="P605" s="1281"/>
      <c r="Q605" s="105"/>
      <c r="R605" s="105"/>
      <c r="S605" s="105"/>
      <c r="T605" s="105"/>
      <c r="U605" s="105"/>
      <c r="V605" s="105"/>
      <c r="W605" s="105"/>
      <c r="X605" s="105"/>
      <c r="Y605" s="105"/>
      <c r="Z605" s="105"/>
      <c r="AA605" s="105"/>
    </row>
    <row r="606" spans="1:27" ht="15.75" customHeight="1" x14ac:dyDescent="0.25">
      <c r="A606" s="140"/>
      <c r="B606" s="1279"/>
      <c r="C606" s="187" t="s">
        <v>316</v>
      </c>
      <c r="D606" s="179">
        <v>2029</v>
      </c>
      <c r="E606" s="179">
        <f>D606+1</f>
        <v>2030</v>
      </c>
      <c r="F606" s="179">
        <f t="shared" si="6"/>
        <v>2031</v>
      </c>
      <c r="G606" s="179">
        <f t="shared" si="6"/>
        <v>2032</v>
      </c>
      <c r="H606" s="179">
        <f t="shared" si="6"/>
        <v>2033</v>
      </c>
      <c r="I606" s="179">
        <f t="shared" si="6"/>
        <v>2034</v>
      </c>
      <c r="J606" s="179">
        <f t="shared" si="6"/>
        <v>2035</v>
      </c>
      <c r="K606" s="179">
        <f t="shared" si="6"/>
        <v>2036</v>
      </c>
      <c r="L606" s="179">
        <f t="shared" si="6"/>
        <v>2037</v>
      </c>
      <c r="M606" s="179">
        <f t="shared" si="6"/>
        <v>2038</v>
      </c>
      <c r="N606" s="1084"/>
      <c r="O606" s="188" t="s">
        <v>280</v>
      </c>
      <c r="P606" s="188" t="s">
        <v>281</v>
      </c>
      <c r="Q606" s="105"/>
      <c r="R606" s="105"/>
      <c r="S606" s="105"/>
      <c r="T606" s="105"/>
      <c r="U606" s="105"/>
      <c r="V606" s="105"/>
      <c r="W606" s="105"/>
      <c r="X606" s="105"/>
      <c r="Y606" s="105"/>
      <c r="Z606" s="105"/>
      <c r="AA606" s="105"/>
    </row>
    <row r="607" spans="1:27" ht="15.75" customHeight="1" x14ac:dyDescent="0.25">
      <c r="A607" s="140"/>
      <c r="B607" s="1282" t="s">
        <v>512</v>
      </c>
      <c r="C607" s="181" t="s">
        <v>523</v>
      </c>
      <c r="D607" s="189" t="e">
        <f t="shared" ref="D607:E611" si="7">ROUNDUP(D594/$C$16,0)</f>
        <v>#DIV/0!</v>
      </c>
      <c r="E607" s="189" t="e">
        <f t="shared" si="7"/>
        <v>#DIV/0!</v>
      </c>
      <c r="F607" s="190" t="e">
        <f t="shared" ref="F607:M611" si="8">ROUNDDOWN(F594/$C$16,0)</f>
        <v>#DIV/0!</v>
      </c>
      <c r="G607" s="190" t="e">
        <f t="shared" si="8"/>
        <v>#DIV/0!</v>
      </c>
      <c r="H607" s="190" t="e">
        <f t="shared" si="8"/>
        <v>#DIV/0!</v>
      </c>
      <c r="I607" s="190" t="e">
        <f t="shared" si="8"/>
        <v>#DIV/0!</v>
      </c>
      <c r="J607" s="190" t="e">
        <f t="shared" si="8"/>
        <v>#DIV/0!</v>
      </c>
      <c r="K607" s="190" t="e">
        <f t="shared" si="8"/>
        <v>#DIV/0!</v>
      </c>
      <c r="L607" s="190" t="e">
        <f t="shared" si="8"/>
        <v>#DIV/0!</v>
      </c>
      <c r="M607" s="190" t="e">
        <f t="shared" si="8"/>
        <v>#DIV/0!</v>
      </c>
      <c r="N607" s="191" t="e">
        <f>MAX(D607:M607)</f>
        <v>#DIV/0!</v>
      </c>
      <c r="O607" s="192" t="e">
        <f>ROUNDUP(N607/2,0)</f>
        <v>#DIV/0!</v>
      </c>
      <c r="P607" s="192" t="e">
        <f>N607-O607</f>
        <v>#DIV/0!</v>
      </c>
      <c r="Q607" s="105"/>
      <c r="R607" s="105"/>
      <c r="S607" s="105"/>
      <c r="T607" s="105"/>
      <c r="U607" s="105"/>
      <c r="V607" s="105"/>
      <c r="W607" s="105"/>
      <c r="X607" s="105"/>
      <c r="Y607" s="105"/>
      <c r="Z607" s="105"/>
      <c r="AA607" s="105"/>
    </row>
    <row r="608" spans="1:27" ht="15.75" customHeight="1" x14ac:dyDescent="0.25">
      <c r="A608" s="140"/>
      <c r="B608" s="1283"/>
      <c r="C608" s="181" t="s">
        <v>524</v>
      </c>
      <c r="D608" s="189" t="e">
        <f t="shared" si="7"/>
        <v>#DIV/0!</v>
      </c>
      <c r="E608" s="189" t="e">
        <f t="shared" si="7"/>
        <v>#DIV/0!</v>
      </c>
      <c r="F608" s="190" t="e">
        <f t="shared" si="8"/>
        <v>#DIV/0!</v>
      </c>
      <c r="G608" s="190" t="e">
        <f t="shared" si="8"/>
        <v>#DIV/0!</v>
      </c>
      <c r="H608" s="190" t="e">
        <f t="shared" si="8"/>
        <v>#DIV/0!</v>
      </c>
      <c r="I608" s="190" t="e">
        <f t="shared" si="8"/>
        <v>#DIV/0!</v>
      </c>
      <c r="J608" s="190" t="e">
        <f t="shared" si="8"/>
        <v>#DIV/0!</v>
      </c>
      <c r="K608" s="190" t="e">
        <f t="shared" si="8"/>
        <v>#DIV/0!</v>
      </c>
      <c r="L608" s="190" t="e">
        <f t="shared" si="8"/>
        <v>#DIV/0!</v>
      </c>
      <c r="M608" s="190" t="e">
        <f t="shared" si="8"/>
        <v>#DIV/0!</v>
      </c>
      <c r="N608" s="191" t="e">
        <f>MAX(D608:M608)</f>
        <v>#DIV/0!</v>
      </c>
      <c r="O608" s="192" t="e">
        <f>ROUNDUP(N608/2,0)</f>
        <v>#DIV/0!</v>
      </c>
      <c r="P608" s="192" t="e">
        <f>N608-O608</f>
        <v>#DIV/0!</v>
      </c>
      <c r="Q608" s="105"/>
      <c r="R608" s="105"/>
      <c r="S608" s="105"/>
      <c r="T608" s="105"/>
      <c r="U608" s="105"/>
      <c r="V608" s="105"/>
      <c r="W608" s="105"/>
      <c r="X608" s="105"/>
      <c r="Y608" s="105"/>
      <c r="Z608" s="105"/>
      <c r="AA608" s="105"/>
    </row>
    <row r="609" spans="1:27" ht="15.75" customHeight="1" x14ac:dyDescent="0.25">
      <c r="A609" s="140"/>
      <c r="B609" s="1283"/>
      <c r="C609" s="181" t="s">
        <v>525</v>
      </c>
      <c r="D609" s="189" t="e">
        <f t="shared" si="7"/>
        <v>#DIV/0!</v>
      </c>
      <c r="E609" s="189" t="e">
        <f t="shared" si="7"/>
        <v>#DIV/0!</v>
      </c>
      <c r="F609" s="190" t="e">
        <f t="shared" si="8"/>
        <v>#DIV/0!</v>
      </c>
      <c r="G609" s="190" t="e">
        <f t="shared" si="8"/>
        <v>#DIV/0!</v>
      </c>
      <c r="H609" s="190" t="e">
        <f t="shared" si="8"/>
        <v>#DIV/0!</v>
      </c>
      <c r="I609" s="190" t="e">
        <f t="shared" si="8"/>
        <v>#DIV/0!</v>
      </c>
      <c r="J609" s="190" t="e">
        <f t="shared" si="8"/>
        <v>#DIV/0!</v>
      </c>
      <c r="K609" s="190" t="e">
        <f t="shared" si="8"/>
        <v>#DIV/0!</v>
      </c>
      <c r="L609" s="190" t="e">
        <f t="shared" si="8"/>
        <v>#DIV/0!</v>
      </c>
      <c r="M609" s="190" t="e">
        <f t="shared" si="8"/>
        <v>#DIV/0!</v>
      </c>
      <c r="N609" s="191" t="e">
        <f>MAX(D609:M609)</f>
        <v>#DIV/0!</v>
      </c>
      <c r="O609" s="192" t="e">
        <f>ROUNDUP(N609/2,0)</f>
        <v>#DIV/0!</v>
      </c>
      <c r="P609" s="192" t="e">
        <f>N609-O609</f>
        <v>#DIV/0!</v>
      </c>
      <c r="Q609" s="105"/>
      <c r="R609" s="105"/>
      <c r="S609" s="105"/>
      <c r="T609" s="105"/>
      <c r="U609" s="105"/>
      <c r="V609" s="105"/>
      <c r="W609" s="105"/>
      <c r="X609" s="105"/>
      <c r="Y609" s="105"/>
      <c r="Z609" s="105"/>
      <c r="AA609" s="105"/>
    </row>
    <row r="610" spans="1:27" ht="15.75" customHeight="1" x14ac:dyDescent="0.25">
      <c r="A610" s="140"/>
      <c r="B610" s="1283"/>
      <c r="C610" s="181" t="s">
        <v>526</v>
      </c>
      <c r="D610" s="189" t="e">
        <f t="shared" si="7"/>
        <v>#DIV/0!</v>
      </c>
      <c r="E610" s="189" t="e">
        <f t="shared" si="7"/>
        <v>#DIV/0!</v>
      </c>
      <c r="F610" s="190" t="e">
        <f t="shared" si="8"/>
        <v>#DIV/0!</v>
      </c>
      <c r="G610" s="190" t="e">
        <f t="shared" si="8"/>
        <v>#DIV/0!</v>
      </c>
      <c r="H610" s="190" t="e">
        <f t="shared" si="8"/>
        <v>#DIV/0!</v>
      </c>
      <c r="I610" s="190" t="e">
        <f t="shared" si="8"/>
        <v>#DIV/0!</v>
      </c>
      <c r="J610" s="190" t="e">
        <f t="shared" si="8"/>
        <v>#DIV/0!</v>
      </c>
      <c r="K610" s="190" t="e">
        <f t="shared" si="8"/>
        <v>#DIV/0!</v>
      </c>
      <c r="L610" s="190" t="e">
        <f t="shared" si="8"/>
        <v>#DIV/0!</v>
      </c>
      <c r="M610" s="190" t="e">
        <f t="shared" si="8"/>
        <v>#DIV/0!</v>
      </c>
      <c r="N610" s="191" t="e">
        <f>MAX(D610:M610)</f>
        <v>#DIV/0!</v>
      </c>
      <c r="O610" s="192" t="e">
        <f>ROUNDUP(N610/2,0)</f>
        <v>#DIV/0!</v>
      </c>
      <c r="P610" s="192" t="e">
        <f>N610-O610</f>
        <v>#DIV/0!</v>
      </c>
      <c r="Q610" s="105"/>
      <c r="R610" s="105"/>
      <c r="S610" s="105"/>
      <c r="T610" s="105"/>
      <c r="U610" s="105"/>
      <c r="V610" s="105"/>
      <c r="W610" s="105"/>
      <c r="X610" s="105"/>
      <c r="Y610" s="105"/>
      <c r="Z610" s="105"/>
      <c r="AA610" s="105"/>
    </row>
    <row r="611" spans="1:27" ht="15.75" customHeight="1" x14ac:dyDescent="0.25">
      <c r="A611" s="140"/>
      <c r="B611" s="1283"/>
      <c r="C611" s="181" t="s">
        <v>527</v>
      </c>
      <c r="D611" s="189" t="e">
        <f t="shared" si="7"/>
        <v>#DIV/0!</v>
      </c>
      <c r="E611" s="189" t="e">
        <f t="shared" si="7"/>
        <v>#DIV/0!</v>
      </c>
      <c r="F611" s="190" t="e">
        <f t="shared" si="8"/>
        <v>#DIV/0!</v>
      </c>
      <c r="G611" s="190" t="e">
        <f t="shared" si="8"/>
        <v>#DIV/0!</v>
      </c>
      <c r="H611" s="190" t="e">
        <f t="shared" si="8"/>
        <v>#DIV/0!</v>
      </c>
      <c r="I611" s="190" t="e">
        <f t="shared" si="8"/>
        <v>#DIV/0!</v>
      </c>
      <c r="J611" s="190" t="e">
        <f t="shared" si="8"/>
        <v>#DIV/0!</v>
      </c>
      <c r="K611" s="190" t="e">
        <f t="shared" si="8"/>
        <v>#DIV/0!</v>
      </c>
      <c r="L611" s="190" t="e">
        <f t="shared" si="8"/>
        <v>#DIV/0!</v>
      </c>
      <c r="M611" s="190" t="e">
        <f t="shared" si="8"/>
        <v>#DIV/0!</v>
      </c>
      <c r="N611" s="191" t="e">
        <f>MAX(D611:M611)</f>
        <v>#DIV/0!</v>
      </c>
      <c r="O611" s="192" t="e">
        <f>ROUNDUP(N611/2,0)</f>
        <v>#DIV/0!</v>
      </c>
      <c r="P611" s="192" t="e">
        <f>N611-O611</f>
        <v>#DIV/0!</v>
      </c>
      <c r="Q611" s="105"/>
      <c r="R611" s="105"/>
      <c r="S611" s="105"/>
      <c r="T611" s="105"/>
      <c r="U611" s="105"/>
      <c r="V611" s="105"/>
      <c r="W611" s="105"/>
      <c r="X611" s="105"/>
      <c r="Y611" s="105"/>
      <c r="Z611" s="105"/>
      <c r="AA611" s="105"/>
    </row>
    <row r="612" spans="1:27" ht="15.75" customHeight="1" x14ac:dyDescent="0.25">
      <c r="A612" s="140"/>
      <c r="B612" s="1284"/>
      <c r="C612" s="174" t="s">
        <v>344</v>
      </c>
      <c r="D612" s="179" t="e">
        <f t="shared" ref="D612:P612" si="9">SUM(D607:D611)</f>
        <v>#DIV/0!</v>
      </c>
      <c r="E612" s="179" t="e">
        <f t="shared" si="9"/>
        <v>#DIV/0!</v>
      </c>
      <c r="F612" s="180" t="e">
        <f t="shared" si="9"/>
        <v>#DIV/0!</v>
      </c>
      <c r="G612" s="180" t="e">
        <f t="shared" si="9"/>
        <v>#DIV/0!</v>
      </c>
      <c r="H612" s="180" t="e">
        <f t="shared" si="9"/>
        <v>#DIV/0!</v>
      </c>
      <c r="I612" s="180" t="e">
        <f t="shared" si="9"/>
        <v>#DIV/0!</v>
      </c>
      <c r="J612" s="180" t="e">
        <f t="shared" si="9"/>
        <v>#DIV/0!</v>
      </c>
      <c r="K612" s="180" t="e">
        <f t="shared" si="9"/>
        <v>#DIV/0!</v>
      </c>
      <c r="L612" s="180" t="e">
        <f t="shared" si="9"/>
        <v>#DIV/0!</v>
      </c>
      <c r="M612" s="180" t="e">
        <f t="shared" si="9"/>
        <v>#DIV/0!</v>
      </c>
      <c r="N612" s="191" t="e">
        <f t="shared" si="9"/>
        <v>#DIV/0!</v>
      </c>
      <c r="O612" s="193" t="e">
        <f t="shared" si="9"/>
        <v>#DIV/0!</v>
      </c>
      <c r="P612" s="193" t="e">
        <f t="shared" si="9"/>
        <v>#DIV/0!</v>
      </c>
      <c r="Q612" s="105"/>
      <c r="R612" s="105"/>
      <c r="S612" s="105"/>
      <c r="T612" s="105"/>
      <c r="U612" s="105"/>
      <c r="V612" s="105"/>
      <c r="W612" s="105"/>
      <c r="X612" s="105"/>
      <c r="Y612" s="105"/>
      <c r="Z612" s="105"/>
      <c r="AA612" s="105"/>
    </row>
    <row r="613" spans="1:27" ht="15.75" customHeight="1" x14ac:dyDescent="0.25">
      <c r="A613" s="140"/>
      <c r="B613" s="105"/>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c r="AA613" s="105"/>
    </row>
    <row r="614" spans="1:27" ht="15.75" customHeight="1" x14ac:dyDescent="0.25">
      <c r="A614" s="140"/>
      <c r="B614" s="105"/>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c r="AA614" s="105"/>
    </row>
    <row r="615" spans="1:27" ht="15.75" customHeight="1" x14ac:dyDescent="0.25">
      <c r="A615" s="140"/>
      <c r="B615" s="105"/>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c r="AA615" s="105"/>
    </row>
    <row r="616" spans="1:27" ht="15.75" customHeight="1" x14ac:dyDescent="0.25">
      <c r="A616" s="140"/>
      <c r="B616" s="105"/>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c r="AA616" s="105"/>
    </row>
    <row r="617" spans="1:27" ht="15.75" customHeight="1" x14ac:dyDescent="0.25">
      <c r="A617" s="140"/>
      <c r="B617" s="105"/>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c r="AA617" s="105"/>
    </row>
    <row r="618" spans="1:27" ht="15.75" customHeight="1" x14ac:dyDescent="0.25">
      <c r="A618" s="140"/>
      <c r="B618" s="105"/>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c r="AA618" s="105"/>
    </row>
    <row r="619" spans="1:27" ht="15.75" customHeight="1" x14ac:dyDescent="0.25">
      <c r="A619" s="140"/>
      <c r="B619" s="105"/>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c r="AA619" s="105"/>
    </row>
    <row r="620" spans="1:27" ht="15.75" customHeight="1" x14ac:dyDescent="0.25">
      <c r="A620" s="140"/>
      <c r="B620" s="105"/>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c r="AA620" s="105"/>
    </row>
    <row r="621" spans="1:27" ht="15.75" customHeight="1" x14ac:dyDescent="0.25">
      <c r="A621" s="140"/>
      <c r="B621" s="105"/>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c r="AA621" s="105"/>
    </row>
    <row r="638" spans="15:15" x14ac:dyDescent="0.25">
      <c r="O638" s="800" t="s">
        <v>1876</v>
      </c>
    </row>
  </sheetData>
  <mergeCells count="322">
    <mergeCell ref="D19:F19"/>
    <mergeCell ref="D20:F20"/>
    <mergeCell ref="D21:F21"/>
    <mergeCell ref="D393:E393"/>
    <mergeCell ref="B5:E5"/>
    <mergeCell ref="B3:E3"/>
    <mergeCell ref="F3:H3"/>
    <mergeCell ref="D45:F45"/>
    <mergeCell ref="B605:B606"/>
    <mergeCell ref="N605:N606"/>
    <mergeCell ref="O605:P605"/>
    <mergeCell ref="B607:B612"/>
    <mergeCell ref="B11:E11"/>
    <mergeCell ref="C428:D432"/>
    <mergeCell ref="C433:D433"/>
    <mergeCell ref="F428:G428"/>
    <mergeCell ref="I428:I432"/>
    <mergeCell ref="C446:E446"/>
    <mergeCell ref="B460:B504"/>
    <mergeCell ref="C460:C461"/>
    <mergeCell ref="B451:M451"/>
    <mergeCell ref="B452:C452"/>
    <mergeCell ref="D452:F452"/>
    <mergeCell ref="J452:K452"/>
    <mergeCell ref="J453:K453"/>
    <mergeCell ref="J457:K457"/>
    <mergeCell ref="L483:L486"/>
    <mergeCell ref="L497:L498"/>
    <mergeCell ref="F4:H4"/>
    <mergeCell ref="F5:H5"/>
    <mergeCell ref="F6:H6"/>
    <mergeCell ref="L411:L413"/>
    <mergeCell ref="D412:F412"/>
    <mergeCell ref="D413:F413"/>
    <mergeCell ref="D407:H407"/>
    <mergeCell ref="I407:I410"/>
    <mergeCell ref="J407:J410"/>
    <mergeCell ref="K407:K410"/>
    <mergeCell ref="L407:L410"/>
    <mergeCell ref="D408:H408"/>
    <mergeCell ref="D409:H409"/>
    <mergeCell ref="D394:E394"/>
    <mergeCell ref="D395:E395"/>
    <mergeCell ref="D387:E388"/>
    <mergeCell ref="B52:K52"/>
    <mergeCell ref="D17:F17"/>
    <mergeCell ref="D18:F18"/>
    <mergeCell ref="B9:E9"/>
    <mergeCell ref="B399:B403"/>
    <mergeCell ref="C399:C400"/>
    <mergeCell ref="B407:B414"/>
    <mergeCell ref="C387:C393"/>
    <mergeCell ref="K483:K486"/>
    <mergeCell ref="E476:E481"/>
    <mergeCell ref="D483:D486"/>
    <mergeCell ref="E483:E486"/>
    <mergeCell ref="K467:K473"/>
    <mergeCell ref="J483:J486"/>
    <mergeCell ref="E467:E473"/>
    <mergeCell ref="D462:L462"/>
    <mergeCell ref="B6:E7"/>
    <mergeCell ref="B10:E10"/>
    <mergeCell ref="I24:I27"/>
    <mergeCell ref="I28:I32"/>
    <mergeCell ref="H423:H424"/>
    <mergeCell ref="I423:I427"/>
    <mergeCell ref="J423:J427"/>
    <mergeCell ref="F425:G425"/>
    <mergeCell ref="F426:G426"/>
    <mergeCell ref="F427:G427"/>
    <mergeCell ref="C414:E414"/>
    <mergeCell ref="J419:J422"/>
    <mergeCell ref="C411:C413"/>
    <mergeCell ref="G391:G392"/>
    <mergeCell ref="H391:H392"/>
    <mergeCell ref="B418:B446"/>
    <mergeCell ref="E474:H474"/>
    <mergeCell ref="C442:E442"/>
    <mergeCell ref="J428:J432"/>
    <mergeCell ref="F429:G429"/>
    <mergeCell ref="C443:E443"/>
    <mergeCell ref="C444:E444"/>
    <mergeCell ref="C445:E445"/>
    <mergeCell ref="I440:I441"/>
    <mergeCell ref="C434:C436"/>
    <mergeCell ref="C440:E441"/>
    <mergeCell ref="J467:J473"/>
    <mergeCell ref="J440:J441"/>
    <mergeCell ref="C462:C474"/>
    <mergeCell ref="D466:L466"/>
    <mergeCell ref="G456:H456"/>
    <mergeCell ref="G457:H457"/>
    <mergeCell ref="C407:C410"/>
    <mergeCell ref="B387:B395"/>
    <mergeCell ref="D399:E399"/>
    <mergeCell ref="D400:E400"/>
    <mergeCell ref="C401:G401"/>
    <mergeCell ref="D402:E402"/>
    <mergeCell ref="C403:E403"/>
    <mergeCell ref="D410:H410"/>
    <mergeCell ref="D411:F411"/>
    <mergeCell ref="C394:C395"/>
    <mergeCell ref="F391:F392"/>
    <mergeCell ref="D389:G389"/>
    <mergeCell ref="D390:E390"/>
    <mergeCell ref="D391:E392"/>
    <mergeCell ref="B53:K53"/>
    <mergeCell ref="D33:F43"/>
    <mergeCell ref="D46:F46"/>
    <mergeCell ref="B4:E4"/>
    <mergeCell ref="B8:E8"/>
    <mergeCell ref="B15:B45"/>
    <mergeCell ref="C15:C27"/>
    <mergeCell ref="D15:D16"/>
    <mergeCell ref="D24:D27"/>
    <mergeCell ref="E26:E27"/>
    <mergeCell ref="C13:F13"/>
    <mergeCell ref="E15:F15"/>
    <mergeCell ref="I15:I16"/>
    <mergeCell ref="E16:F16"/>
    <mergeCell ref="D23:F23"/>
    <mergeCell ref="C28:C32"/>
    <mergeCell ref="D22:F22"/>
    <mergeCell ref="D28:F28"/>
    <mergeCell ref="D29:F32"/>
    <mergeCell ref="I17:I23"/>
    <mergeCell ref="C33:C45"/>
    <mergeCell ref="I33:I45"/>
    <mergeCell ref="D44:F44"/>
    <mergeCell ref="I3:M11"/>
    <mergeCell ref="F430:G430"/>
    <mergeCell ref="F431:G431"/>
    <mergeCell ref="I438:I439"/>
    <mergeCell ref="F423:G424"/>
    <mergeCell ref="K411:K413"/>
    <mergeCell ref="J438:J439"/>
    <mergeCell ref="C419:D422"/>
    <mergeCell ref="C423:D427"/>
    <mergeCell ref="D434:E435"/>
    <mergeCell ref="D436:E436"/>
    <mergeCell ref="C437:E437"/>
    <mergeCell ref="F437:H437"/>
    <mergeCell ref="C438:E439"/>
    <mergeCell ref="F438:F439"/>
    <mergeCell ref="F414:H414"/>
    <mergeCell ref="D512:D513"/>
    <mergeCell ref="E512:F512"/>
    <mergeCell ref="E513:F513"/>
    <mergeCell ref="C505:C513"/>
    <mergeCell ref="J499:J501"/>
    <mergeCell ref="H501:I501"/>
    <mergeCell ref="F502:I502"/>
    <mergeCell ref="F503:I503"/>
    <mergeCell ref="C499:C504"/>
    <mergeCell ref="H509:H510"/>
    <mergeCell ref="D505:D511"/>
    <mergeCell ref="F504:I504"/>
    <mergeCell ref="D463:D465"/>
    <mergeCell ref="D467:D474"/>
    <mergeCell ref="I391:I392"/>
    <mergeCell ref="I394:I395"/>
    <mergeCell ref="J411:J413"/>
    <mergeCell ref="G438:G439"/>
    <mergeCell ref="H438:H439"/>
    <mergeCell ref="F440:G441"/>
    <mergeCell ref="H440:H441"/>
    <mergeCell ref="B453:E453"/>
    <mergeCell ref="B454:E454"/>
    <mergeCell ref="B455:E455"/>
    <mergeCell ref="B456:E456"/>
    <mergeCell ref="G452:H452"/>
    <mergeCell ref="G453:H453"/>
    <mergeCell ref="G454:H454"/>
    <mergeCell ref="J454:K454"/>
    <mergeCell ref="G455:H455"/>
    <mergeCell ref="J455:K455"/>
    <mergeCell ref="J456:K456"/>
    <mergeCell ref="C418:E418"/>
    <mergeCell ref="F418:G418"/>
    <mergeCell ref="F419:F422"/>
    <mergeCell ref="I419:I422"/>
    <mergeCell ref="J488:J491"/>
    <mergeCell ref="K488:K491"/>
    <mergeCell ref="H499:I499"/>
    <mergeCell ref="C519:C526"/>
    <mergeCell ref="D519:D522"/>
    <mergeCell ref="D523:D525"/>
    <mergeCell ref="E523:G523"/>
    <mergeCell ref="E524:G524"/>
    <mergeCell ref="E525:G525"/>
    <mergeCell ref="D526:F526"/>
    <mergeCell ref="G526:I526"/>
    <mergeCell ref="G509:G510"/>
    <mergeCell ref="D518:F518"/>
    <mergeCell ref="D516:H516"/>
    <mergeCell ref="C514:C518"/>
    <mergeCell ref="D514:D515"/>
    <mergeCell ref="E514:F514"/>
    <mergeCell ref="E515:F515"/>
    <mergeCell ref="J502:J504"/>
    <mergeCell ref="K502:K504"/>
    <mergeCell ref="C475:C491"/>
    <mergeCell ref="C492:C494"/>
    <mergeCell ref="C496:C498"/>
    <mergeCell ref="D476:D481"/>
    <mergeCell ref="D546:F546"/>
    <mergeCell ref="D547:F548"/>
    <mergeCell ref="G547:G548"/>
    <mergeCell ref="D537:E541"/>
    <mergeCell ref="G537:H537"/>
    <mergeCell ref="G539:H539"/>
    <mergeCell ref="G540:H540"/>
    <mergeCell ref="D542:E542"/>
    <mergeCell ref="I549:I550"/>
    <mergeCell ref="B505:B555"/>
    <mergeCell ref="E505:F506"/>
    <mergeCell ref="E507:H507"/>
    <mergeCell ref="E508:F508"/>
    <mergeCell ref="E509:F510"/>
    <mergeCell ref="E511:F511"/>
    <mergeCell ref="C527:C555"/>
    <mergeCell ref="D555:F555"/>
    <mergeCell ref="G535:H535"/>
    <mergeCell ref="G536:H536"/>
    <mergeCell ref="D549:F550"/>
    <mergeCell ref="G549:H550"/>
    <mergeCell ref="D552:F552"/>
    <mergeCell ref="D553:F553"/>
    <mergeCell ref="H547:H548"/>
    <mergeCell ref="G528:G531"/>
    <mergeCell ref="E517:F517"/>
    <mergeCell ref="E519:I519"/>
    <mergeCell ref="E520:I520"/>
    <mergeCell ref="E521:I521"/>
    <mergeCell ref="E522:I522"/>
    <mergeCell ref="D528:E531"/>
    <mergeCell ref="D532:E536"/>
    <mergeCell ref="G534:H534"/>
    <mergeCell ref="D497:D498"/>
    <mergeCell ref="D499:F501"/>
    <mergeCell ref="K499:K501"/>
    <mergeCell ref="L499:L501"/>
    <mergeCell ref="H500:I500"/>
    <mergeCell ref="D502:D504"/>
    <mergeCell ref="K493:K495"/>
    <mergeCell ref="K497:K498"/>
    <mergeCell ref="E495:H495"/>
    <mergeCell ref="G497:H497"/>
    <mergeCell ref="J497:J498"/>
    <mergeCell ref="G498:H498"/>
    <mergeCell ref="D554:F554"/>
    <mergeCell ref="L519:L522"/>
    <mergeCell ref="M519:M522"/>
    <mergeCell ref="L523:L525"/>
    <mergeCell ref="M523:M525"/>
    <mergeCell ref="M527:M542"/>
    <mergeCell ref="L528:L531"/>
    <mergeCell ref="L537:L541"/>
    <mergeCell ref="K547:K548"/>
    <mergeCell ref="L547:L548"/>
    <mergeCell ref="M543:M544"/>
    <mergeCell ref="M547:M554"/>
    <mergeCell ref="I547:I548"/>
    <mergeCell ref="J547:J548"/>
    <mergeCell ref="J549:J550"/>
    <mergeCell ref="K549:K550"/>
    <mergeCell ref="L549:L550"/>
    <mergeCell ref="G538:H538"/>
    <mergeCell ref="D527:F527"/>
    <mergeCell ref="D551:F551"/>
    <mergeCell ref="D543:D545"/>
    <mergeCell ref="E543:F544"/>
    <mergeCell ref="E545:F545"/>
    <mergeCell ref="G546:I546"/>
    <mergeCell ref="C557:M557"/>
    <mergeCell ref="K532:K536"/>
    <mergeCell ref="L532:L536"/>
    <mergeCell ref="J537:J541"/>
    <mergeCell ref="K537:K541"/>
    <mergeCell ref="B457:D457"/>
    <mergeCell ref="B459:C459"/>
    <mergeCell ref="D496:L496"/>
    <mergeCell ref="J476:J481"/>
    <mergeCell ref="K476:K481"/>
    <mergeCell ref="D482:L482"/>
    <mergeCell ref="D487:L487"/>
    <mergeCell ref="D492:L492"/>
    <mergeCell ref="F493:G493"/>
    <mergeCell ref="F494:G494"/>
    <mergeCell ref="K519:K522"/>
    <mergeCell ref="J528:J531"/>
    <mergeCell ref="K528:K531"/>
    <mergeCell ref="G532:H533"/>
    <mergeCell ref="I532:I533"/>
    <mergeCell ref="J519:J522"/>
    <mergeCell ref="J532:J536"/>
    <mergeCell ref="K523:K525"/>
    <mergeCell ref="G527:H527"/>
    <mergeCell ref="M460:M518"/>
    <mergeCell ref="J463:J465"/>
    <mergeCell ref="K463:K465"/>
    <mergeCell ref="L463:L465"/>
    <mergeCell ref="L476:L481"/>
    <mergeCell ref="J459:K459"/>
    <mergeCell ref="D460:L460"/>
    <mergeCell ref="D461:F461"/>
    <mergeCell ref="I509:I510"/>
    <mergeCell ref="J509:J510"/>
    <mergeCell ref="K509:K510"/>
    <mergeCell ref="L509:L510"/>
    <mergeCell ref="K512:K513"/>
    <mergeCell ref="L512:L513"/>
    <mergeCell ref="L467:L473"/>
    <mergeCell ref="D475:L475"/>
    <mergeCell ref="L488:L491"/>
    <mergeCell ref="I493:I494"/>
    <mergeCell ref="L493:L494"/>
    <mergeCell ref="D488:D491"/>
    <mergeCell ref="E488:E491"/>
    <mergeCell ref="J493:J495"/>
    <mergeCell ref="L502:L504"/>
    <mergeCell ref="D493:D495"/>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workbookViewId="0"/>
  </sheetViews>
  <sheetFormatPr baseColWidth="10" defaultColWidth="14.42578125" defaultRowHeight="15" customHeight="1" x14ac:dyDescent="0.25"/>
  <cols>
    <col min="1" max="1" width="4.28515625" customWidth="1"/>
    <col min="2" max="2" width="17.5703125" customWidth="1"/>
    <col min="3" max="3" width="40.28515625" customWidth="1"/>
    <col min="4" max="4" width="4.5703125" customWidth="1"/>
    <col min="5" max="5" width="9.85546875" customWidth="1"/>
    <col min="6" max="6" width="4.5703125" customWidth="1"/>
    <col min="7" max="7" width="3.85546875" customWidth="1"/>
    <col min="8" max="8" width="5.28515625" customWidth="1"/>
    <col min="9" max="9" width="11.140625" hidden="1" customWidth="1"/>
    <col min="10" max="10" width="13.42578125" hidden="1" customWidth="1"/>
    <col min="11" max="26" width="11.42578125" customWidth="1"/>
  </cols>
  <sheetData>
    <row r="1" spans="1:26" x14ac:dyDescent="0.25">
      <c r="A1" s="656"/>
      <c r="B1" s="656"/>
      <c r="C1" s="656"/>
      <c r="D1" s="656"/>
      <c r="E1" s="656"/>
      <c r="F1" s="656"/>
      <c r="G1" s="656"/>
      <c r="H1" s="656"/>
      <c r="I1" s="657"/>
      <c r="J1" s="656"/>
      <c r="K1" s="658"/>
      <c r="L1" s="658"/>
      <c r="M1" s="658"/>
      <c r="N1" s="658"/>
      <c r="O1" s="658"/>
      <c r="P1" s="658"/>
      <c r="Q1" s="658"/>
      <c r="R1" s="658"/>
      <c r="S1" s="658"/>
      <c r="T1" s="658"/>
      <c r="U1" s="658"/>
      <c r="V1" s="656"/>
      <c r="W1" s="656"/>
      <c r="X1" s="656"/>
      <c r="Y1" s="656"/>
      <c r="Z1" s="656"/>
    </row>
    <row r="2" spans="1:26" ht="30" customHeight="1" x14ac:dyDescent="0.25">
      <c r="A2" s="656"/>
      <c r="B2" s="1295" t="s">
        <v>1465</v>
      </c>
      <c r="C2" s="1274"/>
      <c r="D2" s="1274"/>
      <c r="E2" s="1274"/>
      <c r="F2" s="1274"/>
      <c r="G2" s="1274"/>
      <c r="H2" s="1274"/>
      <c r="I2" s="1274"/>
      <c r="J2" s="1275"/>
      <c r="K2" s="658"/>
      <c r="L2" s="658"/>
      <c r="M2" s="658"/>
      <c r="N2" s="658"/>
      <c r="O2" s="658"/>
      <c r="P2" s="658"/>
      <c r="Q2" s="658"/>
      <c r="R2" s="658"/>
      <c r="S2" s="658"/>
      <c r="T2" s="658"/>
      <c r="U2" s="658"/>
      <c r="V2" s="656"/>
      <c r="W2" s="656"/>
      <c r="X2" s="656"/>
      <c r="Y2" s="656"/>
      <c r="Z2" s="656"/>
    </row>
    <row r="3" spans="1:26" x14ac:dyDescent="0.25">
      <c r="A3" s="656"/>
      <c r="B3" s="659" t="s">
        <v>1466</v>
      </c>
      <c r="C3" s="660" t="s">
        <v>1467</v>
      </c>
      <c r="D3" s="661" t="s">
        <v>1468</v>
      </c>
      <c r="E3" s="660" t="s">
        <v>1469</v>
      </c>
      <c r="F3" s="660" t="s">
        <v>1470</v>
      </c>
      <c r="G3" s="660" t="s">
        <v>1471</v>
      </c>
      <c r="H3" s="660" t="s">
        <v>245</v>
      </c>
      <c r="I3" s="660" t="s">
        <v>1472</v>
      </c>
      <c r="J3" s="662" t="s">
        <v>1473</v>
      </c>
      <c r="K3" s="658"/>
      <c r="L3" s="658"/>
      <c r="M3" s="658"/>
      <c r="N3" s="658"/>
      <c r="O3" s="658"/>
      <c r="P3" s="658"/>
      <c r="Q3" s="658"/>
      <c r="R3" s="658"/>
      <c r="S3" s="658"/>
      <c r="T3" s="658"/>
      <c r="U3" s="658"/>
      <c r="V3" s="656"/>
      <c r="W3" s="656"/>
      <c r="X3" s="656"/>
      <c r="Y3" s="656"/>
      <c r="Z3" s="656"/>
    </row>
    <row r="4" spans="1:26" ht="13.5" customHeight="1" x14ac:dyDescent="0.25">
      <c r="A4" s="656"/>
      <c r="B4" s="663"/>
      <c r="C4" s="664" t="s">
        <v>1474</v>
      </c>
      <c r="D4" s="665"/>
      <c r="E4" s="665"/>
      <c r="F4" s="666"/>
      <c r="G4" s="665"/>
      <c r="H4" s="667" t="s">
        <v>1475</v>
      </c>
      <c r="I4" s="668"/>
      <c r="J4" s="669" t="s">
        <v>1475</v>
      </c>
      <c r="K4" s="658"/>
      <c r="L4" s="658"/>
      <c r="M4" s="658"/>
      <c r="N4" s="658"/>
      <c r="O4" s="658"/>
      <c r="P4" s="658"/>
      <c r="Q4" s="658"/>
      <c r="R4" s="658"/>
      <c r="S4" s="658"/>
      <c r="T4" s="658"/>
      <c r="U4" s="658"/>
      <c r="V4" s="656"/>
      <c r="W4" s="656"/>
      <c r="X4" s="656"/>
      <c r="Y4" s="656"/>
      <c r="Z4" s="656"/>
    </row>
    <row r="5" spans="1:26" x14ac:dyDescent="0.25">
      <c r="A5" s="656"/>
      <c r="B5" s="670" t="s">
        <v>1476</v>
      </c>
      <c r="C5" s="671" t="s">
        <v>1477</v>
      </c>
      <c r="D5" s="2" t="s">
        <v>280</v>
      </c>
      <c r="E5" s="2">
        <v>8</v>
      </c>
      <c r="F5" s="200" t="s">
        <v>1478</v>
      </c>
      <c r="G5" s="2">
        <v>30</v>
      </c>
      <c r="H5" s="672">
        <f t="shared" ref="H5:H22" si="0">E5*G5</f>
        <v>240</v>
      </c>
      <c r="I5" s="673">
        <v>299.5</v>
      </c>
      <c r="J5" s="674">
        <f t="shared" ref="J5:J22" si="1">+H5*I5</f>
        <v>71880</v>
      </c>
      <c r="K5" s="658"/>
      <c r="L5" s="658"/>
      <c r="M5" s="658"/>
      <c r="N5" s="658"/>
      <c r="O5" s="658"/>
      <c r="P5" s="658"/>
      <c r="Q5" s="658"/>
      <c r="R5" s="658"/>
      <c r="S5" s="658"/>
      <c r="T5" s="658"/>
      <c r="U5" s="658"/>
      <c r="V5" s="656"/>
      <c r="W5" s="656"/>
      <c r="X5" s="656"/>
      <c r="Y5" s="656"/>
      <c r="Z5" s="656"/>
    </row>
    <row r="6" spans="1:26" x14ac:dyDescent="0.25">
      <c r="A6" s="656"/>
      <c r="B6" s="670" t="s">
        <v>1476</v>
      </c>
      <c r="C6" s="671" t="s">
        <v>1479</v>
      </c>
      <c r="D6" s="2" t="s">
        <v>280</v>
      </c>
      <c r="E6" s="2">
        <v>8</v>
      </c>
      <c r="F6" s="200" t="s">
        <v>1478</v>
      </c>
      <c r="G6" s="2">
        <v>30</v>
      </c>
      <c r="H6" s="672">
        <f t="shared" si="0"/>
        <v>240</v>
      </c>
      <c r="I6" s="673">
        <v>299.5</v>
      </c>
      <c r="J6" s="674">
        <f t="shared" si="1"/>
        <v>71880</v>
      </c>
      <c r="K6" s="658"/>
      <c r="L6" s="658"/>
      <c r="M6" s="658"/>
      <c r="N6" s="658"/>
      <c r="O6" s="658"/>
      <c r="P6" s="658"/>
      <c r="Q6" s="658"/>
      <c r="R6" s="658"/>
      <c r="S6" s="658"/>
      <c r="T6" s="658"/>
      <c r="U6" s="658"/>
      <c r="V6" s="656"/>
      <c r="W6" s="656"/>
      <c r="X6" s="656"/>
      <c r="Y6" s="656"/>
      <c r="Z6" s="656"/>
    </row>
    <row r="7" spans="1:26" x14ac:dyDescent="0.25">
      <c r="A7" s="656"/>
      <c r="B7" s="670" t="s">
        <v>1476</v>
      </c>
      <c r="C7" s="671" t="s">
        <v>1480</v>
      </c>
      <c r="D7" s="2" t="s">
        <v>280</v>
      </c>
      <c r="E7" s="2">
        <v>4</v>
      </c>
      <c r="F7" s="200" t="s">
        <v>1478</v>
      </c>
      <c r="G7" s="2">
        <v>30</v>
      </c>
      <c r="H7" s="672">
        <f t="shared" si="0"/>
        <v>120</v>
      </c>
      <c r="I7" s="673">
        <v>299.5</v>
      </c>
      <c r="J7" s="674">
        <f t="shared" si="1"/>
        <v>35940</v>
      </c>
      <c r="K7" s="658"/>
      <c r="L7" s="658"/>
      <c r="M7" s="658"/>
      <c r="N7" s="658"/>
      <c r="O7" s="658"/>
      <c r="P7" s="658"/>
      <c r="Q7" s="658"/>
      <c r="R7" s="658"/>
      <c r="S7" s="658"/>
      <c r="T7" s="658"/>
      <c r="U7" s="658"/>
      <c r="V7" s="656"/>
      <c r="W7" s="656"/>
      <c r="X7" s="656"/>
      <c r="Y7" s="656"/>
      <c r="Z7" s="656"/>
    </row>
    <row r="8" spans="1:26" x14ac:dyDescent="0.25">
      <c r="A8" s="656"/>
      <c r="B8" s="670" t="s">
        <v>1476</v>
      </c>
      <c r="C8" s="671" t="s">
        <v>1481</v>
      </c>
      <c r="D8" s="2" t="s">
        <v>280</v>
      </c>
      <c r="E8" s="2">
        <f>E5</f>
        <v>8</v>
      </c>
      <c r="F8" s="200" t="s">
        <v>1478</v>
      </c>
      <c r="G8" s="2">
        <v>30</v>
      </c>
      <c r="H8" s="672">
        <f t="shared" si="0"/>
        <v>240</v>
      </c>
      <c r="I8" s="673">
        <v>136.19999999999999</v>
      </c>
      <c r="J8" s="674">
        <f t="shared" si="1"/>
        <v>32687.999999999996</v>
      </c>
      <c r="K8" s="658"/>
      <c r="L8" s="658"/>
      <c r="M8" s="658"/>
      <c r="N8" s="658"/>
      <c r="O8" s="658"/>
      <c r="P8" s="658"/>
      <c r="Q8" s="658"/>
      <c r="R8" s="658"/>
      <c r="S8" s="658"/>
      <c r="T8" s="658"/>
      <c r="U8" s="658"/>
      <c r="V8" s="656"/>
      <c r="W8" s="656"/>
      <c r="X8" s="656"/>
      <c r="Y8" s="656"/>
      <c r="Z8" s="656"/>
    </row>
    <row r="9" spans="1:26" x14ac:dyDescent="0.25">
      <c r="A9" s="656"/>
      <c r="B9" s="670" t="s">
        <v>1476</v>
      </c>
      <c r="C9" s="671" t="s">
        <v>1482</v>
      </c>
      <c r="D9" s="2" t="s">
        <v>280</v>
      </c>
      <c r="E9" s="2">
        <f>E6</f>
        <v>8</v>
      </c>
      <c r="F9" s="200" t="s">
        <v>1478</v>
      </c>
      <c r="G9" s="2">
        <v>30</v>
      </c>
      <c r="H9" s="672">
        <f t="shared" si="0"/>
        <v>240</v>
      </c>
      <c r="I9" s="673">
        <v>136.19999999999999</v>
      </c>
      <c r="J9" s="674">
        <f t="shared" si="1"/>
        <v>32687.999999999996</v>
      </c>
      <c r="K9" s="658"/>
      <c r="L9" s="658"/>
      <c r="M9" s="658"/>
      <c r="N9" s="658"/>
      <c r="O9" s="658"/>
      <c r="P9" s="658"/>
      <c r="Q9" s="658"/>
      <c r="R9" s="658"/>
      <c r="S9" s="658"/>
      <c r="T9" s="658"/>
      <c r="U9" s="658"/>
      <c r="V9" s="656"/>
      <c r="W9" s="656"/>
      <c r="X9" s="656"/>
      <c r="Y9" s="656"/>
      <c r="Z9" s="656"/>
    </row>
    <row r="10" spans="1:26" x14ac:dyDescent="0.25">
      <c r="A10" s="656"/>
      <c r="B10" s="670" t="s">
        <v>1476</v>
      </c>
      <c r="C10" s="671" t="s">
        <v>1483</v>
      </c>
      <c r="D10" s="2" t="s">
        <v>280</v>
      </c>
      <c r="E10" s="2">
        <f>E7</f>
        <v>4</v>
      </c>
      <c r="F10" s="200" t="s">
        <v>1478</v>
      </c>
      <c r="G10" s="2">
        <v>30</v>
      </c>
      <c r="H10" s="672">
        <f t="shared" si="0"/>
        <v>120</v>
      </c>
      <c r="I10" s="673">
        <v>136.19999999999999</v>
      </c>
      <c r="J10" s="674">
        <f t="shared" si="1"/>
        <v>16343.999999999998</v>
      </c>
      <c r="K10" s="658"/>
      <c r="L10" s="658"/>
      <c r="M10" s="658"/>
      <c r="N10" s="658"/>
      <c r="O10" s="658"/>
      <c r="P10" s="658"/>
      <c r="Q10" s="658"/>
      <c r="R10" s="658"/>
      <c r="S10" s="658"/>
      <c r="T10" s="658"/>
      <c r="U10" s="658"/>
      <c r="V10" s="656"/>
      <c r="W10" s="656"/>
      <c r="X10" s="656"/>
      <c r="Y10" s="656"/>
      <c r="Z10" s="656"/>
    </row>
    <row r="11" spans="1:26" x14ac:dyDescent="0.25">
      <c r="A11" s="656"/>
      <c r="B11" s="670" t="s">
        <v>1476</v>
      </c>
      <c r="C11" s="671" t="s">
        <v>1484</v>
      </c>
      <c r="D11" s="2" t="s">
        <v>280</v>
      </c>
      <c r="E11" s="2">
        <f>+E18</f>
        <v>20</v>
      </c>
      <c r="F11" s="200" t="s">
        <v>1478</v>
      </c>
      <c r="G11" s="2">
        <v>1</v>
      </c>
      <c r="H11" s="672">
        <f t="shared" si="0"/>
        <v>20</v>
      </c>
      <c r="I11" s="673">
        <v>858</v>
      </c>
      <c r="J11" s="674">
        <f t="shared" si="1"/>
        <v>17160</v>
      </c>
      <c r="K11" s="658"/>
      <c r="L11" s="658"/>
      <c r="M11" s="658"/>
      <c r="N11" s="658"/>
      <c r="O11" s="658"/>
      <c r="P11" s="658"/>
      <c r="Q11" s="658"/>
      <c r="R11" s="658"/>
      <c r="S11" s="658"/>
      <c r="T11" s="658"/>
      <c r="U11" s="658"/>
      <c r="V11" s="656"/>
      <c r="W11" s="656"/>
      <c r="X11" s="656"/>
      <c r="Y11" s="656"/>
      <c r="Z11" s="656"/>
    </row>
    <row r="12" spans="1:26" x14ac:dyDescent="0.25">
      <c r="A12" s="656"/>
      <c r="B12" s="670" t="s">
        <v>1476</v>
      </c>
      <c r="C12" s="671" t="s">
        <v>1485</v>
      </c>
      <c r="D12" s="2" t="s">
        <v>280</v>
      </c>
      <c r="E12" s="2">
        <f>+E11</f>
        <v>20</v>
      </c>
      <c r="F12" s="200" t="s">
        <v>1478</v>
      </c>
      <c r="G12" s="2">
        <v>1</v>
      </c>
      <c r="H12" s="672">
        <f t="shared" si="0"/>
        <v>20</v>
      </c>
      <c r="I12" s="673">
        <v>185</v>
      </c>
      <c r="J12" s="674">
        <f t="shared" si="1"/>
        <v>3700</v>
      </c>
      <c r="K12" s="658"/>
      <c r="L12" s="658"/>
      <c r="M12" s="658"/>
      <c r="N12" s="658"/>
      <c r="O12" s="658"/>
      <c r="P12" s="658"/>
      <c r="Q12" s="658"/>
      <c r="R12" s="658"/>
      <c r="S12" s="658"/>
      <c r="T12" s="658"/>
      <c r="U12" s="658"/>
      <c r="V12" s="656"/>
      <c r="W12" s="656"/>
      <c r="X12" s="656"/>
      <c r="Y12" s="656"/>
      <c r="Z12" s="656"/>
    </row>
    <row r="13" spans="1:26" x14ac:dyDescent="0.25">
      <c r="A13" s="656"/>
      <c r="B13" s="670" t="s">
        <v>1476</v>
      </c>
      <c r="C13" s="671" t="s">
        <v>1486</v>
      </c>
      <c r="D13" s="2" t="s">
        <v>280</v>
      </c>
      <c r="E13" s="2">
        <f>+E12</f>
        <v>20</v>
      </c>
      <c r="F13" s="200" t="s">
        <v>1478</v>
      </c>
      <c r="G13" s="2">
        <v>1</v>
      </c>
      <c r="H13" s="672">
        <f t="shared" si="0"/>
        <v>20</v>
      </c>
      <c r="I13" s="675">
        <v>1255.2</v>
      </c>
      <c r="J13" s="674">
        <f t="shared" si="1"/>
        <v>25104</v>
      </c>
      <c r="K13" s="658"/>
      <c r="L13" s="658"/>
      <c r="M13" s="658"/>
      <c r="N13" s="658"/>
      <c r="O13" s="658"/>
      <c r="P13" s="658"/>
      <c r="Q13" s="658"/>
      <c r="R13" s="658"/>
      <c r="S13" s="658"/>
      <c r="T13" s="658"/>
      <c r="U13" s="658"/>
      <c r="V13" s="656"/>
      <c r="W13" s="656"/>
      <c r="X13" s="656"/>
      <c r="Y13" s="656"/>
      <c r="Z13" s="656"/>
    </row>
    <row r="14" spans="1:26" x14ac:dyDescent="0.25">
      <c r="A14" s="656"/>
      <c r="B14" s="670" t="s">
        <v>1476</v>
      </c>
      <c r="C14" s="671" t="s">
        <v>1487</v>
      </c>
      <c r="D14" s="2" t="s">
        <v>280</v>
      </c>
      <c r="E14" s="2">
        <f>+E13</f>
        <v>20</v>
      </c>
      <c r="F14" s="200" t="s">
        <v>1478</v>
      </c>
      <c r="G14" s="2">
        <v>1</v>
      </c>
      <c r="H14" s="672">
        <f t="shared" si="0"/>
        <v>20</v>
      </c>
      <c r="I14" s="673">
        <v>179</v>
      </c>
      <c r="J14" s="674">
        <f t="shared" si="1"/>
        <v>3580</v>
      </c>
      <c r="K14" s="658"/>
      <c r="L14" s="658"/>
      <c r="M14" s="658"/>
      <c r="N14" s="658"/>
      <c r="O14" s="658"/>
      <c r="P14" s="658"/>
      <c r="Q14" s="658"/>
      <c r="R14" s="658"/>
      <c r="S14" s="658"/>
      <c r="T14" s="658"/>
      <c r="U14" s="658"/>
      <c r="V14" s="656"/>
      <c r="W14" s="656"/>
      <c r="X14" s="656"/>
      <c r="Y14" s="656"/>
      <c r="Z14" s="656"/>
    </row>
    <row r="15" spans="1:26" x14ac:dyDescent="0.25">
      <c r="A15" s="656"/>
      <c r="B15" s="670" t="s">
        <v>1476</v>
      </c>
      <c r="C15" s="671" t="s">
        <v>1488</v>
      </c>
      <c r="D15" s="2" t="s">
        <v>280</v>
      </c>
      <c r="E15" s="2">
        <f>+E14</f>
        <v>20</v>
      </c>
      <c r="F15" s="200" t="s">
        <v>1478</v>
      </c>
      <c r="G15" s="2">
        <v>1</v>
      </c>
      <c r="H15" s="672">
        <f t="shared" si="0"/>
        <v>20</v>
      </c>
      <c r="I15" s="673">
        <v>59.5</v>
      </c>
      <c r="J15" s="674">
        <f t="shared" si="1"/>
        <v>1190</v>
      </c>
      <c r="K15" s="658"/>
      <c r="L15" s="658"/>
      <c r="M15" s="658"/>
      <c r="N15" s="658"/>
      <c r="O15" s="658"/>
      <c r="P15" s="658"/>
      <c r="Q15" s="658"/>
      <c r="R15" s="658"/>
      <c r="S15" s="658"/>
      <c r="T15" s="658"/>
      <c r="U15" s="658"/>
      <c r="V15" s="656"/>
      <c r="W15" s="656"/>
      <c r="X15" s="656"/>
      <c r="Y15" s="656"/>
      <c r="Z15" s="656"/>
    </row>
    <row r="16" spans="1:26" x14ac:dyDescent="0.25">
      <c r="A16" s="656"/>
      <c r="B16" s="670" t="s">
        <v>1476</v>
      </c>
      <c r="C16" s="671" t="s">
        <v>1489</v>
      </c>
      <c r="D16" s="2" t="s">
        <v>280</v>
      </c>
      <c r="E16" s="2">
        <f>+E15</f>
        <v>20</v>
      </c>
      <c r="F16" s="200" t="s">
        <v>1478</v>
      </c>
      <c r="G16" s="2">
        <v>1</v>
      </c>
      <c r="H16" s="672">
        <f t="shared" si="0"/>
        <v>20</v>
      </c>
      <c r="I16" s="673">
        <v>82</v>
      </c>
      <c r="J16" s="674">
        <f t="shared" si="1"/>
        <v>1640</v>
      </c>
      <c r="K16" s="658"/>
      <c r="L16" s="658"/>
      <c r="M16" s="658"/>
      <c r="N16" s="658"/>
      <c r="O16" s="658"/>
      <c r="P16" s="658"/>
      <c r="Q16" s="658"/>
      <c r="R16" s="658"/>
      <c r="S16" s="658"/>
      <c r="T16" s="658"/>
      <c r="U16" s="658"/>
      <c r="V16" s="656"/>
      <c r="W16" s="656"/>
      <c r="X16" s="656"/>
      <c r="Y16" s="656"/>
      <c r="Z16" s="656"/>
    </row>
    <row r="17" spans="1:26" x14ac:dyDescent="0.25">
      <c r="A17" s="656"/>
      <c r="B17" s="670" t="s">
        <v>1476</v>
      </c>
      <c r="C17" s="676" t="s">
        <v>1490</v>
      </c>
      <c r="D17" s="2" t="s">
        <v>280</v>
      </c>
      <c r="E17" s="2">
        <f>E16</f>
        <v>20</v>
      </c>
      <c r="F17" s="200" t="str">
        <f>F16</f>
        <v>Und.</v>
      </c>
      <c r="G17" s="2">
        <v>1</v>
      </c>
      <c r="H17" s="672">
        <f t="shared" si="0"/>
        <v>20</v>
      </c>
      <c r="I17" s="673">
        <v>90</v>
      </c>
      <c r="J17" s="674">
        <f t="shared" si="1"/>
        <v>1800</v>
      </c>
      <c r="K17" s="658"/>
      <c r="L17" s="658"/>
      <c r="M17" s="658"/>
      <c r="N17" s="658"/>
      <c r="O17" s="658"/>
      <c r="P17" s="658"/>
      <c r="Q17" s="658"/>
      <c r="R17" s="658"/>
      <c r="S17" s="658"/>
      <c r="T17" s="658"/>
      <c r="U17" s="658"/>
      <c r="V17" s="656"/>
      <c r="W17" s="656"/>
      <c r="X17" s="656"/>
      <c r="Y17" s="656"/>
      <c r="Z17" s="656"/>
    </row>
    <row r="18" spans="1:26" x14ac:dyDescent="0.25">
      <c r="A18" s="656"/>
      <c r="B18" s="670" t="s">
        <v>1476</v>
      </c>
      <c r="C18" s="671" t="s">
        <v>1491</v>
      </c>
      <c r="D18" s="2" t="s">
        <v>280</v>
      </c>
      <c r="E18" s="2">
        <v>20</v>
      </c>
      <c r="F18" s="200" t="s">
        <v>1478</v>
      </c>
      <c r="G18" s="2">
        <v>1</v>
      </c>
      <c r="H18" s="672">
        <f t="shared" si="0"/>
        <v>20</v>
      </c>
      <c r="I18" s="673">
        <v>1295</v>
      </c>
      <c r="J18" s="674">
        <f t="shared" si="1"/>
        <v>25900</v>
      </c>
      <c r="K18" s="658"/>
      <c r="L18" s="658"/>
      <c r="M18" s="658"/>
      <c r="N18" s="658"/>
      <c r="O18" s="658"/>
      <c r="P18" s="658"/>
      <c r="Q18" s="658"/>
      <c r="R18" s="658"/>
      <c r="S18" s="658"/>
      <c r="T18" s="658"/>
      <c r="U18" s="658"/>
      <c r="V18" s="656"/>
      <c r="W18" s="656"/>
      <c r="X18" s="656"/>
      <c r="Y18" s="656"/>
      <c r="Z18" s="656"/>
    </row>
    <row r="19" spans="1:26" x14ac:dyDescent="0.25">
      <c r="A19" s="656"/>
      <c r="B19" s="670" t="s">
        <v>1476</v>
      </c>
      <c r="C19" s="671" t="s">
        <v>1492</v>
      </c>
      <c r="D19" s="2" t="s">
        <v>280</v>
      </c>
      <c r="E19" s="2">
        <f>+E17</f>
        <v>20</v>
      </c>
      <c r="F19" s="200" t="s">
        <v>1478</v>
      </c>
      <c r="G19" s="2">
        <v>1</v>
      </c>
      <c r="H19" s="672">
        <f t="shared" si="0"/>
        <v>20</v>
      </c>
      <c r="I19" s="675">
        <v>1240.9000000000001</v>
      </c>
      <c r="J19" s="674">
        <f t="shared" si="1"/>
        <v>24818</v>
      </c>
      <c r="K19" s="658"/>
      <c r="L19" s="658"/>
      <c r="M19" s="658"/>
      <c r="N19" s="658"/>
      <c r="O19" s="658"/>
      <c r="P19" s="658"/>
      <c r="Q19" s="658"/>
      <c r="R19" s="658"/>
      <c r="S19" s="658"/>
      <c r="T19" s="658"/>
      <c r="U19" s="658"/>
      <c r="V19" s="656"/>
      <c r="W19" s="656"/>
      <c r="X19" s="656"/>
      <c r="Y19" s="656"/>
      <c r="Z19" s="656"/>
    </row>
    <row r="20" spans="1:26" x14ac:dyDescent="0.25">
      <c r="A20" s="656"/>
      <c r="B20" s="670" t="s">
        <v>1476</v>
      </c>
      <c r="C20" s="671" t="s">
        <v>1493</v>
      </c>
      <c r="D20" s="2" t="s">
        <v>280</v>
      </c>
      <c r="E20" s="2">
        <f>E19</f>
        <v>20</v>
      </c>
      <c r="F20" s="200" t="s">
        <v>1478</v>
      </c>
      <c r="G20" s="672">
        <v>1</v>
      </c>
      <c r="H20" s="672">
        <f t="shared" si="0"/>
        <v>20</v>
      </c>
      <c r="I20" s="675">
        <v>1312.5</v>
      </c>
      <c r="J20" s="674">
        <f t="shared" si="1"/>
        <v>26250</v>
      </c>
      <c r="K20" s="658"/>
      <c r="L20" s="658"/>
      <c r="M20" s="658"/>
      <c r="N20" s="658"/>
      <c r="O20" s="658"/>
      <c r="P20" s="658"/>
      <c r="Q20" s="658"/>
      <c r="R20" s="658"/>
      <c r="S20" s="658"/>
      <c r="T20" s="658"/>
      <c r="U20" s="658"/>
      <c r="V20" s="656"/>
      <c r="W20" s="656"/>
      <c r="X20" s="656"/>
      <c r="Y20" s="656"/>
      <c r="Z20" s="656"/>
    </row>
    <row r="21" spans="1:26" ht="15.75" customHeight="1" x14ac:dyDescent="0.25">
      <c r="A21" s="656"/>
      <c r="B21" s="670" t="s">
        <v>1476</v>
      </c>
      <c r="C21" s="671" t="s">
        <v>1494</v>
      </c>
      <c r="D21" s="2" t="s">
        <v>280</v>
      </c>
      <c r="E21" s="2">
        <f>+E16</f>
        <v>20</v>
      </c>
      <c r="F21" s="200" t="s">
        <v>1478</v>
      </c>
      <c r="G21" s="2">
        <v>1</v>
      </c>
      <c r="H21" s="672">
        <f t="shared" si="0"/>
        <v>20</v>
      </c>
      <c r="I21" s="673">
        <v>1670</v>
      </c>
      <c r="J21" s="674">
        <f t="shared" si="1"/>
        <v>33400</v>
      </c>
      <c r="K21" s="658"/>
      <c r="L21" s="658"/>
      <c r="M21" s="658"/>
      <c r="N21" s="658"/>
      <c r="O21" s="658"/>
      <c r="P21" s="658"/>
      <c r="Q21" s="658"/>
      <c r="R21" s="658"/>
      <c r="S21" s="658"/>
      <c r="T21" s="658"/>
      <c r="U21" s="658"/>
      <c r="V21" s="656"/>
      <c r="W21" s="656"/>
      <c r="X21" s="656"/>
      <c r="Y21" s="656"/>
      <c r="Z21" s="656"/>
    </row>
    <row r="22" spans="1:26" ht="15.75" customHeight="1" x14ac:dyDescent="0.25">
      <c r="A22" s="656"/>
      <c r="B22" s="670" t="s">
        <v>1476</v>
      </c>
      <c r="C22" s="671" t="s">
        <v>1495</v>
      </c>
      <c r="D22" s="2" t="s">
        <v>280</v>
      </c>
      <c r="E22" s="2">
        <f>+E21</f>
        <v>20</v>
      </c>
      <c r="F22" s="200" t="s">
        <v>1478</v>
      </c>
      <c r="G22" s="2">
        <v>5</v>
      </c>
      <c r="H22" s="672">
        <f t="shared" si="0"/>
        <v>100</v>
      </c>
      <c r="I22" s="673">
        <v>1518</v>
      </c>
      <c r="J22" s="674">
        <f t="shared" si="1"/>
        <v>151800</v>
      </c>
      <c r="K22" s="658"/>
      <c r="L22" s="658"/>
      <c r="M22" s="658"/>
      <c r="N22" s="658"/>
      <c r="O22" s="658"/>
      <c r="P22" s="658"/>
      <c r="Q22" s="658"/>
      <c r="R22" s="658"/>
      <c r="S22" s="658"/>
      <c r="T22" s="658"/>
      <c r="U22" s="658"/>
      <c r="V22" s="656"/>
      <c r="W22" s="656"/>
      <c r="X22" s="656"/>
      <c r="Y22" s="656"/>
      <c r="Z22" s="656"/>
    </row>
    <row r="23" spans="1:26" ht="15.75" customHeight="1" x14ac:dyDescent="0.25">
      <c r="A23" s="656"/>
      <c r="B23" s="677"/>
      <c r="C23" s="678" t="s">
        <v>1496</v>
      </c>
      <c r="D23" s="679"/>
      <c r="E23" s="679"/>
      <c r="F23" s="680"/>
      <c r="G23" s="679"/>
      <c r="H23" s="681" t="s">
        <v>1475</v>
      </c>
      <c r="I23" s="682"/>
      <c r="J23" s="683"/>
      <c r="K23" s="658"/>
      <c r="L23" s="658"/>
      <c r="M23" s="658"/>
      <c r="N23" s="658"/>
      <c r="O23" s="658"/>
      <c r="P23" s="658"/>
      <c r="Q23" s="658"/>
      <c r="R23" s="658"/>
      <c r="S23" s="658"/>
      <c r="T23" s="658"/>
      <c r="U23" s="658"/>
      <c r="V23" s="656"/>
      <c r="W23" s="656"/>
      <c r="X23" s="656"/>
      <c r="Y23" s="656"/>
      <c r="Z23" s="656"/>
    </row>
    <row r="24" spans="1:26" ht="15.75" customHeight="1" x14ac:dyDescent="0.25">
      <c r="A24" s="656"/>
      <c r="B24" s="670" t="s">
        <v>815</v>
      </c>
      <c r="C24" s="671" t="s">
        <v>1497</v>
      </c>
      <c r="D24" s="2" t="s">
        <v>280</v>
      </c>
      <c r="E24" s="2">
        <v>1</v>
      </c>
      <c r="F24" s="200" t="s">
        <v>1478</v>
      </c>
      <c r="G24" s="2">
        <v>5</v>
      </c>
      <c r="H24" s="672">
        <f t="shared" ref="H24:H45" si="2">E24*G24</f>
        <v>5</v>
      </c>
      <c r="I24" s="673">
        <f>417.6*5</f>
        <v>2088</v>
      </c>
      <c r="J24" s="674">
        <f t="shared" ref="J24:J45" si="3">+H24*I24</f>
        <v>10440</v>
      </c>
      <c r="K24" s="658"/>
      <c r="L24" s="658"/>
      <c r="M24" s="658"/>
      <c r="N24" s="658"/>
      <c r="O24" s="658"/>
      <c r="P24" s="658"/>
      <c r="Q24" s="658"/>
      <c r="R24" s="658"/>
      <c r="S24" s="658"/>
      <c r="T24" s="658"/>
      <c r="U24" s="658"/>
      <c r="V24" s="656"/>
      <c r="W24" s="656"/>
      <c r="X24" s="656"/>
      <c r="Y24" s="656"/>
      <c r="Z24" s="656"/>
    </row>
    <row r="25" spans="1:26" ht="15.75" customHeight="1" x14ac:dyDescent="0.25">
      <c r="A25" s="656"/>
      <c r="B25" s="670" t="s">
        <v>815</v>
      </c>
      <c r="C25" s="671" t="s">
        <v>1497</v>
      </c>
      <c r="D25" s="2" t="s">
        <v>280</v>
      </c>
      <c r="E25" s="2">
        <v>1</v>
      </c>
      <c r="F25" s="200" t="s">
        <v>1478</v>
      </c>
      <c r="G25" s="2">
        <v>5</v>
      </c>
      <c r="H25" s="672">
        <f t="shared" si="2"/>
        <v>5</v>
      </c>
      <c r="I25" s="673">
        <f>417.6*5</f>
        <v>2088</v>
      </c>
      <c r="J25" s="674">
        <f t="shared" si="3"/>
        <v>10440</v>
      </c>
      <c r="K25" s="658"/>
      <c r="L25" s="658"/>
      <c r="M25" s="658"/>
      <c r="N25" s="658"/>
      <c r="O25" s="658"/>
      <c r="P25" s="658"/>
      <c r="Q25" s="658"/>
      <c r="R25" s="658"/>
      <c r="S25" s="658"/>
      <c r="T25" s="658"/>
      <c r="U25" s="658"/>
      <c r="V25" s="656"/>
      <c r="W25" s="656"/>
      <c r="X25" s="656"/>
      <c r="Y25" s="656"/>
      <c r="Z25" s="656"/>
    </row>
    <row r="26" spans="1:26" ht="15.75" customHeight="1" x14ac:dyDescent="0.25">
      <c r="A26" s="656"/>
      <c r="B26" s="670" t="s">
        <v>815</v>
      </c>
      <c r="C26" s="671" t="s">
        <v>1497</v>
      </c>
      <c r="D26" s="2" t="s">
        <v>280</v>
      </c>
      <c r="E26" s="2">
        <v>1</v>
      </c>
      <c r="F26" s="200" t="s">
        <v>1478</v>
      </c>
      <c r="G26" s="2">
        <v>5</v>
      </c>
      <c r="H26" s="672">
        <f t="shared" si="2"/>
        <v>5</v>
      </c>
      <c r="I26" s="673">
        <f>417.6*5</f>
        <v>2088</v>
      </c>
      <c r="J26" s="674">
        <f t="shared" si="3"/>
        <v>10440</v>
      </c>
      <c r="K26" s="658"/>
      <c r="L26" s="658"/>
      <c r="M26" s="658"/>
      <c r="N26" s="658"/>
      <c r="O26" s="658"/>
      <c r="P26" s="658"/>
      <c r="Q26" s="658"/>
      <c r="R26" s="658"/>
      <c r="S26" s="658"/>
      <c r="T26" s="658"/>
      <c r="U26" s="658"/>
      <c r="V26" s="656"/>
      <c r="W26" s="656"/>
      <c r="X26" s="656"/>
      <c r="Y26" s="656"/>
      <c r="Z26" s="656"/>
    </row>
    <row r="27" spans="1:26" ht="15.75" customHeight="1" x14ac:dyDescent="0.25">
      <c r="A27" s="656"/>
      <c r="B27" s="670" t="s">
        <v>815</v>
      </c>
      <c r="C27" s="671" t="s">
        <v>1481</v>
      </c>
      <c r="D27" s="2" t="s">
        <v>280</v>
      </c>
      <c r="E27" s="2">
        <f>E24</f>
        <v>1</v>
      </c>
      <c r="F27" s="200" t="s">
        <v>1478</v>
      </c>
      <c r="G27" s="2">
        <v>30</v>
      </c>
      <c r="H27" s="672">
        <f t="shared" si="2"/>
        <v>30</v>
      </c>
      <c r="I27" s="673">
        <v>136.19999999999999</v>
      </c>
      <c r="J27" s="674">
        <f t="shared" si="3"/>
        <v>4085.9999999999995</v>
      </c>
      <c r="K27" s="658"/>
      <c r="L27" s="658"/>
      <c r="M27" s="658"/>
      <c r="N27" s="658"/>
      <c r="O27" s="658"/>
      <c r="P27" s="658"/>
      <c r="Q27" s="658"/>
      <c r="R27" s="658"/>
      <c r="S27" s="658"/>
      <c r="T27" s="658"/>
      <c r="U27" s="658"/>
      <c r="V27" s="656"/>
      <c r="W27" s="656"/>
      <c r="X27" s="656"/>
      <c r="Y27" s="656"/>
      <c r="Z27" s="656"/>
    </row>
    <row r="28" spans="1:26" ht="15.75" customHeight="1" x14ac:dyDescent="0.25">
      <c r="A28" s="656"/>
      <c r="B28" s="670" t="s">
        <v>815</v>
      </c>
      <c r="C28" s="671" t="s">
        <v>1482</v>
      </c>
      <c r="D28" s="2" t="s">
        <v>280</v>
      </c>
      <c r="E28" s="2">
        <f>E25</f>
        <v>1</v>
      </c>
      <c r="F28" s="200" t="s">
        <v>1478</v>
      </c>
      <c r="G28" s="2">
        <v>30</v>
      </c>
      <c r="H28" s="672">
        <f t="shared" si="2"/>
        <v>30</v>
      </c>
      <c r="I28" s="673">
        <v>136.19999999999999</v>
      </c>
      <c r="J28" s="674">
        <f t="shared" si="3"/>
        <v>4085.9999999999995</v>
      </c>
      <c r="K28" s="658"/>
      <c r="L28" s="658"/>
      <c r="M28" s="658"/>
      <c r="N28" s="658"/>
      <c r="O28" s="658"/>
      <c r="P28" s="658"/>
      <c r="Q28" s="658"/>
      <c r="R28" s="658"/>
      <c r="S28" s="658"/>
      <c r="T28" s="658"/>
      <c r="U28" s="658"/>
      <c r="V28" s="656"/>
      <c r="W28" s="656"/>
      <c r="X28" s="656"/>
      <c r="Y28" s="656"/>
      <c r="Z28" s="656"/>
    </row>
    <row r="29" spans="1:26" ht="15.75" customHeight="1" x14ac:dyDescent="0.25">
      <c r="A29" s="656"/>
      <c r="B29" s="670" t="s">
        <v>815</v>
      </c>
      <c r="C29" s="671" t="s">
        <v>1483</v>
      </c>
      <c r="D29" s="2" t="s">
        <v>280</v>
      </c>
      <c r="E29" s="2">
        <f>E26</f>
        <v>1</v>
      </c>
      <c r="F29" s="200" t="s">
        <v>1478</v>
      </c>
      <c r="G29" s="2">
        <v>30</v>
      </c>
      <c r="H29" s="672">
        <f t="shared" si="2"/>
        <v>30</v>
      </c>
      <c r="I29" s="673">
        <v>136.19999999999999</v>
      </c>
      <c r="J29" s="674">
        <f t="shared" si="3"/>
        <v>4085.9999999999995</v>
      </c>
      <c r="K29" s="658"/>
      <c r="L29" s="658"/>
      <c r="M29" s="658"/>
      <c r="N29" s="658"/>
      <c r="O29" s="658"/>
      <c r="P29" s="658"/>
      <c r="Q29" s="658"/>
      <c r="R29" s="658"/>
      <c r="S29" s="658"/>
      <c r="T29" s="658"/>
      <c r="U29" s="658"/>
      <c r="V29" s="656"/>
      <c r="W29" s="656"/>
      <c r="X29" s="656"/>
      <c r="Y29" s="656"/>
      <c r="Z29" s="656"/>
    </row>
    <row r="30" spans="1:26" ht="15.75" customHeight="1" x14ac:dyDescent="0.25">
      <c r="A30" s="656"/>
      <c r="B30" s="670" t="s">
        <v>815</v>
      </c>
      <c r="C30" s="671" t="s">
        <v>1486</v>
      </c>
      <c r="D30" s="2" t="s">
        <v>280</v>
      </c>
      <c r="E30" s="2">
        <v>3</v>
      </c>
      <c r="F30" s="200" t="s">
        <v>1478</v>
      </c>
      <c r="G30" s="2">
        <v>12</v>
      </c>
      <c r="H30" s="672">
        <f t="shared" si="2"/>
        <v>36</v>
      </c>
      <c r="I30" s="675">
        <v>1255.2</v>
      </c>
      <c r="J30" s="674">
        <f t="shared" si="3"/>
        <v>45187.200000000004</v>
      </c>
      <c r="K30" s="658"/>
      <c r="L30" s="658"/>
      <c r="M30" s="658"/>
      <c r="N30" s="658"/>
      <c r="O30" s="658"/>
      <c r="P30" s="658"/>
      <c r="Q30" s="658"/>
      <c r="R30" s="658"/>
      <c r="S30" s="658"/>
      <c r="T30" s="658"/>
      <c r="U30" s="658"/>
      <c r="V30" s="656"/>
      <c r="W30" s="656"/>
      <c r="X30" s="656"/>
      <c r="Y30" s="656"/>
      <c r="Z30" s="656"/>
    </row>
    <row r="31" spans="1:26" ht="15.75" customHeight="1" x14ac:dyDescent="0.25">
      <c r="A31" s="656"/>
      <c r="B31" s="670" t="s">
        <v>815</v>
      </c>
      <c r="C31" s="671" t="s">
        <v>1484</v>
      </c>
      <c r="D31" s="2" t="s">
        <v>280</v>
      </c>
      <c r="E31" s="2">
        <v>3</v>
      </c>
      <c r="F31" s="200" t="s">
        <v>1478</v>
      </c>
      <c r="G31" s="2">
        <v>1</v>
      </c>
      <c r="H31" s="672">
        <f t="shared" si="2"/>
        <v>3</v>
      </c>
      <c r="I31" s="673">
        <v>858</v>
      </c>
      <c r="J31" s="674">
        <f t="shared" si="3"/>
        <v>2574</v>
      </c>
      <c r="K31" s="658"/>
      <c r="L31" s="658"/>
      <c r="M31" s="658"/>
      <c r="N31" s="658"/>
      <c r="O31" s="658"/>
      <c r="P31" s="658"/>
      <c r="Q31" s="658"/>
      <c r="R31" s="658"/>
      <c r="S31" s="658"/>
      <c r="T31" s="658"/>
      <c r="U31" s="658"/>
      <c r="V31" s="656"/>
      <c r="W31" s="656"/>
      <c r="X31" s="656"/>
      <c r="Y31" s="656"/>
      <c r="Z31" s="656"/>
    </row>
    <row r="32" spans="1:26" ht="15.75" customHeight="1" x14ac:dyDescent="0.25">
      <c r="A32" s="656"/>
      <c r="B32" s="670" t="s">
        <v>815</v>
      </c>
      <c r="C32" s="671" t="s">
        <v>1485</v>
      </c>
      <c r="D32" s="2" t="s">
        <v>280</v>
      </c>
      <c r="E32" s="2">
        <v>3</v>
      </c>
      <c r="F32" s="200" t="s">
        <v>1478</v>
      </c>
      <c r="G32" s="2">
        <v>1</v>
      </c>
      <c r="H32" s="672">
        <f t="shared" si="2"/>
        <v>3</v>
      </c>
      <c r="I32" s="673">
        <v>185</v>
      </c>
      <c r="J32" s="674">
        <f t="shared" si="3"/>
        <v>555</v>
      </c>
      <c r="K32" s="658"/>
      <c r="L32" s="658"/>
      <c r="M32" s="658"/>
      <c r="N32" s="658"/>
      <c r="O32" s="658"/>
      <c r="P32" s="658"/>
      <c r="Q32" s="658"/>
      <c r="R32" s="658"/>
      <c r="S32" s="658"/>
      <c r="T32" s="658"/>
      <c r="U32" s="658"/>
      <c r="V32" s="656"/>
      <c r="W32" s="656"/>
      <c r="X32" s="656"/>
      <c r="Y32" s="656"/>
      <c r="Z32" s="656"/>
    </row>
    <row r="33" spans="1:26" ht="15.75" customHeight="1" x14ac:dyDescent="0.25">
      <c r="A33" s="656"/>
      <c r="B33" s="670" t="s">
        <v>815</v>
      </c>
      <c r="C33" s="671" t="s">
        <v>1491</v>
      </c>
      <c r="D33" s="2" t="s">
        <v>280</v>
      </c>
      <c r="E33" s="2">
        <v>3</v>
      </c>
      <c r="F33" s="200" t="s">
        <v>1478</v>
      </c>
      <c r="G33" s="2">
        <v>1</v>
      </c>
      <c r="H33" s="672">
        <f t="shared" si="2"/>
        <v>3</v>
      </c>
      <c r="I33" s="673">
        <v>1295</v>
      </c>
      <c r="J33" s="674">
        <f t="shared" si="3"/>
        <v>3885</v>
      </c>
      <c r="K33" s="658"/>
      <c r="L33" s="658"/>
      <c r="M33" s="658"/>
      <c r="N33" s="658"/>
      <c r="O33" s="658"/>
      <c r="P33" s="658"/>
      <c r="Q33" s="658"/>
      <c r="R33" s="658"/>
      <c r="S33" s="658"/>
      <c r="T33" s="658"/>
      <c r="U33" s="658"/>
      <c r="V33" s="656"/>
      <c r="W33" s="656"/>
      <c r="X33" s="656"/>
      <c r="Y33" s="656"/>
      <c r="Z33" s="656"/>
    </row>
    <row r="34" spans="1:26" ht="15.75" customHeight="1" x14ac:dyDescent="0.25">
      <c r="A34" s="656"/>
      <c r="B34" s="670" t="s">
        <v>815</v>
      </c>
      <c r="C34" s="671" t="s">
        <v>1488</v>
      </c>
      <c r="D34" s="2" t="s">
        <v>280</v>
      </c>
      <c r="E34" s="2">
        <f>+E33</f>
        <v>3</v>
      </c>
      <c r="F34" s="200" t="s">
        <v>1478</v>
      </c>
      <c r="G34" s="2">
        <v>1</v>
      </c>
      <c r="H34" s="672">
        <f t="shared" si="2"/>
        <v>3</v>
      </c>
      <c r="I34" s="673">
        <v>59.5</v>
      </c>
      <c r="J34" s="674">
        <f t="shared" si="3"/>
        <v>178.5</v>
      </c>
      <c r="K34" s="658"/>
      <c r="L34" s="658"/>
      <c r="M34" s="658"/>
      <c r="N34" s="658"/>
      <c r="O34" s="658"/>
      <c r="P34" s="658"/>
      <c r="Q34" s="658"/>
      <c r="R34" s="658"/>
      <c r="S34" s="658"/>
      <c r="T34" s="658"/>
      <c r="U34" s="658"/>
      <c r="V34" s="656"/>
      <c r="W34" s="656"/>
      <c r="X34" s="656"/>
      <c r="Y34" s="656"/>
      <c r="Z34" s="656"/>
    </row>
    <row r="35" spans="1:26" ht="15.75" customHeight="1" x14ac:dyDescent="0.25">
      <c r="A35" s="656"/>
      <c r="B35" s="670" t="s">
        <v>815</v>
      </c>
      <c r="C35" s="671" t="s">
        <v>1489</v>
      </c>
      <c r="D35" s="2" t="s">
        <v>280</v>
      </c>
      <c r="E35" s="2">
        <f>+E34</f>
        <v>3</v>
      </c>
      <c r="F35" s="200" t="s">
        <v>1478</v>
      </c>
      <c r="G35" s="2">
        <v>1</v>
      </c>
      <c r="H35" s="672">
        <f t="shared" si="2"/>
        <v>3</v>
      </c>
      <c r="I35" s="673">
        <v>82</v>
      </c>
      <c r="J35" s="674">
        <f t="shared" si="3"/>
        <v>246</v>
      </c>
      <c r="K35" s="658"/>
      <c r="L35" s="658"/>
      <c r="M35" s="658"/>
      <c r="N35" s="658"/>
      <c r="O35" s="658"/>
      <c r="P35" s="658"/>
      <c r="Q35" s="658"/>
      <c r="R35" s="658"/>
      <c r="S35" s="658"/>
      <c r="T35" s="658"/>
      <c r="U35" s="658"/>
      <c r="V35" s="656"/>
      <c r="W35" s="656"/>
      <c r="X35" s="656"/>
      <c r="Y35" s="656"/>
      <c r="Z35" s="656"/>
    </row>
    <row r="36" spans="1:26" ht="15.75" customHeight="1" x14ac:dyDescent="0.25">
      <c r="A36" s="656"/>
      <c r="B36" s="670" t="s">
        <v>815</v>
      </c>
      <c r="C36" s="676" t="s">
        <v>1490</v>
      </c>
      <c r="D36" s="2" t="s">
        <v>280</v>
      </c>
      <c r="E36" s="2">
        <f>E35</f>
        <v>3</v>
      </c>
      <c r="F36" s="200" t="str">
        <f>F35</f>
        <v>Und.</v>
      </c>
      <c r="G36" s="2">
        <v>1</v>
      </c>
      <c r="H36" s="672">
        <f t="shared" si="2"/>
        <v>3</v>
      </c>
      <c r="I36" s="673">
        <v>90</v>
      </c>
      <c r="J36" s="674">
        <f t="shared" si="3"/>
        <v>270</v>
      </c>
      <c r="K36" s="658"/>
      <c r="L36" s="658"/>
      <c r="M36" s="658"/>
      <c r="N36" s="658"/>
      <c r="O36" s="658"/>
      <c r="P36" s="658"/>
      <c r="Q36" s="658"/>
      <c r="R36" s="658"/>
      <c r="S36" s="658"/>
      <c r="T36" s="658"/>
      <c r="U36" s="658"/>
      <c r="V36" s="656"/>
      <c r="W36" s="656"/>
      <c r="X36" s="656"/>
      <c r="Y36" s="656"/>
      <c r="Z36" s="656"/>
    </row>
    <row r="37" spans="1:26" ht="15.75" customHeight="1" x14ac:dyDescent="0.25">
      <c r="A37" s="656"/>
      <c r="B37" s="670" t="s">
        <v>815</v>
      </c>
      <c r="C37" s="676" t="s">
        <v>1490</v>
      </c>
      <c r="D37" s="2" t="s">
        <v>280</v>
      </c>
      <c r="E37" s="2">
        <f>E35</f>
        <v>3</v>
      </c>
      <c r="F37" s="200" t="str">
        <f>F35</f>
        <v>Und.</v>
      </c>
      <c r="G37" s="2">
        <v>1</v>
      </c>
      <c r="H37" s="672">
        <f t="shared" si="2"/>
        <v>3</v>
      </c>
      <c r="I37" s="673">
        <v>90</v>
      </c>
      <c r="J37" s="674">
        <f t="shared" si="3"/>
        <v>270</v>
      </c>
      <c r="K37" s="658"/>
      <c r="L37" s="658"/>
      <c r="M37" s="658"/>
      <c r="N37" s="658"/>
      <c r="O37" s="658"/>
      <c r="P37" s="658"/>
      <c r="Q37" s="658"/>
      <c r="R37" s="658"/>
      <c r="S37" s="658"/>
      <c r="T37" s="658"/>
      <c r="U37" s="658"/>
      <c r="V37" s="656"/>
      <c r="W37" s="656"/>
      <c r="X37" s="656"/>
      <c r="Y37" s="656"/>
      <c r="Z37" s="656"/>
    </row>
    <row r="38" spans="1:26" ht="15.75" customHeight="1" x14ac:dyDescent="0.25">
      <c r="A38" s="656"/>
      <c r="B38" s="670" t="s">
        <v>815</v>
      </c>
      <c r="C38" s="671" t="s">
        <v>1498</v>
      </c>
      <c r="D38" s="2" t="s">
        <v>280</v>
      </c>
      <c r="E38" s="2">
        <f>E32</f>
        <v>3</v>
      </c>
      <c r="F38" s="200" t="s">
        <v>1478</v>
      </c>
      <c r="G38" s="2">
        <v>1</v>
      </c>
      <c r="H38" s="672">
        <f t="shared" si="2"/>
        <v>3</v>
      </c>
      <c r="I38" s="673">
        <v>1252.9000000000001</v>
      </c>
      <c r="J38" s="674">
        <f t="shared" si="3"/>
        <v>3758.7000000000003</v>
      </c>
      <c r="K38" s="658"/>
      <c r="L38" s="658"/>
      <c r="M38" s="658"/>
      <c r="N38" s="658"/>
      <c r="O38" s="658"/>
      <c r="P38" s="658"/>
      <c r="Q38" s="658"/>
      <c r="R38" s="658"/>
      <c r="S38" s="658"/>
      <c r="T38" s="658"/>
      <c r="U38" s="658"/>
      <c r="V38" s="656"/>
      <c r="W38" s="656"/>
      <c r="X38" s="656"/>
      <c r="Y38" s="656"/>
      <c r="Z38" s="656"/>
    </row>
    <row r="39" spans="1:26" ht="15.75" customHeight="1" x14ac:dyDescent="0.25">
      <c r="A39" s="656"/>
      <c r="B39" s="670" t="s">
        <v>815</v>
      </c>
      <c r="C39" s="671" t="s">
        <v>1499</v>
      </c>
      <c r="D39" s="2" t="s">
        <v>280</v>
      </c>
      <c r="E39" s="2">
        <v>1</v>
      </c>
      <c r="F39" s="200" t="s">
        <v>1478</v>
      </c>
      <c r="G39" s="672">
        <v>3</v>
      </c>
      <c r="H39" s="672">
        <f t="shared" si="2"/>
        <v>3</v>
      </c>
      <c r="I39" s="675">
        <v>476.1</v>
      </c>
      <c r="J39" s="674">
        <f t="shared" si="3"/>
        <v>1428.3000000000002</v>
      </c>
      <c r="K39" s="658"/>
      <c r="L39" s="658"/>
      <c r="M39" s="658"/>
      <c r="N39" s="658"/>
      <c r="O39" s="658"/>
      <c r="P39" s="658"/>
      <c r="Q39" s="658"/>
      <c r="R39" s="658"/>
      <c r="S39" s="658"/>
      <c r="T39" s="658"/>
      <c r="U39" s="658"/>
      <c r="V39" s="656"/>
      <c r="W39" s="656"/>
      <c r="X39" s="656"/>
      <c r="Y39" s="656"/>
      <c r="Z39" s="656"/>
    </row>
    <row r="40" spans="1:26" ht="15.75" customHeight="1" x14ac:dyDescent="0.25">
      <c r="A40" s="656"/>
      <c r="B40" s="670" t="s">
        <v>815</v>
      </c>
      <c r="C40" s="671" t="s">
        <v>1485</v>
      </c>
      <c r="D40" s="2" t="s">
        <v>280</v>
      </c>
      <c r="E40" s="2">
        <v>1</v>
      </c>
      <c r="F40" s="200" t="s">
        <v>1478</v>
      </c>
      <c r="G40" s="2">
        <v>3</v>
      </c>
      <c r="H40" s="672">
        <f t="shared" si="2"/>
        <v>3</v>
      </c>
      <c r="I40" s="673">
        <v>185</v>
      </c>
      <c r="J40" s="674">
        <f t="shared" si="3"/>
        <v>555</v>
      </c>
      <c r="K40" s="658"/>
      <c r="L40" s="658"/>
      <c r="M40" s="658"/>
      <c r="N40" s="658"/>
      <c r="O40" s="658"/>
      <c r="P40" s="658"/>
      <c r="Q40" s="658"/>
      <c r="R40" s="658"/>
      <c r="S40" s="658"/>
      <c r="T40" s="658"/>
      <c r="U40" s="658"/>
      <c r="V40" s="656"/>
      <c r="W40" s="656"/>
      <c r="X40" s="656"/>
      <c r="Y40" s="656"/>
      <c r="Z40" s="656"/>
    </row>
    <row r="41" spans="1:26" ht="15.75" customHeight="1" x14ac:dyDescent="0.25">
      <c r="A41" s="656"/>
      <c r="B41" s="670" t="s">
        <v>815</v>
      </c>
      <c r="C41" s="671" t="s">
        <v>1486</v>
      </c>
      <c r="D41" s="2" t="s">
        <v>280</v>
      </c>
      <c r="E41" s="2">
        <v>1</v>
      </c>
      <c r="F41" s="200" t="s">
        <v>1478</v>
      </c>
      <c r="G41" s="2">
        <v>2</v>
      </c>
      <c r="H41" s="672">
        <f t="shared" si="2"/>
        <v>2</v>
      </c>
      <c r="I41" s="675">
        <v>1255.2</v>
      </c>
      <c r="J41" s="674">
        <f t="shared" si="3"/>
        <v>2510.4</v>
      </c>
      <c r="K41" s="658"/>
      <c r="L41" s="658"/>
      <c r="M41" s="658"/>
      <c r="N41" s="658"/>
      <c r="O41" s="658"/>
      <c r="P41" s="658"/>
      <c r="Q41" s="658"/>
      <c r="R41" s="658"/>
      <c r="S41" s="658"/>
      <c r="T41" s="658"/>
      <c r="U41" s="658"/>
      <c r="V41" s="656"/>
      <c r="W41" s="656"/>
      <c r="X41" s="656"/>
      <c r="Y41" s="656"/>
      <c r="Z41" s="656"/>
    </row>
    <row r="42" spans="1:26" ht="15.75" customHeight="1" x14ac:dyDescent="0.25">
      <c r="A42" s="656"/>
      <c r="B42" s="670" t="s">
        <v>815</v>
      </c>
      <c r="C42" s="671" t="s">
        <v>1498</v>
      </c>
      <c r="D42" s="2" t="s">
        <v>280</v>
      </c>
      <c r="E42" s="2">
        <f>E40</f>
        <v>1</v>
      </c>
      <c r="F42" s="200" t="s">
        <v>1478</v>
      </c>
      <c r="G42" s="2">
        <v>1</v>
      </c>
      <c r="H42" s="672">
        <f t="shared" si="2"/>
        <v>1</v>
      </c>
      <c r="I42" s="673">
        <v>1252.9000000000001</v>
      </c>
      <c r="J42" s="674">
        <f t="shared" si="3"/>
        <v>1252.9000000000001</v>
      </c>
      <c r="K42" s="658"/>
      <c r="L42" s="658"/>
      <c r="M42" s="658"/>
      <c r="N42" s="658"/>
      <c r="O42" s="658"/>
      <c r="P42" s="658"/>
      <c r="Q42" s="658"/>
      <c r="R42" s="658"/>
      <c r="S42" s="658"/>
      <c r="T42" s="658"/>
      <c r="U42" s="658"/>
      <c r="V42" s="656"/>
      <c r="W42" s="656"/>
      <c r="X42" s="656"/>
      <c r="Y42" s="656"/>
      <c r="Z42" s="656"/>
    </row>
    <row r="43" spans="1:26" ht="15.75" customHeight="1" x14ac:dyDescent="0.25">
      <c r="A43" s="656"/>
      <c r="B43" s="670" t="s">
        <v>815</v>
      </c>
      <c r="C43" s="671" t="s">
        <v>1500</v>
      </c>
      <c r="D43" s="2" t="s">
        <v>280</v>
      </c>
      <c r="E43" s="2">
        <v>1</v>
      </c>
      <c r="F43" s="200" t="s">
        <v>1478</v>
      </c>
      <c r="G43" s="2">
        <v>2</v>
      </c>
      <c r="H43" s="672">
        <f t="shared" si="2"/>
        <v>2</v>
      </c>
      <c r="I43" s="673">
        <v>1294.5999999999999</v>
      </c>
      <c r="J43" s="674">
        <f t="shared" si="3"/>
        <v>2589.1999999999998</v>
      </c>
      <c r="K43" s="658"/>
      <c r="L43" s="658"/>
      <c r="M43" s="658"/>
      <c r="N43" s="658"/>
      <c r="O43" s="658"/>
      <c r="P43" s="658"/>
      <c r="Q43" s="658"/>
      <c r="R43" s="658"/>
      <c r="S43" s="658"/>
      <c r="T43" s="658"/>
      <c r="U43" s="658"/>
      <c r="V43" s="656"/>
      <c r="W43" s="656"/>
      <c r="X43" s="656"/>
      <c r="Y43" s="656"/>
      <c r="Z43" s="656"/>
    </row>
    <row r="44" spans="1:26" ht="15.75" customHeight="1" x14ac:dyDescent="0.25">
      <c r="A44" s="656"/>
      <c r="B44" s="670" t="s">
        <v>815</v>
      </c>
      <c r="C44" s="671" t="s">
        <v>1501</v>
      </c>
      <c r="D44" s="2" t="s">
        <v>280</v>
      </c>
      <c r="E44" s="2">
        <v>1</v>
      </c>
      <c r="F44" s="200" t="s">
        <v>1478</v>
      </c>
      <c r="G44" s="2">
        <v>2</v>
      </c>
      <c r="H44" s="672">
        <f t="shared" si="2"/>
        <v>2</v>
      </c>
      <c r="I44" s="673">
        <v>107.4</v>
      </c>
      <c r="J44" s="674">
        <f t="shared" si="3"/>
        <v>214.8</v>
      </c>
      <c r="K44" s="658"/>
      <c r="L44" s="658"/>
      <c r="M44" s="658"/>
      <c r="N44" s="658"/>
      <c r="O44" s="658"/>
      <c r="P44" s="658"/>
      <c r="Q44" s="658"/>
      <c r="R44" s="658"/>
      <c r="S44" s="658"/>
      <c r="T44" s="658"/>
      <c r="U44" s="658"/>
      <c r="V44" s="656"/>
      <c r="W44" s="656"/>
      <c r="X44" s="656"/>
      <c r="Y44" s="656"/>
      <c r="Z44" s="656"/>
    </row>
    <row r="45" spans="1:26" ht="15.75" customHeight="1" x14ac:dyDescent="0.25">
      <c r="A45" s="656"/>
      <c r="B45" s="670" t="s">
        <v>815</v>
      </c>
      <c r="C45" s="671" t="s">
        <v>1502</v>
      </c>
      <c r="D45" s="2" t="s">
        <v>280</v>
      </c>
      <c r="E45" s="2">
        <v>1</v>
      </c>
      <c r="F45" s="200" t="s">
        <v>1478</v>
      </c>
      <c r="G45" s="2">
        <v>1</v>
      </c>
      <c r="H45" s="672">
        <f t="shared" si="2"/>
        <v>1</v>
      </c>
      <c r="I45" s="673">
        <v>184.9</v>
      </c>
      <c r="J45" s="674">
        <f t="shared" si="3"/>
        <v>184.9</v>
      </c>
      <c r="K45" s="658"/>
      <c r="L45" s="658"/>
      <c r="M45" s="658"/>
      <c r="N45" s="658"/>
      <c r="O45" s="658"/>
      <c r="P45" s="658"/>
      <c r="Q45" s="658"/>
      <c r="R45" s="658"/>
      <c r="S45" s="658"/>
      <c r="T45" s="658"/>
      <c r="U45" s="658"/>
      <c r="V45" s="656"/>
      <c r="W45" s="656"/>
      <c r="X45" s="656"/>
      <c r="Y45" s="656"/>
      <c r="Z45" s="656"/>
    </row>
    <row r="46" spans="1:26" ht="15.75" customHeight="1" x14ac:dyDescent="0.25">
      <c r="A46" s="656"/>
      <c r="B46" s="684"/>
      <c r="C46" s="685" t="s">
        <v>1503</v>
      </c>
      <c r="D46" s="686"/>
      <c r="E46" s="686"/>
      <c r="F46" s="687"/>
      <c r="G46" s="686"/>
      <c r="H46" s="688" t="s">
        <v>1475</v>
      </c>
      <c r="I46" s="689"/>
      <c r="J46" s="690"/>
      <c r="K46" s="658"/>
      <c r="L46" s="658"/>
      <c r="M46" s="658"/>
      <c r="N46" s="658"/>
      <c r="O46" s="658"/>
      <c r="P46" s="658"/>
      <c r="Q46" s="658"/>
      <c r="R46" s="658"/>
      <c r="S46" s="658"/>
      <c r="T46" s="658"/>
      <c r="U46" s="658"/>
      <c r="V46" s="656"/>
      <c r="W46" s="656"/>
      <c r="X46" s="656"/>
      <c r="Y46" s="656"/>
      <c r="Z46" s="656"/>
    </row>
    <row r="47" spans="1:26" ht="15.75" customHeight="1" x14ac:dyDescent="0.25">
      <c r="A47" s="656"/>
      <c r="B47" s="670" t="s">
        <v>1504</v>
      </c>
      <c r="C47" s="671" t="s">
        <v>1505</v>
      </c>
      <c r="D47" s="2" t="s">
        <v>280</v>
      </c>
      <c r="E47" s="2">
        <v>1</v>
      </c>
      <c r="F47" s="200" t="s">
        <v>1478</v>
      </c>
      <c r="G47" s="2">
        <v>5</v>
      </c>
      <c r="H47" s="672">
        <f t="shared" ref="H47:H88" si="4">E47*G47</f>
        <v>5</v>
      </c>
      <c r="I47" s="673">
        <v>1695.75</v>
      </c>
      <c r="J47" s="674">
        <f t="shared" ref="J47:J88" si="5">+H47*I47</f>
        <v>8478.75</v>
      </c>
      <c r="K47" s="658"/>
      <c r="L47" s="658"/>
      <c r="M47" s="658"/>
      <c r="N47" s="658"/>
      <c r="O47" s="658"/>
      <c r="P47" s="658"/>
      <c r="Q47" s="658"/>
      <c r="R47" s="658"/>
      <c r="S47" s="658"/>
      <c r="T47" s="658"/>
      <c r="U47" s="658"/>
      <c r="V47" s="656"/>
      <c r="W47" s="656"/>
      <c r="X47" s="656"/>
      <c r="Y47" s="656"/>
      <c r="Z47" s="656"/>
    </row>
    <row r="48" spans="1:26" ht="15.75" customHeight="1" x14ac:dyDescent="0.25">
      <c r="A48" s="656"/>
      <c r="B48" s="670" t="s">
        <v>1504</v>
      </c>
      <c r="C48" s="671" t="s">
        <v>1505</v>
      </c>
      <c r="D48" s="2" t="s">
        <v>280</v>
      </c>
      <c r="E48" s="2">
        <v>1</v>
      </c>
      <c r="F48" s="200" t="s">
        <v>1478</v>
      </c>
      <c r="G48" s="2">
        <v>5</v>
      </c>
      <c r="H48" s="672">
        <f t="shared" si="4"/>
        <v>5</v>
      </c>
      <c r="I48" s="673">
        <v>1695.75</v>
      </c>
      <c r="J48" s="674">
        <f t="shared" si="5"/>
        <v>8478.75</v>
      </c>
      <c r="K48" s="658"/>
      <c r="L48" s="658"/>
      <c r="M48" s="658"/>
      <c r="N48" s="658"/>
      <c r="O48" s="658"/>
      <c r="P48" s="658"/>
      <c r="Q48" s="658"/>
      <c r="R48" s="658"/>
      <c r="S48" s="658"/>
      <c r="T48" s="658"/>
      <c r="U48" s="658"/>
      <c r="V48" s="656"/>
      <c r="W48" s="656"/>
      <c r="X48" s="656"/>
      <c r="Y48" s="656"/>
      <c r="Z48" s="656"/>
    </row>
    <row r="49" spans="1:26" ht="15.75" customHeight="1" x14ac:dyDescent="0.25">
      <c r="A49" s="656"/>
      <c r="B49" s="670" t="s">
        <v>1504</v>
      </c>
      <c r="C49" s="671" t="s">
        <v>1506</v>
      </c>
      <c r="D49" s="2" t="s">
        <v>280</v>
      </c>
      <c r="E49" s="2">
        <v>2</v>
      </c>
      <c r="F49" s="200" t="s">
        <v>1478</v>
      </c>
      <c r="G49" s="2">
        <v>30</v>
      </c>
      <c r="H49" s="672">
        <f t="shared" si="4"/>
        <v>60</v>
      </c>
      <c r="I49" s="673">
        <v>167</v>
      </c>
      <c r="J49" s="674">
        <f t="shared" si="5"/>
        <v>10020</v>
      </c>
      <c r="K49" s="658"/>
      <c r="L49" s="658"/>
      <c r="M49" s="658"/>
      <c r="N49" s="658"/>
      <c r="O49" s="658"/>
      <c r="P49" s="658"/>
      <c r="Q49" s="658"/>
      <c r="R49" s="658"/>
      <c r="S49" s="658"/>
      <c r="T49" s="658"/>
      <c r="U49" s="658"/>
      <c r="V49" s="656"/>
      <c r="W49" s="656"/>
      <c r="X49" s="656"/>
      <c r="Y49" s="656"/>
      <c r="Z49" s="656"/>
    </row>
    <row r="50" spans="1:26" ht="15.75" customHeight="1" x14ac:dyDescent="0.25">
      <c r="A50" s="656"/>
      <c r="B50" s="670" t="s">
        <v>1504</v>
      </c>
      <c r="C50" s="671" t="s">
        <v>1499</v>
      </c>
      <c r="D50" s="2" t="s">
        <v>280</v>
      </c>
      <c r="E50" s="2">
        <v>2</v>
      </c>
      <c r="F50" s="200" t="s">
        <v>1478</v>
      </c>
      <c r="G50" s="672">
        <v>3</v>
      </c>
      <c r="H50" s="672">
        <f t="shared" si="4"/>
        <v>6</v>
      </c>
      <c r="I50" s="675">
        <v>476.1</v>
      </c>
      <c r="J50" s="674">
        <f t="shared" si="5"/>
        <v>2856.6000000000004</v>
      </c>
      <c r="K50" s="658"/>
      <c r="L50" s="658"/>
      <c r="M50" s="658"/>
      <c r="N50" s="658"/>
      <c r="O50" s="658"/>
      <c r="P50" s="658"/>
      <c r="Q50" s="658"/>
      <c r="R50" s="658"/>
      <c r="S50" s="658"/>
      <c r="T50" s="658"/>
      <c r="U50" s="658"/>
      <c r="V50" s="656"/>
      <c r="W50" s="656"/>
      <c r="X50" s="656"/>
      <c r="Y50" s="656"/>
      <c r="Z50" s="656"/>
    </row>
    <row r="51" spans="1:26" ht="15.75" customHeight="1" x14ac:dyDescent="0.25">
      <c r="A51" s="656"/>
      <c r="B51" s="670" t="s">
        <v>1504</v>
      </c>
      <c r="C51" s="671" t="s">
        <v>1485</v>
      </c>
      <c r="D51" s="2" t="s">
        <v>280</v>
      </c>
      <c r="E51" s="2">
        <v>2</v>
      </c>
      <c r="F51" s="200" t="s">
        <v>1478</v>
      </c>
      <c r="G51" s="2">
        <v>3</v>
      </c>
      <c r="H51" s="672">
        <f t="shared" si="4"/>
        <v>6</v>
      </c>
      <c r="I51" s="673">
        <v>185</v>
      </c>
      <c r="J51" s="674">
        <f t="shared" si="5"/>
        <v>1110</v>
      </c>
      <c r="K51" s="658"/>
      <c r="L51" s="658"/>
      <c r="M51" s="658"/>
      <c r="N51" s="658"/>
      <c r="O51" s="658"/>
      <c r="P51" s="658"/>
      <c r="Q51" s="658"/>
      <c r="R51" s="658"/>
      <c r="S51" s="658"/>
      <c r="T51" s="658"/>
      <c r="U51" s="658"/>
      <c r="V51" s="656"/>
      <c r="W51" s="656"/>
      <c r="X51" s="656"/>
      <c r="Y51" s="656"/>
      <c r="Z51" s="656"/>
    </row>
    <row r="52" spans="1:26" ht="15.75" customHeight="1" x14ac:dyDescent="0.25">
      <c r="A52" s="656"/>
      <c r="B52" s="670" t="s">
        <v>1504</v>
      </c>
      <c r="C52" s="671" t="s">
        <v>1486</v>
      </c>
      <c r="D52" s="2" t="s">
        <v>280</v>
      </c>
      <c r="E52" s="2">
        <v>2</v>
      </c>
      <c r="F52" s="200" t="s">
        <v>1478</v>
      </c>
      <c r="G52" s="2">
        <v>4</v>
      </c>
      <c r="H52" s="672">
        <f t="shared" si="4"/>
        <v>8</v>
      </c>
      <c r="I52" s="675">
        <v>1255.2</v>
      </c>
      <c r="J52" s="674">
        <f t="shared" si="5"/>
        <v>10041.6</v>
      </c>
      <c r="K52" s="658"/>
      <c r="L52" s="658"/>
      <c r="M52" s="658"/>
      <c r="N52" s="658"/>
      <c r="O52" s="658"/>
      <c r="P52" s="658"/>
      <c r="Q52" s="658"/>
      <c r="R52" s="658"/>
      <c r="S52" s="658"/>
      <c r="T52" s="658"/>
      <c r="U52" s="658"/>
      <c r="V52" s="656"/>
      <c r="W52" s="656"/>
      <c r="X52" s="656"/>
      <c r="Y52" s="656"/>
      <c r="Z52" s="656"/>
    </row>
    <row r="53" spans="1:26" ht="15.75" customHeight="1" x14ac:dyDescent="0.25">
      <c r="A53" s="656"/>
      <c r="B53" s="670" t="s">
        <v>1504</v>
      </c>
      <c r="C53" s="671" t="s">
        <v>1498</v>
      </c>
      <c r="D53" s="2" t="s">
        <v>280</v>
      </c>
      <c r="E53" s="2">
        <f>E51</f>
        <v>2</v>
      </c>
      <c r="F53" s="200" t="s">
        <v>1478</v>
      </c>
      <c r="G53" s="2">
        <v>1</v>
      </c>
      <c r="H53" s="672">
        <f t="shared" si="4"/>
        <v>2</v>
      </c>
      <c r="I53" s="673">
        <v>1252.9000000000001</v>
      </c>
      <c r="J53" s="674">
        <f t="shared" si="5"/>
        <v>2505.8000000000002</v>
      </c>
      <c r="K53" s="658"/>
      <c r="L53" s="658"/>
      <c r="M53" s="658"/>
      <c r="N53" s="658"/>
      <c r="O53" s="658"/>
      <c r="P53" s="658"/>
      <c r="Q53" s="658"/>
      <c r="R53" s="658"/>
      <c r="S53" s="658"/>
      <c r="T53" s="658"/>
      <c r="U53" s="658"/>
      <c r="V53" s="656"/>
      <c r="W53" s="656"/>
      <c r="X53" s="656"/>
      <c r="Y53" s="656"/>
      <c r="Z53" s="656"/>
    </row>
    <row r="54" spans="1:26" ht="15.75" customHeight="1" x14ac:dyDescent="0.25">
      <c r="A54" s="656"/>
      <c r="B54" s="670" t="s">
        <v>1504</v>
      </c>
      <c r="C54" s="671" t="s">
        <v>1507</v>
      </c>
      <c r="D54" s="2" t="s">
        <v>280</v>
      </c>
      <c r="E54" s="2">
        <v>2</v>
      </c>
      <c r="F54" s="200" t="s">
        <v>1478</v>
      </c>
      <c r="G54" s="672">
        <v>6</v>
      </c>
      <c r="H54" s="672">
        <f t="shared" si="4"/>
        <v>12</v>
      </c>
      <c r="I54" s="675">
        <v>1312.5</v>
      </c>
      <c r="J54" s="674">
        <f t="shared" si="5"/>
        <v>15750</v>
      </c>
      <c r="K54" s="658"/>
      <c r="L54" s="658"/>
      <c r="M54" s="658"/>
      <c r="N54" s="658"/>
      <c r="O54" s="658"/>
      <c r="P54" s="658"/>
      <c r="Q54" s="658"/>
      <c r="R54" s="658"/>
      <c r="S54" s="658"/>
      <c r="T54" s="658"/>
      <c r="U54" s="658"/>
      <c r="V54" s="656"/>
      <c r="W54" s="656"/>
      <c r="X54" s="656"/>
      <c r="Y54" s="656"/>
      <c r="Z54" s="656"/>
    </row>
    <row r="55" spans="1:26" ht="15.75" customHeight="1" x14ac:dyDescent="0.25">
      <c r="A55" s="656"/>
      <c r="B55" s="670" t="s">
        <v>1504</v>
      </c>
      <c r="C55" s="671" t="s">
        <v>1491</v>
      </c>
      <c r="D55" s="2" t="s">
        <v>280</v>
      </c>
      <c r="E55" s="2">
        <v>2</v>
      </c>
      <c r="F55" s="200" t="s">
        <v>1478</v>
      </c>
      <c r="G55" s="2">
        <v>1</v>
      </c>
      <c r="H55" s="672">
        <f t="shared" si="4"/>
        <v>2</v>
      </c>
      <c r="I55" s="673">
        <v>1295</v>
      </c>
      <c r="J55" s="674">
        <f t="shared" si="5"/>
        <v>2590</v>
      </c>
      <c r="K55" s="658"/>
      <c r="L55" s="658"/>
      <c r="M55" s="658"/>
      <c r="N55" s="658"/>
      <c r="O55" s="658"/>
      <c r="P55" s="658"/>
      <c r="Q55" s="658"/>
      <c r="R55" s="658"/>
      <c r="S55" s="658"/>
      <c r="T55" s="658"/>
      <c r="U55" s="658"/>
      <c r="V55" s="656"/>
      <c r="W55" s="656"/>
      <c r="X55" s="656"/>
      <c r="Y55" s="656"/>
      <c r="Z55" s="656"/>
    </row>
    <row r="56" spans="1:26" ht="15.75" customHeight="1" x14ac:dyDescent="0.25">
      <c r="A56" s="656"/>
      <c r="B56" s="670" t="s">
        <v>1504</v>
      </c>
      <c r="C56" s="671" t="s">
        <v>1488</v>
      </c>
      <c r="D56" s="2" t="s">
        <v>280</v>
      </c>
      <c r="E56" s="2">
        <f>+E55</f>
        <v>2</v>
      </c>
      <c r="F56" s="200" t="s">
        <v>1478</v>
      </c>
      <c r="G56" s="2">
        <v>1</v>
      </c>
      <c r="H56" s="672">
        <f t="shared" si="4"/>
        <v>2</v>
      </c>
      <c r="I56" s="673">
        <v>59.5</v>
      </c>
      <c r="J56" s="674">
        <f t="shared" si="5"/>
        <v>119</v>
      </c>
      <c r="K56" s="658"/>
      <c r="L56" s="658"/>
      <c r="M56" s="658"/>
      <c r="N56" s="658"/>
      <c r="O56" s="658"/>
      <c r="P56" s="658"/>
      <c r="Q56" s="658"/>
      <c r="R56" s="658"/>
      <c r="S56" s="658"/>
      <c r="T56" s="658"/>
      <c r="U56" s="658"/>
      <c r="V56" s="656"/>
      <c r="W56" s="656"/>
      <c r="X56" s="656"/>
      <c r="Y56" s="656"/>
      <c r="Z56" s="656"/>
    </row>
    <row r="57" spans="1:26" ht="15.75" customHeight="1" x14ac:dyDescent="0.25">
      <c r="A57" s="656"/>
      <c r="B57" s="670" t="s">
        <v>1504</v>
      </c>
      <c r="C57" s="671" t="s">
        <v>1489</v>
      </c>
      <c r="D57" s="2" t="s">
        <v>280</v>
      </c>
      <c r="E57" s="2">
        <f>+E56</f>
        <v>2</v>
      </c>
      <c r="F57" s="200" t="s">
        <v>1478</v>
      </c>
      <c r="G57" s="2">
        <v>1</v>
      </c>
      <c r="H57" s="672">
        <f t="shared" si="4"/>
        <v>2</v>
      </c>
      <c r="I57" s="673">
        <v>82</v>
      </c>
      <c r="J57" s="674">
        <f t="shared" si="5"/>
        <v>164</v>
      </c>
      <c r="K57" s="658"/>
      <c r="L57" s="658"/>
      <c r="M57" s="658"/>
      <c r="N57" s="658"/>
      <c r="O57" s="658"/>
      <c r="P57" s="658"/>
      <c r="Q57" s="658"/>
      <c r="R57" s="658"/>
      <c r="S57" s="658"/>
      <c r="T57" s="658"/>
      <c r="U57" s="658"/>
      <c r="V57" s="656"/>
      <c r="W57" s="656"/>
      <c r="X57" s="656"/>
      <c r="Y57" s="656"/>
      <c r="Z57" s="656"/>
    </row>
    <row r="58" spans="1:26" ht="15.75" customHeight="1" x14ac:dyDescent="0.25">
      <c r="A58" s="656"/>
      <c r="B58" s="670" t="s">
        <v>1504</v>
      </c>
      <c r="C58" s="676" t="s">
        <v>1490</v>
      </c>
      <c r="D58" s="2" t="s">
        <v>280</v>
      </c>
      <c r="E58" s="2">
        <f>E57</f>
        <v>2</v>
      </c>
      <c r="F58" s="200" t="str">
        <f>F57</f>
        <v>Und.</v>
      </c>
      <c r="G58" s="2">
        <v>1</v>
      </c>
      <c r="H58" s="672">
        <f t="shared" si="4"/>
        <v>2</v>
      </c>
      <c r="I58" s="673">
        <v>90</v>
      </c>
      <c r="J58" s="674">
        <f t="shared" si="5"/>
        <v>180</v>
      </c>
      <c r="K58" s="658"/>
      <c r="L58" s="658"/>
      <c r="M58" s="658"/>
      <c r="N58" s="658"/>
      <c r="O58" s="658"/>
      <c r="P58" s="658"/>
      <c r="Q58" s="658"/>
      <c r="R58" s="658"/>
      <c r="S58" s="658"/>
      <c r="T58" s="658"/>
      <c r="U58" s="658"/>
      <c r="V58" s="656"/>
      <c r="W58" s="656"/>
      <c r="X58" s="656"/>
      <c r="Y58" s="656"/>
      <c r="Z58" s="656"/>
    </row>
    <row r="59" spans="1:26" ht="15.75" customHeight="1" x14ac:dyDescent="0.25">
      <c r="A59" s="656"/>
      <c r="B59" s="670" t="s">
        <v>1504</v>
      </c>
      <c r="C59" s="671" t="s">
        <v>1482</v>
      </c>
      <c r="D59" s="2" t="s">
        <v>280</v>
      </c>
      <c r="E59" s="2">
        <v>1</v>
      </c>
      <c r="F59" s="200" t="s">
        <v>1478</v>
      </c>
      <c r="G59" s="2">
        <v>30</v>
      </c>
      <c r="H59" s="672">
        <f t="shared" si="4"/>
        <v>30</v>
      </c>
      <c r="I59" s="673">
        <v>136.19999999999999</v>
      </c>
      <c r="J59" s="674">
        <f t="shared" si="5"/>
        <v>4085.9999999999995</v>
      </c>
      <c r="K59" s="658"/>
      <c r="L59" s="658"/>
      <c r="M59" s="658"/>
      <c r="N59" s="658"/>
      <c r="O59" s="658"/>
      <c r="P59" s="658"/>
      <c r="Q59" s="658"/>
      <c r="R59" s="658"/>
      <c r="S59" s="658"/>
      <c r="T59" s="658"/>
      <c r="U59" s="658"/>
      <c r="V59" s="656"/>
      <c r="W59" s="656"/>
      <c r="X59" s="656"/>
      <c r="Y59" s="656"/>
      <c r="Z59" s="656"/>
    </row>
    <row r="60" spans="1:26" ht="15.75" customHeight="1" x14ac:dyDescent="0.25">
      <c r="A60" s="656"/>
      <c r="B60" s="670" t="s">
        <v>1504</v>
      </c>
      <c r="C60" s="671" t="s">
        <v>1483</v>
      </c>
      <c r="D60" s="2" t="s">
        <v>280</v>
      </c>
      <c r="E60" s="2">
        <v>1</v>
      </c>
      <c r="F60" s="200" t="s">
        <v>1478</v>
      </c>
      <c r="G60" s="2">
        <v>30</v>
      </c>
      <c r="H60" s="672">
        <f t="shared" si="4"/>
        <v>30</v>
      </c>
      <c r="I60" s="673">
        <v>136.19999999999999</v>
      </c>
      <c r="J60" s="674">
        <f t="shared" si="5"/>
        <v>4085.9999999999995</v>
      </c>
      <c r="K60" s="658"/>
      <c r="L60" s="658"/>
      <c r="M60" s="658"/>
      <c r="N60" s="658"/>
      <c r="O60" s="658"/>
      <c r="P60" s="658"/>
      <c r="Q60" s="658"/>
      <c r="R60" s="658"/>
      <c r="S60" s="658"/>
      <c r="T60" s="658"/>
      <c r="U60" s="658"/>
      <c r="V60" s="656"/>
      <c r="W60" s="656"/>
      <c r="X60" s="656"/>
      <c r="Y60" s="656"/>
      <c r="Z60" s="656"/>
    </row>
    <row r="61" spans="1:26" ht="15.75" customHeight="1" x14ac:dyDescent="0.25">
      <c r="A61" s="656"/>
      <c r="B61" s="670" t="s">
        <v>1504</v>
      </c>
      <c r="C61" s="671" t="s">
        <v>1508</v>
      </c>
      <c r="D61" s="2" t="s">
        <v>280</v>
      </c>
      <c r="E61" s="2">
        <v>1</v>
      </c>
      <c r="F61" s="200" t="s">
        <v>1478</v>
      </c>
      <c r="G61" s="2">
        <v>6</v>
      </c>
      <c r="H61" s="672">
        <f t="shared" si="4"/>
        <v>6</v>
      </c>
      <c r="I61" s="673">
        <f>417.6*5</f>
        <v>2088</v>
      </c>
      <c r="J61" s="674">
        <f t="shared" si="5"/>
        <v>12528</v>
      </c>
      <c r="K61" s="658"/>
      <c r="L61" s="658"/>
      <c r="M61" s="658"/>
      <c r="N61" s="658"/>
      <c r="O61" s="658"/>
      <c r="P61" s="658"/>
      <c r="Q61" s="658"/>
      <c r="R61" s="658"/>
      <c r="S61" s="658"/>
      <c r="T61" s="658"/>
      <c r="U61" s="658"/>
      <c r="V61" s="656"/>
      <c r="W61" s="656"/>
      <c r="X61" s="656"/>
      <c r="Y61" s="656"/>
      <c r="Z61" s="656"/>
    </row>
    <row r="62" spans="1:26" ht="15.75" customHeight="1" x14ac:dyDescent="0.25">
      <c r="A62" s="656"/>
      <c r="B62" s="670" t="s">
        <v>1504</v>
      </c>
      <c r="C62" s="671" t="s">
        <v>1509</v>
      </c>
      <c r="D62" s="2" t="s">
        <v>280</v>
      </c>
      <c r="E62" s="2">
        <v>1</v>
      </c>
      <c r="F62" s="200" t="s">
        <v>1478</v>
      </c>
      <c r="G62" s="2">
        <v>6</v>
      </c>
      <c r="H62" s="672">
        <f t="shared" si="4"/>
        <v>6</v>
      </c>
      <c r="I62" s="673">
        <f>417.6*5</f>
        <v>2088</v>
      </c>
      <c r="J62" s="674">
        <f t="shared" si="5"/>
        <v>12528</v>
      </c>
      <c r="K62" s="658"/>
      <c r="L62" s="658"/>
      <c r="M62" s="658"/>
      <c r="N62" s="658"/>
      <c r="O62" s="658"/>
      <c r="P62" s="658"/>
      <c r="Q62" s="658"/>
      <c r="R62" s="658"/>
      <c r="S62" s="658"/>
      <c r="T62" s="658"/>
      <c r="U62" s="658"/>
      <c r="V62" s="656"/>
      <c r="W62" s="656"/>
      <c r="X62" s="656"/>
      <c r="Y62" s="656"/>
      <c r="Z62" s="656"/>
    </row>
    <row r="63" spans="1:26" ht="15.75" customHeight="1" x14ac:dyDescent="0.25">
      <c r="A63" s="656"/>
      <c r="B63" s="670" t="s">
        <v>1504</v>
      </c>
      <c r="C63" s="671" t="s">
        <v>1484</v>
      </c>
      <c r="D63" s="2" t="s">
        <v>280</v>
      </c>
      <c r="E63" s="2">
        <v>2</v>
      </c>
      <c r="F63" s="200" t="s">
        <v>1478</v>
      </c>
      <c r="G63" s="2">
        <v>1</v>
      </c>
      <c r="H63" s="672">
        <f t="shared" si="4"/>
        <v>2</v>
      </c>
      <c r="I63" s="673">
        <v>858</v>
      </c>
      <c r="J63" s="674">
        <f t="shared" si="5"/>
        <v>1716</v>
      </c>
      <c r="K63" s="658"/>
      <c r="L63" s="658"/>
      <c r="M63" s="658"/>
      <c r="N63" s="658"/>
      <c r="O63" s="658"/>
      <c r="P63" s="658"/>
      <c r="Q63" s="658"/>
      <c r="R63" s="658"/>
      <c r="S63" s="658"/>
      <c r="T63" s="658"/>
      <c r="U63" s="658"/>
      <c r="V63" s="656"/>
      <c r="W63" s="656"/>
      <c r="X63" s="656"/>
      <c r="Y63" s="656"/>
      <c r="Z63" s="656"/>
    </row>
    <row r="64" spans="1:26" ht="15.75" customHeight="1" x14ac:dyDescent="0.25">
      <c r="A64" s="656"/>
      <c r="B64" s="670" t="s">
        <v>1504</v>
      </c>
      <c r="C64" s="671" t="s">
        <v>1486</v>
      </c>
      <c r="D64" s="2" t="s">
        <v>280</v>
      </c>
      <c r="E64" s="2">
        <v>2</v>
      </c>
      <c r="F64" s="200" t="s">
        <v>1478</v>
      </c>
      <c r="G64" s="2">
        <v>2</v>
      </c>
      <c r="H64" s="672">
        <f t="shared" si="4"/>
        <v>4</v>
      </c>
      <c r="I64" s="675">
        <v>1255.2</v>
      </c>
      <c r="J64" s="674">
        <f t="shared" si="5"/>
        <v>5020.8</v>
      </c>
      <c r="K64" s="658"/>
      <c r="L64" s="658"/>
      <c r="M64" s="658"/>
      <c r="N64" s="658"/>
      <c r="O64" s="658"/>
      <c r="P64" s="658"/>
      <c r="Q64" s="658"/>
      <c r="R64" s="658"/>
      <c r="S64" s="658"/>
      <c r="T64" s="658"/>
      <c r="U64" s="658"/>
      <c r="V64" s="656"/>
      <c r="W64" s="656"/>
      <c r="X64" s="656"/>
      <c r="Y64" s="656"/>
      <c r="Z64" s="656"/>
    </row>
    <row r="65" spans="1:26" ht="15.75" customHeight="1" x14ac:dyDescent="0.25">
      <c r="A65" s="656"/>
      <c r="B65" s="670" t="s">
        <v>1504</v>
      </c>
      <c r="C65" s="671" t="s">
        <v>1485</v>
      </c>
      <c r="D65" s="2" t="s">
        <v>280</v>
      </c>
      <c r="E65" s="2">
        <v>2</v>
      </c>
      <c r="F65" s="200" t="s">
        <v>1478</v>
      </c>
      <c r="G65" s="2">
        <v>1</v>
      </c>
      <c r="H65" s="672">
        <f t="shared" si="4"/>
        <v>2</v>
      </c>
      <c r="I65" s="673">
        <v>185</v>
      </c>
      <c r="J65" s="674">
        <f t="shared" si="5"/>
        <v>370</v>
      </c>
      <c r="K65" s="658"/>
      <c r="L65" s="658"/>
      <c r="M65" s="658"/>
      <c r="N65" s="658"/>
      <c r="O65" s="658"/>
      <c r="P65" s="658"/>
      <c r="Q65" s="658"/>
      <c r="R65" s="658"/>
      <c r="S65" s="658"/>
      <c r="T65" s="658"/>
      <c r="U65" s="658"/>
      <c r="V65" s="656"/>
      <c r="W65" s="656"/>
      <c r="X65" s="656"/>
      <c r="Y65" s="656"/>
      <c r="Z65" s="656"/>
    </row>
    <row r="66" spans="1:26" ht="15.75" customHeight="1" x14ac:dyDescent="0.25">
      <c r="A66" s="656"/>
      <c r="B66" s="670" t="s">
        <v>1504</v>
      </c>
      <c r="C66" s="671" t="s">
        <v>1510</v>
      </c>
      <c r="D66" s="2" t="s">
        <v>280</v>
      </c>
      <c r="E66" s="2">
        <v>2</v>
      </c>
      <c r="F66" s="200" t="s">
        <v>1478</v>
      </c>
      <c r="G66" s="2">
        <v>4</v>
      </c>
      <c r="H66" s="672">
        <f t="shared" si="4"/>
        <v>8</v>
      </c>
      <c r="I66" s="673">
        <v>1252.9000000000001</v>
      </c>
      <c r="J66" s="674">
        <f t="shared" si="5"/>
        <v>10023.200000000001</v>
      </c>
      <c r="K66" s="658"/>
      <c r="L66" s="658"/>
      <c r="M66" s="658"/>
      <c r="N66" s="658"/>
      <c r="O66" s="658"/>
      <c r="P66" s="658"/>
      <c r="Q66" s="658"/>
      <c r="R66" s="658"/>
      <c r="S66" s="658"/>
      <c r="T66" s="658"/>
      <c r="U66" s="658"/>
      <c r="V66" s="656"/>
      <c r="W66" s="656"/>
      <c r="X66" s="656"/>
      <c r="Y66" s="656"/>
      <c r="Z66" s="656"/>
    </row>
    <row r="67" spans="1:26" ht="15.75" customHeight="1" x14ac:dyDescent="0.25">
      <c r="A67" s="656"/>
      <c r="B67" s="670" t="s">
        <v>1504</v>
      </c>
      <c r="C67" s="671" t="s">
        <v>1511</v>
      </c>
      <c r="D67" s="2" t="s">
        <v>280</v>
      </c>
      <c r="E67" s="2">
        <f>E66</f>
        <v>2</v>
      </c>
      <c r="F67" s="200" t="s">
        <v>1478</v>
      </c>
      <c r="G67" s="672">
        <v>5</v>
      </c>
      <c r="H67" s="672">
        <f t="shared" si="4"/>
        <v>10</v>
      </c>
      <c r="I67" s="675">
        <v>367</v>
      </c>
      <c r="J67" s="674">
        <f t="shared" si="5"/>
        <v>3670</v>
      </c>
      <c r="K67" s="658"/>
      <c r="L67" s="658"/>
      <c r="M67" s="658"/>
      <c r="N67" s="658"/>
      <c r="O67" s="658"/>
      <c r="P67" s="658"/>
      <c r="Q67" s="658"/>
      <c r="R67" s="658"/>
      <c r="S67" s="658"/>
      <c r="T67" s="658"/>
      <c r="U67" s="658"/>
      <c r="V67" s="656"/>
      <c r="W67" s="656"/>
      <c r="X67" s="656"/>
      <c r="Y67" s="656"/>
      <c r="Z67" s="656"/>
    </row>
    <row r="68" spans="1:26" ht="15.75" customHeight="1" x14ac:dyDescent="0.25">
      <c r="A68" s="656"/>
      <c r="B68" s="670" t="s">
        <v>1504</v>
      </c>
      <c r="C68" s="671" t="s">
        <v>1512</v>
      </c>
      <c r="D68" s="2" t="s">
        <v>280</v>
      </c>
      <c r="E68" s="2">
        <f>E67</f>
        <v>2</v>
      </c>
      <c r="F68" s="200" t="s">
        <v>1478</v>
      </c>
      <c r="G68" s="2">
        <v>15</v>
      </c>
      <c r="H68" s="672">
        <f t="shared" si="4"/>
        <v>30</v>
      </c>
      <c r="I68" s="673">
        <v>59.7</v>
      </c>
      <c r="J68" s="674">
        <f t="shared" si="5"/>
        <v>1791</v>
      </c>
      <c r="K68" s="658"/>
      <c r="L68" s="658"/>
      <c r="M68" s="658"/>
      <c r="N68" s="658"/>
      <c r="O68" s="658"/>
      <c r="P68" s="658"/>
      <c r="Q68" s="658"/>
      <c r="R68" s="658"/>
      <c r="S68" s="658"/>
      <c r="T68" s="658"/>
      <c r="U68" s="658"/>
      <c r="V68" s="656"/>
      <c r="W68" s="656"/>
      <c r="X68" s="656"/>
      <c r="Y68" s="656"/>
      <c r="Z68" s="656"/>
    </row>
    <row r="69" spans="1:26" ht="15.75" customHeight="1" x14ac:dyDescent="0.25">
      <c r="A69" s="656"/>
      <c r="B69" s="670" t="s">
        <v>1504</v>
      </c>
      <c r="C69" s="671" t="s">
        <v>1491</v>
      </c>
      <c r="D69" s="2" t="s">
        <v>280</v>
      </c>
      <c r="E69" s="2">
        <v>2</v>
      </c>
      <c r="F69" s="200" t="s">
        <v>1478</v>
      </c>
      <c r="G69" s="2">
        <v>1</v>
      </c>
      <c r="H69" s="672">
        <f t="shared" si="4"/>
        <v>2</v>
      </c>
      <c r="I69" s="673">
        <v>1295</v>
      </c>
      <c r="J69" s="674">
        <f t="shared" si="5"/>
        <v>2590</v>
      </c>
      <c r="K69" s="658"/>
      <c r="L69" s="658"/>
      <c r="M69" s="658"/>
      <c r="N69" s="658"/>
      <c r="O69" s="658"/>
      <c r="P69" s="658"/>
      <c r="Q69" s="658"/>
      <c r="R69" s="658"/>
      <c r="S69" s="658"/>
      <c r="T69" s="658"/>
      <c r="U69" s="658"/>
      <c r="V69" s="656"/>
      <c r="W69" s="656"/>
      <c r="X69" s="656"/>
      <c r="Y69" s="656"/>
      <c r="Z69" s="656"/>
    </row>
    <row r="70" spans="1:26" ht="15.75" customHeight="1" x14ac:dyDescent="0.25">
      <c r="A70" s="656"/>
      <c r="B70" s="670" t="s">
        <v>1504</v>
      </c>
      <c r="C70" s="671" t="s">
        <v>1488</v>
      </c>
      <c r="D70" s="2" t="s">
        <v>280</v>
      </c>
      <c r="E70" s="2">
        <f>+E69</f>
        <v>2</v>
      </c>
      <c r="F70" s="200" t="s">
        <v>1478</v>
      </c>
      <c r="G70" s="2">
        <v>1</v>
      </c>
      <c r="H70" s="672">
        <f t="shared" si="4"/>
        <v>2</v>
      </c>
      <c r="I70" s="673">
        <v>59.5</v>
      </c>
      <c r="J70" s="674">
        <f t="shared" si="5"/>
        <v>119</v>
      </c>
      <c r="K70" s="658"/>
      <c r="L70" s="658"/>
      <c r="M70" s="658"/>
      <c r="N70" s="658"/>
      <c r="O70" s="658"/>
      <c r="P70" s="658"/>
      <c r="Q70" s="658"/>
      <c r="R70" s="658"/>
      <c r="S70" s="658"/>
      <c r="T70" s="658"/>
      <c r="U70" s="658"/>
      <c r="V70" s="656"/>
      <c r="W70" s="656"/>
      <c r="X70" s="656"/>
      <c r="Y70" s="656"/>
      <c r="Z70" s="656"/>
    </row>
    <row r="71" spans="1:26" ht="15.75" customHeight="1" x14ac:dyDescent="0.25">
      <c r="A71" s="656"/>
      <c r="B71" s="670" t="s">
        <v>1504</v>
      </c>
      <c r="C71" s="671" t="s">
        <v>1489</v>
      </c>
      <c r="D71" s="2" t="s">
        <v>280</v>
      </c>
      <c r="E71" s="2">
        <f>+E70</f>
        <v>2</v>
      </c>
      <c r="F71" s="200" t="s">
        <v>1478</v>
      </c>
      <c r="G71" s="2">
        <v>1</v>
      </c>
      <c r="H71" s="672">
        <f t="shared" si="4"/>
        <v>2</v>
      </c>
      <c r="I71" s="673">
        <v>82</v>
      </c>
      <c r="J71" s="674">
        <f t="shared" si="5"/>
        <v>164</v>
      </c>
      <c r="K71" s="658"/>
      <c r="L71" s="658"/>
      <c r="M71" s="658"/>
      <c r="N71" s="658"/>
      <c r="O71" s="658"/>
      <c r="P71" s="658"/>
      <c r="Q71" s="658"/>
      <c r="R71" s="658"/>
      <c r="S71" s="658"/>
      <c r="T71" s="658"/>
      <c r="U71" s="658"/>
      <c r="V71" s="656"/>
      <c r="W71" s="656"/>
      <c r="X71" s="656"/>
      <c r="Y71" s="656"/>
      <c r="Z71" s="656"/>
    </row>
    <row r="72" spans="1:26" ht="15.75" customHeight="1" x14ac:dyDescent="0.25">
      <c r="A72" s="656"/>
      <c r="B72" s="670" t="s">
        <v>1504</v>
      </c>
      <c r="C72" s="676" t="s">
        <v>1490</v>
      </c>
      <c r="D72" s="2" t="s">
        <v>280</v>
      </c>
      <c r="E72" s="2">
        <f>E71</f>
        <v>2</v>
      </c>
      <c r="F72" s="200" t="str">
        <f>F71</f>
        <v>Und.</v>
      </c>
      <c r="G72" s="2">
        <v>1</v>
      </c>
      <c r="H72" s="672">
        <f t="shared" si="4"/>
        <v>2</v>
      </c>
      <c r="I72" s="673">
        <v>90</v>
      </c>
      <c r="J72" s="674">
        <f t="shared" si="5"/>
        <v>180</v>
      </c>
      <c r="K72" s="658"/>
      <c r="L72" s="658"/>
      <c r="M72" s="658"/>
      <c r="N72" s="658"/>
      <c r="O72" s="658"/>
      <c r="P72" s="658"/>
      <c r="Q72" s="658"/>
      <c r="R72" s="658"/>
      <c r="S72" s="658"/>
      <c r="T72" s="658"/>
      <c r="U72" s="658"/>
      <c r="V72" s="656"/>
      <c r="W72" s="656"/>
      <c r="X72" s="656"/>
      <c r="Y72" s="656"/>
      <c r="Z72" s="656"/>
    </row>
    <row r="73" spans="1:26" ht="15.75" customHeight="1" x14ac:dyDescent="0.25">
      <c r="A73" s="656"/>
      <c r="B73" s="670" t="s">
        <v>1504</v>
      </c>
      <c r="C73" s="671" t="s">
        <v>1513</v>
      </c>
      <c r="D73" s="2" t="s">
        <v>280</v>
      </c>
      <c r="E73" s="2">
        <v>2</v>
      </c>
      <c r="F73" s="200" t="s">
        <v>1478</v>
      </c>
      <c r="G73" s="2">
        <v>1</v>
      </c>
      <c r="H73" s="672">
        <f t="shared" si="4"/>
        <v>2</v>
      </c>
      <c r="I73" s="675">
        <v>554.79999999999995</v>
      </c>
      <c r="J73" s="674">
        <f t="shared" si="5"/>
        <v>1109.5999999999999</v>
      </c>
      <c r="K73" s="658"/>
      <c r="L73" s="658"/>
      <c r="M73" s="658"/>
      <c r="N73" s="658"/>
      <c r="O73" s="658"/>
      <c r="P73" s="658"/>
      <c r="Q73" s="658"/>
      <c r="R73" s="658"/>
      <c r="S73" s="658"/>
      <c r="T73" s="658"/>
      <c r="U73" s="658"/>
      <c r="V73" s="656"/>
      <c r="W73" s="656"/>
      <c r="X73" s="656"/>
      <c r="Y73" s="656"/>
      <c r="Z73" s="656"/>
    </row>
    <row r="74" spans="1:26" ht="15.75" customHeight="1" x14ac:dyDescent="0.25">
      <c r="A74" s="656"/>
      <c r="B74" s="670" t="s">
        <v>1504</v>
      </c>
      <c r="C74" s="671" t="s">
        <v>1514</v>
      </c>
      <c r="D74" s="2" t="s">
        <v>280</v>
      </c>
      <c r="E74" s="2">
        <v>2</v>
      </c>
      <c r="F74" s="200" t="s">
        <v>1478</v>
      </c>
      <c r="G74" s="672">
        <v>30</v>
      </c>
      <c r="H74" s="672">
        <f t="shared" si="4"/>
        <v>60</v>
      </c>
      <c r="I74" s="675">
        <v>137.4</v>
      </c>
      <c r="J74" s="674">
        <f t="shared" si="5"/>
        <v>8244</v>
      </c>
      <c r="K74" s="658"/>
      <c r="L74" s="658"/>
      <c r="M74" s="658"/>
      <c r="N74" s="658"/>
      <c r="O74" s="658"/>
      <c r="P74" s="658"/>
      <c r="Q74" s="658"/>
      <c r="R74" s="658"/>
      <c r="S74" s="658"/>
      <c r="T74" s="658"/>
      <c r="U74" s="658"/>
      <c r="V74" s="656"/>
      <c r="W74" s="656"/>
      <c r="X74" s="656"/>
      <c r="Y74" s="656"/>
      <c r="Z74" s="656"/>
    </row>
    <row r="75" spans="1:26" ht="15.75" customHeight="1" x14ac:dyDescent="0.25">
      <c r="A75" s="656"/>
      <c r="B75" s="670" t="s">
        <v>1504</v>
      </c>
      <c r="C75" s="671" t="s">
        <v>1515</v>
      </c>
      <c r="D75" s="2" t="s">
        <v>280</v>
      </c>
      <c r="E75" s="2">
        <v>2</v>
      </c>
      <c r="F75" s="200" t="s">
        <v>1516</v>
      </c>
      <c r="G75" s="672">
        <v>6</v>
      </c>
      <c r="H75" s="672">
        <f t="shared" si="4"/>
        <v>12</v>
      </c>
      <c r="I75" s="675">
        <v>162.5</v>
      </c>
      <c r="J75" s="674">
        <f t="shared" si="5"/>
        <v>1950</v>
      </c>
      <c r="K75" s="658"/>
      <c r="L75" s="658"/>
      <c r="M75" s="658"/>
      <c r="N75" s="658"/>
      <c r="O75" s="658"/>
      <c r="P75" s="658"/>
      <c r="Q75" s="658"/>
      <c r="R75" s="658"/>
      <c r="S75" s="658"/>
      <c r="T75" s="658"/>
      <c r="U75" s="658"/>
      <c r="V75" s="656"/>
      <c r="W75" s="656"/>
      <c r="X75" s="656"/>
      <c r="Y75" s="656"/>
      <c r="Z75" s="656"/>
    </row>
    <row r="76" spans="1:26" ht="15.75" customHeight="1" x14ac:dyDescent="0.25">
      <c r="A76" s="656"/>
      <c r="B76" s="670" t="s">
        <v>1504</v>
      </c>
      <c r="C76" s="671" t="s">
        <v>1517</v>
      </c>
      <c r="D76" s="2" t="s">
        <v>280</v>
      </c>
      <c r="E76" s="2">
        <v>2</v>
      </c>
      <c r="F76" s="200" t="s">
        <v>1478</v>
      </c>
      <c r="G76" s="672">
        <v>6</v>
      </c>
      <c r="H76" s="672">
        <f t="shared" si="4"/>
        <v>12</v>
      </c>
      <c r="I76" s="675">
        <v>476.1</v>
      </c>
      <c r="J76" s="674">
        <f t="shared" si="5"/>
        <v>5713.2000000000007</v>
      </c>
      <c r="K76" s="658"/>
      <c r="L76" s="658"/>
      <c r="M76" s="658"/>
      <c r="N76" s="658"/>
      <c r="O76" s="658"/>
      <c r="P76" s="658"/>
      <c r="Q76" s="658"/>
      <c r="R76" s="658"/>
      <c r="S76" s="658"/>
      <c r="T76" s="658"/>
      <c r="U76" s="658"/>
      <c r="V76" s="656"/>
      <c r="W76" s="656"/>
      <c r="X76" s="656"/>
      <c r="Y76" s="656"/>
      <c r="Z76" s="656"/>
    </row>
    <row r="77" spans="1:26" ht="15.75" customHeight="1" x14ac:dyDescent="0.25">
      <c r="A77" s="656"/>
      <c r="B77" s="670" t="s">
        <v>1504</v>
      </c>
      <c r="C77" s="671" t="s">
        <v>1518</v>
      </c>
      <c r="D77" s="2" t="s">
        <v>280</v>
      </c>
      <c r="E77" s="2">
        <v>2</v>
      </c>
      <c r="F77" s="200" t="s">
        <v>1516</v>
      </c>
      <c r="G77" s="672">
        <v>2</v>
      </c>
      <c r="H77" s="672">
        <f t="shared" si="4"/>
        <v>4</v>
      </c>
      <c r="I77" s="675">
        <v>399</v>
      </c>
      <c r="J77" s="674">
        <f t="shared" si="5"/>
        <v>1596</v>
      </c>
      <c r="K77" s="658"/>
      <c r="L77" s="658"/>
      <c r="M77" s="658"/>
      <c r="N77" s="658"/>
      <c r="O77" s="658"/>
      <c r="P77" s="658"/>
      <c r="Q77" s="658"/>
      <c r="R77" s="658"/>
      <c r="S77" s="658"/>
      <c r="T77" s="658"/>
      <c r="U77" s="658"/>
      <c r="V77" s="656"/>
      <c r="W77" s="656"/>
      <c r="X77" s="656"/>
      <c r="Y77" s="656"/>
      <c r="Z77" s="656"/>
    </row>
    <row r="78" spans="1:26" ht="15.75" customHeight="1" x14ac:dyDescent="0.25">
      <c r="A78" s="656"/>
      <c r="B78" s="670" t="s">
        <v>1504</v>
      </c>
      <c r="C78" s="671" t="s">
        <v>1519</v>
      </c>
      <c r="D78" s="2" t="s">
        <v>280</v>
      </c>
      <c r="E78" s="2">
        <v>2</v>
      </c>
      <c r="F78" s="200" t="s">
        <v>1478</v>
      </c>
      <c r="G78" s="672">
        <v>1</v>
      </c>
      <c r="H78" s="672">
        <f t="shared" si="4"/>
        <v>2</v>
      </c>
      <c r="I78" s="673">
        <v>399</v>
      </c>
      <c r="J78" s="674">
        <f t="shared" si="5"/>
        <v>798</v>
      </c>
      <c r="K78" s="658"/>
      <c r="L78" s="658"/>
      <c r="M78" s="658"/>
      <c r="N78" s="658"/>
      <c r="O78" s="658"/>
      <c r="P78" s="658"/>
      <c r="Q78" s="658"/>
      <c r="R78" s="658"/>
      <c r="S78" s="658"/>
      <c r="T78" s="658"/>
      <c r="U78" s="658"/>
      <c r="V78" s="656"/>
      <c r="W78" s="656"/>
      <c r="X78" s="656"/>
      <c r="Y78" s="656"/>
      <c r="Z78" s="656"/>
    </row>
    <row r="79" spans="1:26" ht="15.75" customHeight="1" x14ac:dyDescent="0.25">
      <c r="A79" s="656"/>
      <c r="B79" s="670" t="s">
        <v>1504</v>
      </c>
      <c r="C79" s="671" t="s">
        <v>1520</v>
      </c>
      <c r="D79" s="2" t="s">
        <v>280</v>
      </c>
      <c r="E79" s="2">
        <v>2</v>
      </c>
      <c r="F79" s="200" t="s">
        <v>1516</v>
      </c>
      <c r="G79" s="672">
        <v>1</v>
      </c>
      <c r="H79" s="672">
        <f t="shared" si="4"/>
        <v>2</v>
      </c>
      <c r="I79" s="675">
        <v>399</v>
      </c>
      <c r="J79" s="674">
        <f t="shared" si="5"/>
        <v>798</v>
      </c>
      <c r="K79" s="658"/>
      <c r="L79" s="658"/>
      <c r="M79" s="658"/>
      <c r="N79" s="658"/>
      <c r="O79" s="658"/>
      <c r="P79" s="658"/>
      <c r="Q79" s="658"/>
      <c r="R79" s="658"/>
      <c r="S79" s="658"/>
      <c r="T79" s="658"/>
      <c r="U79" s="658"/>
      <c r="V79" s="656"/>
      <c r="W79" s="656"/>
      <c r="X79" s="656"/>
      <c r="Y79" s="656"/>
      <c r="Z79" s="656"/>
    </row>
    <row r="80" spans="1:26" ht="15.75" customHeight="1" x14ac:dyDescent="0.25">
      <c r="A80" s="656"/>
      <c r="B80" s="670" t="s">
        <v>1504</v>
      </c>
      <c r="C80" s="676" t="s">
        <v>1521</v>
      </c>
      <c r="D80" s="2" t="s">
        <v>280</v>
      </c>
      <c r="E80" s="2">
        <v>2</v>
      </c>
      <c r="F80" s="200" t="s">
        <v>1478</v>
      </c>
      <c r="G80" s="2">
        <v>2</v>
      </c>
      <c r="H80" s="672">
        <f t="shared" si="4"/>
        <v>4</v>
      </c>
      <c r="I80" s="673">
        <v>298.3</v>
      </c>
      <c r="J80" s="674">
        <f t="shared" si="5"/>
        <v>1193.2</v>
      </c>
      <c r="K80" s="658"/>
      <c r="L80" s="658"/>
      <c r="M80" s="658"/>
      <c r="N80" s="658"/>
      <c r="O80" s="658"/>
      <c r="P80" s="658"/>
      <c r="Q80" s="658"/>
      <c r="R80" s="658"/>
      <c r="S80" s="658"/>
      <c r="T80" s="658"/>
      <c r="U80" s="658"/>
      <c r="V80" s="656"/>
      <c r="W80" s="656"/>
      <c r="X80" s="656"/>
      <c r="Y80" s="656"/>
      <c r="Z80" s="656"/>
    </row>
    <row r="81" spans="1:26" ht="15.75" customHeight="1" x14ac:dyDescent="0.25">
      <c r="A81" s="656"/>
      <c r="B81" s="670" t="s">
        <v>1504</v>
      </c>
      <c r="C81" s="671" t="s">
        <v>1522</v>
      </c>
      <c r="D81" s="2" t="s">
        <v>280</v>
      </c>
      <c r="E81" s="2">
        <v>2</v>
      </c>
      <c r="F81" s="200" t="s">
        <v>1478</v>
      </c>
      <c r="G81" s="672">
        <v>2</v>
      </c>
      <c r="H81" s="672">
        <f t="shared" si="4"/>
        <v>4</v>
      </c>
      <c r="I81" s="675">
        <v>1014.2</v>
      </c>
      <c r="J81" s="674">
        <f t="shared" si="5"/>
        <v>4056.8</v>
      </c>
      <c r="K81" s="658"/>
      <c r="L81" s="658"/>
      <c r="M81" s="658"/>
      <c r="N81" s="658"/>
      <c r="O81" s="658"/>
      <c r="P81" s="658"/>
      <c r="Q81" s="658"/>
      <c r="R81" s="658"/>
      <c r="S81" s="658"/>
      <c r="T81" s="658"/>
      <c r="U81" s="658"/>
      <c r="V81" s="656"/>
      <c r="W81" s="656"/>
      <c r="X81" s="656"/>
      <c r="Y81" s="656"/>
      <c r="Z81" s="656"/>
    </row>
    <row r="82" spans="1:26" ht="15.75" customHeight="1" x14ac:dyDescent="0.25">
      <c r="A82" s="656"/>
      <c r="B82" s="670" t="s">
        <v>1504</v>
      </c>
      <c r="C82" s="671" t="s">
        <v>1484</v>
      </c>
      <c r="D82" s="2" t="s">
        <v>280</v>
      </c>
      <c r="E82" s="2">
        <v>2</v>
      </c>
      <c r="F82" s="200" t="s">
        <v>1478</v>
      </c>
      <c r="G82" s="2">
        <v>1</v>
      </c>
      <c r="H82" s="672">
        <f t="shared" si="4"/>
        <v>2</v>
      </c>
      <c r="I82" s="673">
        <v>858</v>
      </c>
      <c r="J82" s="674">
        <f t="shared" si="5"/>
        <v>1716</v>
      </c>
      <c r="K82" s="658"/>
      <c r="L82" s="658"/>
      <c r="M82" s="658"/>
      <c r="N82" s="658"/>
      <c r="O82" s="658"/>
      <c r="P82" s="658"/>
      <c r="Q82" s="658"/>
      <c r="R82" s="658"/>
      <c r="S82" s="658"/>
      <c r="T82" s="658"/>
      <c r="U82" s="658"/>
      <c r="V82" s="656"/>
      <c r="W82" s="656"/>
      <c r="X82" s="656"/>
      <c r="Y82" s="656"/>
      <c r="Z82" s="656"/>
    </row>
    <row r="83" spans="1:26" ht="15.75" customHeight="1" x14ac:dyDescent="0.25">
      <c r="A83" s="656"/>
      <c r="B83" s="670" t="s">
        <v>1504</v>
      </c>
      <c r="C83" s="671" t="s">
        <v>1486</v>
      </c>
      <c r="D83" s="2" t="s">
        <v>280</v>
      </c>
      <c r="E83" s="2">
        <v>2</v>
      </c>
      <c r="F83" s="200" t="s">
        <v>1478</v>
      </c>
      <c r="G83" s="2">
        <v>1</v>
      </c>
      <c r="H83" s="672">
        <f t="shared" si="4"/>
        <v>2</v>
      </c>
      <c r="I83" s="675">
        <v>954.6</v>
      </c>
      <c r="J83" s="674">
        <f t="shared" si="5"/>
        <v>1909.2</v>
      </c>
      <c r="K83" s="658"/>
      <c r="L83" s="658"/>
      <c r="M83" s="658"/>
      <c r="N83" s="658"/>
      <c r="O83" s="658"/>
      <c r="P83" s="658"/>
      <c r="Q83" s="658"/>
      <c r="R83" s="658"/>
      <c r="S83" s="658"/>
      <c r="T83" s="658"/>
      <c r="U83" s="658"/>
      <c r="V83" s="656"/>
      <c r="W83" s="656"/>
      <c r="X83" s="656"/>
      <c r="Y83" s="656"/>
      <c r="Z83" s="656"/>
    </row>
    <row r="84" spans="1:26" ht="15.75" customHeight="1" x14ac:dyDescent="0.25">
      <c r="A84" s="656"/>
      <c r="B84" s="670" t="s">
        <v>1504</v>
      </c>
      <c r="C84" s="671" t="s">
        <v>1486</v>
      </c>
      <c r="D84" s="2" t="s">
        <v>280</v>
      </c>
      <c r="E84" s="2">
        <v>2</v>
      </c>
      <c r="F84" s="200" t="s">
        <v>1478</v>
      </c>
      <c r="G84" s="2">
        <v>1</v>
      </c>
      <c r="H84" s="672">
        <f t="shared" si="4"/>
        <v>2</v>
      </c>
      <c r="I84" s="675">
        <v>954.6</v>
      </c>
      <c r="J84" s="674">
        <f t="shared" si="5"/>
        <v>1909.2</v>
      </c>
      <c r="K84" s="658"/>
      <c r="L84" s="658"/>
      <c r="M84" s="658"/>
      <c r="N84" s="658"/>
      <c r="O84" s="658"/>
      <c r="P84" s="658"/>
      <c r="Q84" s="658"/>
      <c r="R84" s="658"/>
      <c r="S84" s="658"/>
      <c r="T84" s="658"/>
      <c r="U84" s="658"/>
      <c r="V84" s="656"/>
      <c r="W84" s="656"/>
      <c r="X84" s="656"/>
      <c r="Y84" s="656"/>
      <c r="Z84" s="656"/>
    </row>
    <row r="85" spans="1:26" ht="15.75" customHeight="1" x14ac:dyDescent="0.25">
      <c r="A85" s="656"/>
      <c r="B85" s="670" t="s">
        <v>1504</v>
      </c>
      <c r="C85" s="671" t="s">
        <v>1485</v>
      </c>
      <c r="D85" s="2" t="s">
        <v>280</v>
      </c>
      <c r="E85" s="2">
        <v>2</v>
      </c>
      <c r="F85" s="200" t="s">
        <v>1478</v>
      </c>
      <c r="G85" s="2">
        <v>1</v>
      </c>
      <c r="H85" s="672">
        <f t="shared" si="4"/>
        <v>2</v>
      </c>
      <c r="I85" s="673">
        <v>185</v>
      </c>
      <c r="J85" s="674">
        <f t="shared" si="5"/>
        <v>370</v>
      </c>
      <c r="K85" s="658"/>
      <c r="L85" s="658"/>
      <c r="M85" s="658"/>
      <c r="N85" s="658"/>
      <c r="O85" s="658"/>
      <c r="P85" s="658"/>
      <c r="Q85" s="658"/>
      <c r="R85" s="658"/>
      <c r="S85" s="658"/>
      <c r="T85" s="658"/>
      <c r="U85" s="658"/>
      <c r="V85" s="656"/>
      <c r="W85" s="656"/>
      <c r="X85" s="656"/>
      <c r="Y85" s="656"/>
      <c r="Z85" s="656"/>
    </row>
    <row r="86" spans="1:26" ht="15.75" customHeight="1" x14ac:dyDescent="0.25">
      <c r="A86" s="656"/>
      <c r="B86" s="670" t="s">
        <v>1504</v>
      </c>
      <c r="C86" s="671" t="s">
        <v>1507</v>
      </c>
      <c r="D86" s="2" t="s">
        <v>280</v>
      </c>
      <c r="E86" s="2">
        <v>2</v>
      </c>
      <c r="F86" s="200" t="s">
        <v>1478</v>
      </c>
      <c r="G86" s="672">
        <v>1</v>
      </c>
      <c r="H86" s="672">
        <f t="shared" si="4"/>
        <v>2</v>
      </c>
      <c r="I86" s="675">
        <v>1312.5</v>
      </c>
      <c r="J86" s="674">
        <f t="shared" si="5"/>
        <v>2625</v>
      </c>
      <c r="K86" s="658"/>
      <c r="L86" s="658"/>
      <c r="M86" s="658"/>
      <c r="N86" s="658"/>
      <c r="O86" s="658"/>
      <c r="P86" s="658"/>
      <c r="Q86" s="658"/>
      <c r="R86" s="658"/>
      <c r="S86" s="658"/>
      <c r="T86" s="658"/>
      <c r="U86" s="658"/>
      <c r="V86" s="656"/>
      <c r="W86" s="656"/>
      <c r="X86" s="656"/>
      <c r="Y86" s="656"/>
      <c r="Z86" s="656"/>
    </row>
    <row r="87" spans="1:26" ht="15.75" customHeight="1" x14ac:dyDescent="0.25">
      <c r="A87" s="656"/>
      <c r="B87" s="691" t="s">
        <v>1504</v>
      </c>
      <c r="C87" s="692" t="s">
        <v>1523</v>
      </c>
      <c r="D87" s="2" t="s">
        <v>280</v>
      </c>
      <c r="E87" s="2">
        <f>E86</f>
        <v>2</v>
      </c>
      <c r="F87" s="200" t="s">
        <v>1516</v>
      </c>
      <c r="G87" s="672">
        <v>1</v>
      </c>
      <c r="H87" s="672">
        <f t="shared" si="4"/>
        <v>2</v>
      </c>
      <c r="I87" s="675">
        <v>596.6</v>
      </c>
      <c r="J87" s="674">
        <f t="shared" si="5"/>
        <v>1193.2</v>
      </c>
      <c r="K87" s="658"/>
      <c r="L87" s="658"/>
      <c r="M87" s="658"/>
      <c r="N87" s="658"/>
      <c r="O87" s="658"/>
      <c r="P87" s="658"/>
      <c r="Q87" s="658"/>
      <c r="R87" s="658"/>
      <c r="S87" s="658"/>
      <c r="T87" s="658"/>
      <c r="U87" s="658"/>
      <c r="V87" s="656"/>
      <c r="W87" s="656"/>
      <c r="X87" s="656"/>
      <c r="Y87" s="656"/>
      <c r="Z87" s="656"/>
    </row>
    <row r="88" spans="1:26" ht="15.75" customHeight="1" x14ac:dyDescent="0.25">
      <c r="A88" s="656"/>
      <c r="B88" s="670" t="s">
        <v>1504</v>
      </c>
      <c r="C88" s="671" t="s">
        <v>1491</v>
      </c>
      <c r="D88" s="2" t="s">
        <v>280</v>
      </c>
      <c r="E88" s="2">
        <v>2</v>
      </c>
      <c r="F88" s="200" t="s">
        <v>1478</v>
      </c>
      <c r="G88" s="2">
        <v>1</v>
      </c>
      <c r="H88" s="672">
        <f t="shared" si="4"/>
        <v>2</v>
      </c>
      <c r="I88" s="673">
        <v>1295</v>
      </c>
      <c r="J88" s="674">
        <f t="shared" si="5"/>
        <v>2590</v>
      </c>
      <c r="K88" s="658"/>
      <c r="L88" s="658"/>
      <c r="M88" s="658"/>
      <c r="N88" s="658"/>
      <c r="O88" s="658"/>
      <c r="P88" s="658"/>
      <c r="Q88" s="658"/>
      <c r="R88" s="658"/>
      <c r="S88" s="658"/>
      <c r="T88" s="658"/>
      <c r="U88" s="658"/>
      <c r="V88" s="656"/>
      <c r="W88" s="656"/>
      <c r="X88" s="656"/>
      <c r="Y88" s="656"/>
      <c r="Z88" s="656"/>
    </row>
    <row r="89" spans="1:26" ht="15.75" customHeight="1" x14ac:dyDescent="0.25">
      <c r="A89" s="656"/>
      <c r="B89" s="684"/>
      <c r="C89" s="685" t="s">
        <v>1524</v>
      </c>
      <c r="D89" s="686"/>
      <c r="E89" s="686"/>
      <c r="F89" s="687"/>
      <c r="G89" s="686"/>
      <c r="H89" s="688" t="s">
        <v>1475</v>
      </c>
      <c r="I89" s="693"/>
      <c r="J89" s="690"/>
      <c r="K89" s="658"/>
      <c r="L89" s="658"/>
      <c r="M89" s="658"/>
      <c r="N89" s="658"/>
      <c r="O89" s="658"/>
      <c r="P89" s="658"/>
      <c r="Q89" s="658"/>
      <c r="R89" s="658"/>
      <c r="S89" s="658"/>
      <c r="T89" s="658"/>
      <c r="U89" s="658"/>
      <c r="V89" s="656"/>
      <c r="W89" s="656"/>
      <c r="X89" s="656"/>
      <c r="Y89" s="656"/>
      <c r="Z89" s="656"/>
    </row>
    <row r="90" spans="1:26" ht="15.75" customHeight="1" x14ac:dyDescent="0.25">
      <c r="A90" s="656"/>
      <c r="B90" s="677"/>
      <c r="C90" s="678" t="s">
        <v>1525</v>
      </c>
      <c r="D90" s="679"/>
      <c r="E90" s="679"/>
      <c r="F90" s="680"/>
      <c r="G90" s="679"/>
      <c r="H90" s="681" t="s">
        <v>1475</v>
      </c>
      <c r="I90" s="682"/>
      <c r="J90" s="683"/>
      <c r="K90" s="658"/>
      <c r="L90" s="658"/>
      <c r="M90" s="658"/>
      <c r="N90" s="658"/>
      <c r="O90" s="658"/>
      <c r="P90" s="658"/>
      <c r="Q90" s="658"/>
      <c r="R90" s="658"/>
      <c r="S90" s="658"/>
      <c r="T90" s="658"/>
      <c r="U90" s="658"/>
      <c r="V90" s="656"/>
      <c r="W90" s="656"/>
      <c r="X90" s="656"/>
      <c r="Y90" s="656"/>
      <c r="Z90" s="656"/>
    </row>
    <row r="91" spans="1:26" ht="15.75" customHeight="1" x14ac:dyDescent="0.25">
      <c r="A91" s="656"/>
      <c r="B91" s="670" t="s">
        <v>1526</v>
      </c>
      <c r="C91" s="692" t="s">
        <v>1527</v>
      </c>
      <c r="D91" s="2" t="s">
        <v>280</v>
      </c>
      <c r="E91" s="2">
        <v>1</v>
      </c>
      <c r="F91" s="200" t="s">
        <v>1478</v>
      </c>
      <c r="G91" s="2">
        <v>300</v>
      </c>
      <c r="H91" s="672">
        <f t="shared" ref="H91:H100" si="6">E91*G91</f>
        <v>300</v>
      </c>
      <c r="I91" s="675">
        <v>185.1</v>
      </c>
      <c r="J91" s="674">
        <f t="shared" ref="J91:J100" si="7">+H91*I91</f>
        <v>55530</v>
      </c>
      <c r="K91" s="658"/>
      <c r="L91" s="658"/>
      <c r="M91" s="658"/>
      <c r="N91" s="658"/>
      <c r="O91" s="658"/>
      <c r="P91" s="658"/>
      <c r="Q91" s="658"/>
      <c r="R91" s="658"/>
      <c r="S91" s="658"/>
      <c r="T91" s="658"/>
      <c r="U91" s="658"/>
      <c r="V91" s="656"/>
      <c r="W91" s="656"/>
      <c r="X91" s="656"/>
      <c r="Y91" s="656"/>
      <c r="Z91" s="656"/>
    </row>
    <row r="92" spans="1:26" ht="15.75" customHeight="1" x14ac:dyDescent="0.25">
      <c r="A92" s="656"/>
      <c r="B92" s="670" t="s">
        <v>1526</v>
      </c>
      <c r="C92" s="671" t="s">
        <v>1485</v>
      </c>
      <c r="D92" s="2" t="s">
        <v>280</v>
      </c>
      <c r="E92" s="2">
        <v>1</v>
      </c>
      <c r="F92" s="200" t="s">
        <v>1478</v>
      </c>
      <c r="G92" s="2">
        <v>5</v>
      </c>
      <c r="H92" s="672">
        <f t="shared" si="6"/>
        <v>5</v>
      </c>
      <c r="I92" s="673">
        <v>185</v>
      </c>
      <c r="J92" s="674">
        <f t="shared" si="7"/>
        <v>925</v>
      </c>
      <c r="K92" s="658"/>
      <c r="L92" s="658"/>
      <c r="M92" s="658"/>
      <c r="N92" s="658"/>
      <c r="O92" s="658"/>
      <c r="P92" s="658"/>
      <c r="Q92" s="658"/>
      <c r="R92" s="658"/>
      <c r="S92" s="658"/>
      <c r="T92" s="658"/>
      <c r="U92" s="658"/>
      <c r="V92" s="656"/>
      <c r="W92" s="656"/>
      <c r="X92" s="656"/>
      <c r="Y92" s="656"/>
      <c r="Z92" s="656"/>
    </row>
    <row r="93" spans="1:26" ht="15.75" customHeight="1" x14ac:dyDescent="0.25">
      <c r="A93" s="656"/>
      <c r="B93" s="670" t="s">
        <v>1526</v>
      </c>
      <c r="C93" s="671" t="s">
        <v>1499</v>
      </c>
      <c r="D93" s="2" t="s">
        <v>280</v>
      </c>
      <c r="E93" s="2">
        <v>1</v>
      </c>
      <c r="F93" s="200" t="s">
        <v>1478</v>
      </c>
      <c r="G93" s="672">
        <v>1</v>
      </c>
      <c r="H93" s="672">
        <f t="shared" si="6"/>
        <v>1</v>
      </c>
      <c r="I93" s="675">
        <v>476.1</v>
      </c>
      <c r="J93" s="674">
        <f t="shared" si="7"/>
        <v>476.1</v>
      </c>
      <c r="K93" s="658"/>
      <c r="L93" s="658"/>
      <c r="M93" s="658"/>
      <c r="N93" s="658"/>
      <c r="O93" s="658"/>
      <c r="P93" s="658"/>
      <c r="Q93" s="658"/>
      <c r="R93" s="658"/>
      <c r="S93" s="658"/>
      <c r="T93" s="658"/>
      <c r="U93" s="658"/>
      <c r="V93" s="656"/>
      <c r="W93" s="656"/>
      <c r="X93" s="656"/>
      <c r="Y93" s="656"/>
      <c r="Z93" s="656"/>
    </row>
    <row r="94" spans="1:26" ht="15.75" customHeight="1" x14ac:dyDescent="0.25">
      <c r="A94" s="656"/>
      <c r="B94" s="670" t="s">
        <v>1526</v>
      </c>
      <c r="C94" s="671" t="s">
        <v>1486</v>
      </c>
      <c r="D94" s="2" t="s">
        <v>280</v>
      </c>
      <c r="E94" s="2">
        <v>1</v>
      </c>
      <c r="F94" s="200" t="s">
        <v>1478</v>
      </c>
      <c r="G94" s="2">
        <v>2</v>
      </c>
      <c r="H94" s="672">
        <f t="shared" si="6"/>
        <v>2</v>
      </c>
      <c r="I94" s="675">
        <v>1255.2</v>
      </c>
      <c r="J94" s="674">
        <f t="shared" si="7"/>
        <v>2510.4</v>
      </c>
      <c r="K94" s="658"/>
      <c r="L94" s="658"/>
      <c r="M94" s="658"/>
      <c r="N94" s="658"/>
      <c r="O94" s="658"/>
      <c r="P94" s="658"/>
      <c r="Q94" s="658"/>
      <c r="R94" s="658"/>
      <c r="S94" s="658"/>
      <c r="T94" s="658"/>
      <c r="U94" s="658"/>
      <c r="V94" s="656"/>
      <c r="W94" s="656"/>
      <c r="X94" s="656"/>
      <c r="Y94" s="656"/>
      <c r="Z94" s="656"/>
    </row>
    <row r="95" spans="1:26" ht="15.75" customHeight="1" x14ac:dyDescent="0.25">
      <c r="A95" s="656"/>
      <c r="B95" s="670" t="s">
        <v>1526</v>
      </c>
      <c r="C95" s="671" t="s">
        <v>1507</v>
      </c>
      <c r="D95" s="2" t="s">
        <v>280</v>
      </c>
      <c r="E95" s="2">
        <v>1</v>
      </c>
      <c r="F95" s="200" t="s">
        <v>1478</v>
      </c>
      <c r="G95" s="672">
        <v>1</v>
      </c>
      <c r="H95" s="672">
        <f t="shared" si="6"/>
        <v>1</v>
      </c>
      <c r="I95" s="675">
        <v>1312.5</v>
      </c>
      <c r="J95" s="674">
        <f t="shared" si="7"/>
        <v>1312.5</v>
      </c>
      <c r="K95" s="658"/>
      <c r="L95" s="658"/>
      <c r="M95" s="658"/>
      <c r="N95" s="658"/>
      <c r="O95" s="658"/>
      <c r="P95" s="658"/>
      <c r="Q95" s="658"/>
      <c r="R95" s="658"/>
      <c r="S95" s="658"/>
      <c r="T95" s="658"/>
      <c r="U95" s="658"/>
      <c r="V95" s="656"/>
      <c r="W95" s="656"/>
      <c r="X95" s="656"/>
      <c r="Y95" s="656"/>
      <c r="Z95" s="656"/>
    </row>
    <row r="96" spans="1:26" ht="15.75" customHeight="1" x14ac:dyDescent="0.25">
      <c r="A96" s="656"/>
      <c r="B96" s="670" t="s">
        <v>1526</v>
      </c>
      <c r="C96" s="692" t="s">
        <v>1528</v>
      </c>
      <c r="D96" s="2" t="s">
        <v>280</v>
      </c>
      <c r="E96" s="2">
        <v>1</v>
      </c>
      <c r="F96" s="200" t="s">
        <v>1478</v>
      </c>
      <c r="G96" s="2">
        <v>1</v>
      </c>
      <c r="H96" s="672">
        <f t="shared" si="6"/>
        <v>1</v>
      </c>
      <c r="I96" s="673">
        <v>358</v>
      </c>
      <c r="J96" s="674">
        <f t="shared" si="7"/>
        <v>358</v>
      </c>
      <c r="K96" s="658"/>
      <c r="L96" s="658"/>
      <c r="M96" s="658"/>
      <c r="N96" s="658"/>
      <c r="O96" s="658"/>
      <c r="P96" s="658"/>
      <c r="Q96" s="658"/>
      <c r="R96" s="658"/>
      <c r="S96" s="658"/>
      <c r="T96" s="658"/>
      <c r="U96" s="658"/>
      <c r="V96" s="656"/>
      <c r="W96" s="656"/>
      <c r="X96" s="656"/>
      <c r="Y96" s="656"/>
      <c r="Z96" s="656"/>
    </row>
    <row r="97" spans="1:26" ht="15.75" customHeight="1" x14ac:dyDescent="0.25">
      <c r="A97" s="656"/>
      <c r="B97" s="670" t="s">
        <v>1526</v>
      </c>
      <c r="C97" s="692" t="s">
        <v>1529</v>
      </c>
      <c r="D97" s="2" t="s">
        <v>280</v>
      </c>
      <c r="E97" s="2">
        <v>1</v>
      </c>
      <c r="F97" s="200" t="s">
        <v>1478</v>
      </c>
      <c r="G97" s="2">
        <v>1</v>
      </c>
      <c r="H97" s="672">
        <f t="shared" si="6"/>
        <v>1</v>
      </c>
      <c r="I97" s="673">
        <v>358</v>
      </c>
      <c r="J97" s="674">
        <f t="shared" si="7"/>
        <v>358</v>
      </c>
      <c r="K97" s="658"/>
      <c r="L97" s="658"/>
      <c r="M97" s="658"/>
      <c r="N97" s="658"/>
      <c r="O97" s="658"/>
      <c r="P97" s="658"/>
      <c r="Q97" s="658"/>
      <c r="R97" s="658"/>
      <c r="S97" s="658"/>
      <c r="T97" s="658"/>
      <c r="U97" s="658"/>
      <c r="V97" s="656"/>
      <c r="W97" s="656"/>
      <c r="X97" s="656"/>
      <c r="Y97" s="656"/>
      <c r="Z97" s="656"/>
    </row>
    <row r="98" spans="1:26" ht="15.75" customHeight="1" x14ac:dyDescent="0.25">
      <c r="A98" s="656"/>
      <c r="B98" s="670" t="s">
        <v>1526</v>
      </c>
      <c r="C98" s="692" t="s">
        <v>1530</v>
      </c>
      <c r="D98" s="2" t="s">
        <v>280</v>
      </c>
      <c r="E98" s="2">
        <v>1</v>
      </c>
      <c r="F98" s="200" t="s">
        <v>1478</v>
      </c>
      <c r="G98" s="2">
        <v>1</v>
      </c>
      <c r="H98" s="672">
        <f t="shared" si="6"/>
        <v>1</v>
      </c>
      <c r="I98" s="673">
        <v>358</v>
      </c>
      <c r="J98" s="674">
        <f t="shared" si="7"/>
        <v>358</v>
      </c>
      <c r="K98" s="658"/>
      <c r="L98" s="658"/>
      <c r="M98" s="658"/>
      <c r="N98" s="658"/>
      <c r="O98" s="658"/>
      <c r="P98" s="658"/>
      <c r="Q98" s="658"/>
      <c r="R98" s="658"/>
      <c r="S98" s="658"/>
      <c r="T98" s="658"/>
      <c r="U98" s="658"/>
      <c r="V98" s="656"/>
      <c r="W98" s="656"/>
      <c r="X98" s="656"/>
      <c r="Y98" s="656"/>
      <c r="Z98" s="656"/>
    </row>
    <row r="99" spans="1:26" ht="15.75" customHeight="1" x14ac:dyDescent="0.25">
      <c r="A99" s="656"/>
      <c r="B99" s="670" t="s">
        <v>1526</v>
      </c>
      <c r="C99" s="692" t="s">
        <v>1531</v>
      </c>
      <c r="D99" s="2" t="s">
        <v>280</v>
      </c>
      <c r="E99" s="2">
        <v>1</v>
      </c>
      <c r="F99" s="200" t="s">
        <v>1478</v>
      </c>
      <c r="G99" s="2">
        <v>1</v>
      </c>
      <c r="H99" s="672">
        <f t="shared" si="6"/>
        <v>1</v>
      </c>
      <c r="I99" s="675">
        <v>540</v>
      </c>
      <c r="J99" s="674">
        <f t="shared" si="7"/>
        <v>540</v>
      </c>
      <c r="K99" s="658"/>
      <c r="L99" s="658"/>
      <c r="M99" s="658"/>
      <c r="N99" s="658"/>
      <c r="O99" s="658"/>
      <c r="P99" s="658"/>
      <c r="Q99" s="658"/>
      <c r="R99" s="658"/>
      <c r="S99" s="658"/>
      <c r="T99" s="658"/>
      <c r="U99" s="658"/>
      <c r="V99" s="656"/>
      <c r="W99" s="656"/>
      <c r="X99" s="656"/>
      <c r="Y99" s="656"/>
      <c r="Z99" s="656"/>
    </row>
    <row r="100" spans="1:26" ht="15.75" customHeight="1" x14ac:dyDescent="0.25">
      <c r="A100" s="656"/>
      <c r="B100" s="670" t="s">
        <v>1526</v>
      </c>
      <c r="C100" s="671" t="s">
        <v>1491</v>
      </c>
      <c r="D100" s="2" t="s">
        <v>280</v>
      </c>
      <c r="E100" s="2">
        <v>1</v>
      </c>
      <c r="F100" s="200" t="s">
        <v>1478</v>
      </c>
      <c r="G100" s="2">
        <v>1</v>
      </c>
      <c r="H100" s="672">
        <f t="shared" si="6"/>
        <v>1</v>
      </c>
      <c r="I100" s="673">
        <v>1295</v>
      </c>
      <c r="J100" s="674">
        <f t="shared" si="7"/>
        <v>1295</v>
      </c>
      <c r="K100" s="658"/>
      <c r="L100" s="658"/>
      <c r="M100" s="658"/>
      <c r="N100" s="658"/>
      <c r="O100" s="658"/>
      <c r="P100" s="658"/>
      <c r="Q100" s="658"/>
      <c r="R100" s="658"/>
      <c r="S100" s="658"/>
      <c r="T100" s="658"/>
      <c r="U100" s="658"/>
      <c r="V100" s="656"/>
      <c r="W100" s="656"/>
      <c r="X100" s="656"/>
      <c r="Y100" s="656"/>
      <c r="Z100" s="656"/>
    </row>
    <row r="101" spans="1:26" ht="15.75" customHeight="1" x14ac:dyDescent="0.25">
      <c r="A101" s="656"/>
      <c r="B101" s="677"/>
      <c r="C101" s="678" t="s">
        <v>743</v>
      </c>
      <c r="D101" s="679"/>
      <c r="E101" s="679"/>
      <c r="F101" s="680"/>
      <c r="G101" s="679"/>
      <c r="H101" s="681" t="s">
        <v>1475</v>
      </c>
      <c r="I101" s="682"/>
      <c r="J101" s="683"/>
      <c r="K101" s="658"/>
      <c r="L101" s="658"/>
      <c r="M101" s="658"/>
      <c r="N101" s="658"/>
      <c r="O101" s="658"/>
      <c r="P101" s="658"/>
      <c r="Q101" s="658"/>
      <c r="R101" s="658"/>
      <c r="S101" s="658"/>
      <c r="T101" s="658"/>
      <c r="U101" s="658"/>
      <c r="V101" s="656"/>
      <c r="W101" s="656"/>
      <c r="X101" s="656"/>
      <c r="Y101" s="656"/>
      <c r="Z101" s="656"/>
    </row>
    <row r="102" spans="1:26" ht="15.75" customHeight="1" x14ac:dyDescent="0.25">
      <c r="A102" s="656"/>
      <c r="B102" s="670" t="s">
        <v>1526</v>
      </c>
      <c r="C102" s="671" t="s">
        <v>1481</v>
      </c>
      <c r="D102" s="2" t="s">
        <v>280</v>
      </c>
      <c r="E102" s="2">
        <f>E99</f>
        <v>1</v>
      </c>
      <c r="F102" s="200" t="s">
        <v>1478</v>
      </c>
      <c r="G102" s="2">
        <v>12</v>
      </c>
      <c r="H102" s="672">
        <f t="shared" ref="H102:H115" si="8">E102*G102</f>
        <v>12</v>
      </c>
      <c r="I102" s="673">
        <v>136.19999999999999</v>
      </c>
      <c r="J102" s="674">
        <f t="shared" ref="J102:J115" si="9">+H102*I102</f>
        <v>1634.3999999999999</v>
      </c>
      <c r="K102" s="658"/>
      <c r="L102" s="658"/>
      <c r="M102" s="658"/>
      <c r="N102" s="658"/>
      <c r="O102" s="658"/>
      <c r="P102" s="658"/>
      <c r="Q102" s="658"/>
      <c r="R102" s="658"/>
      <c r="S102" s="658"/>
      <c r="T102" s="658"/>
      <c r="U102" s="658"/>
      <c r="V102" s="656"/>
      <c r="W102" s="656"/>
      <c r="X102" s="656"/>
      <c r="Y102" s="656"/>
      <c r="Z102" s="656"/>
    </row>
    <row r="103" spans="1:26" ht="15.75" customHeight="1" x14ac:dyDescent="0.25">
      <c r="A103" s="656"/>
      <c r="B103" s="670" t="s">
        <v>1526</v>
      </c>
      <c r="C103" s="671" t="s">
        <v>1482</v>
      </c>
      <c r="D103" s="2" t="s">
        <v>280</v>
      </c>
      <c r="E103" s="2">
        <f>E100</f>
        <v>1</v>
      </c>
      <c r="F103" s="200" t="s">
        <v>1478</v>
      </c>
      <c r="G103" s="2">
        <v>12</v>
      </c>
      <c r="H103" s="672">
        <f t="shared" si="8"/>
        <v>12</v>
      </c>
      <c r="I103" s="673">
        <v>136.19999999999999</v>
      </c>
      <c r="J103" s="674">
        <f t="shared" si="9"/>
        <v>1634.3999999999999</v>
      </c>
      <c r="K103" s="658"/>
      <c r="L103" s="658"/>
      <c r="M103" s="658"/>
      <c r="N103" s="658"/>
      <c r="O103" s="658"/>
      <c r="P103" s="658"/>
      <c r="Q103" s="658"/>
      <c r="R103" s="658"/>
      <c r="S103" s="658"/>
      <c r="T103" s="658"/>
      <c r="U103" s="658"/>
      <c r="V103" s="656"/>
      <c r="W103" s="656"/>
      <c r="X103" s="656"/>
      <c r="Y103" s="656"/>
      <c r="Z103" s="656"/>
    </row>
    <row r="104" spans="1:26" ht="15.75" customHeight="1" x14ac:dyDescent="0.25">
      <c r="A104" s="656"/>
      <c r="B104" s="670" t="s">
        <v>1526</v>
      </c>
      <c r="C104" s="671" t="s">
        <v>1483</v>
      </c>
      <c r="D104" s="2" t="s">
        <v>280</v>
      </c>
      <c r="E104" s="2">
        <v>1</v>
      </c>
      <c r="F104" s="200" t="s">
        <v>1478</v>
      </c>
      <c r="G104" s="2">
        <v>8</v>
      </c>
      <c r="H104" s="672">
        <f t="shared" si="8"/>
        <v>8</v>
      </c>
      <c r="I104" s="673">
        <v>136.19999999999999</v>
      </c>
      <c r="J104" s="674">
        <f t="shared" si="9"/>
        <v>1089.5999999999999</v>
      </c>
      <c r="K104" s="658"/>
      <c r="L104" s="658"/>
      <c r="M104" s="658"/>
      <c r="N104" s="658"/>
      <c r="O104" s="658"/>
      <c r="P104" s="658"/>
      <c r="Q104" s="658"/>
      <c r="R104" s="658"/>
      <c r="S104" s="658"/>
      <c r="T104" s="658"/>
      <c r="U104" s="658"/>
      <c r="V104" s="656"/>
      <c r="W104" s="656"/>
      <c r="X104" s="656"/>
      <c r="Y104" s="656"/>
      <c r="Z104" s="656"/>
    </row>
    <row r="105" spans="1:26" ht="15.75" customHeight="1" x14ac:dyDescent="0.25">
      <c r="A105" s="656"/>
      <c r="B105" s="670" t="s">
        <v>1526</v>
      </c>
      <c r="C105" s="671" t="s">
        <v>1485</v>
      </c>
      <c r="D105" s="2" t="s">
        <v>280</v>
      </c>
      <c r="E105" s="2">
        <f>+E104</f>
        <v>1</v>
      </c>
      <c r="F105" s="200" t="s">
        <v>1478</v>
      </c>
      <c r="G105" s="2">
        <v>1</v>
      </c>
      <c r="H105" s="672">
        <f t="shared" si="8"/>
        <v>1</v>
      </c>
      <c r="I105" s="673">
        <v>185</v>
      </c>
      <c r="J105" s="674">
        <f t="shared" si="9"/>
        <v>185</v>
      </c>
      <c r="K105" s="658"/>
      <c r="L105" s="658"/>
      <c r="M105" s="658"/>
      <c r="N105" s="658"/>
      <c r="O105" s="658"/>
      <c r="P105" s="658"/>
      <c r="Q105" s="658"/>
      <c r="R105" s="658"/>
      <c r="S105" s="658"/>
      <c r="T105" s="658"/>
      <c r="U105" s="658"/>
      <c r="V105" s="656"/>
      <c r="W105" s="656"/>
      <c r="X105" s="656"/>
      <c r="Y105" s="656"/>
      <c r="Z105" s="656"/>
    </row>
    <row r="106" spans="1:26" ht="15.75" customHeight="1" x14ac:dyDescent="0.25">
      <c r="A106" s="656"/>
      <c r="B106" s="670" t="s">
        <v>1526</v>
      </c>
      <c r="C106" s="671" t="s">
        <v>1532</v>
      </c>
      <c r="D106" s="2" t="s">
        <v>280</v>
      </c>
      <c r="E106" s="2">
        <f>+E105</f>
        <v>1</v>
      </c>
      <c r="F106" s="200" t="s">
        <v>1478</v>
      </c>
      <c r="G106" s="2">
        <v>4</v>
      </c>
      <c r="H106" s="672">
        <f t="shared" si="8"/>
        <v>4</v>
      </c>
      <c r="I106" s="675">
        <v>269.2</v>
      </c>
      <c r="J106" s="674">
        <f t="shared" si="9"/>
        <v>1076.8</v>
      </c>
      <c r="K106" s="658"/>
      <c r="L106" s="658"/>
      <c r="M106" s="658"/>
      <c r="N106" s="658"/>
      <c r="O106" s="658"/>
      <c r="P106" s="658"/>
      <c r="Q106" s="658"/>
      <c r="R106" s="658"/>
      <c r="S106" s="658"/>
      <c r="T106" s="658"/>
      <c r="U106" s="658"/>
      <c r="V106" s="656"/>
      <c r="W106" s="656"/>
      <c r="X106" s="656"/>
      <c r="Y106" s="656"/>
      <c r="Z106" s="656"/>
    </row>
    <row r="107" spans="1:26" ht="15.75" customHeight="1" x14ac:dyDescent="0.25">
      <c r="A107" s="656"/>
      <c r="B107" s="670" t="s">
        <v>1526</v>
      </c>
      <c r="C107" s="671" t="s">
        <v>1485</v>
      </c>
      <c r="D107" s="2" t="s">
        <v>280</v>
      </c>
      <c r="E107" s="2">
        <f>+E106</f>
        <v>1</v>
      </c>
      <c r="F107" s="200" t="s">
        <v>1478</v>
      </c>
      <c r="G107" s="2">
        <v>1</v>
      </c>
      <c r="H107" s="672">
        <f t="shared" si="8"/>
        <v>1</v>
      </c>
      <c r="I107" s="673">
        <v>185</v>
      </c>
      <c r="J107" s="674">
        <f t="shared" si="9"/>
        <v>185</v>
      </c>
      <c r="K107" s="658"/>
      <c r="L107" s="658"/>
      <c r="M107" s="658"/>
      <c r="N107" s="658"/>
      <c r="O107" s="658"/>
      <c r="P107" s="658"/>
      <c r="Q107" s="658"/>
      <c r="R107" s="658"/>
      <c r="S107" s="658"/>
      <c r="T107" s="658"/>
      <c r="U107" s="658"/>
      <c r="V107" s="656"/>
      <c r="W107" s="656"/>
      <c r="X107" s="656"/>
      <c r="Y107" s="656"/>
      <c r="Z107" s="656"/>
    </row>
    <row r="108" spans="1:26" ht="15.75" customHeight="1" x14ac:dyDescent="0.25">
      <c r="A108" s="656"/>
      <c r="B108" s="670" t="s">
        <v>1526</v>
      </c>
      <c r="C108" s="671" t="s">
        <v>1533</v>
      </c>
      <c r="D108" s="2" t="s">
        <v>280</v>
      </c>
      <c r="E108" s="2">
        <v>1</v>
      </c>
      <c r="F108" s="200" t="s">
        <v>1478</v>
      </c>
      <c r="G108" s="2">
        <v>3</v>
      </c>
      <c r="H108" s="672">
        <f t="shared" si="8"/>
        <v>3</v>
      </c>
      <c r="I108" s="675">
        <v>614.5</v>
      </c>
      <c r="J108" s="674">
        <f t="shared" si="9"/>
        <v>1843.5</v>
      </c>
      <c r="K108" s="658"/>
      <c r="L108" s="658"/>
      <c r="M108" s="658"/>
      <c r="N108" s="658"/>
      <c r="O108" s="658"/>
      <c r="P108" s="658"/>
      <c r="Q108" s="658"/>
      <c r="R108" s="658"/>
      <c r="S108" s="658"/>
      <c r="T108" s="658"/>
      <c r="U108" s="658"/>
      <c r="V108" s="656"/>
      <c r="W108" s="656"/>
      <c r="X108" s="656"/>
      <c r="Y108" s="656"/>
      <c r="Z108" s="656"/>
    </row>
    <row r="109" spans="1:26" ht="15.75" customHeight="1" x14ac:dyDescent="0.25">
      <c r="A109" s="656"/>
      <c r="B109" s="670" t="s">
        <v>1526</v>
      </c>
      <c r="C109" s="671" t="s">
        <v>1534</v>
      </c>
      <c r="D109" s="2" t="s">
        <v>280</v>
      </c>
      <c r="E109" s="2">
        <v>1</v>
      </c>
      <c r="F109" s="200" t="s">
        <v>1478</v>
      </c>
      <c r="G109" s="2">
        <v>3</v>
      </c>
      <c r="H109" s="672">
        <f t="shared" si="8"/>
        <v>3</v>
      </c>
      <c r="I109" s="675">
        <v>614.5</v>
      </c>
      <c r="J109" s="674">
        <f t="shared" si="9"/>
        <v>1843.5</v>
      </c>
      <c r="K109" s="658"/>
      <c r="L109" s="658"/>
      <c r="M109" s="658"/>
      <c r="N109" s="658"/>
      <c r="O109" s="658"/>
      <c r="P109" s="658"/>
      <c r="Q109" s="658"/>
      <c r="R109" s="658"/>
      <c r="S109" s="658"/>
      <c r="T109" s="658"/>
      <c r="U109" s="658"/>
      <c r="V109" s="656"/>
      <c r="W109" s="656"/>
      <c r="X109" s="656"/>
      <c r="Y109" s="656"/>
      <c r="Z109" s="656"/>
    </row>
    <row r="110" spans="1:26" ht="15.75" customHeight="1" x14ac:dyDescent="0.25">
      <c r="A110" s="656"/>
      <c r="B110" s="670" t="s">
        <v>1526</v>
      </c>
      <c r="C110" s="671" t="s">
        <v>1535</v>
      </c>
      <c r="D110" s="2" t="s">
        <v>280</v>
      </c>
      <c r="E110" s="2">
        <v>1</v>
      </c>
      <c r="F110" s="200" t="s">
        <v>1478</v>
      </c>
      <c r="G110" s="2">
        <v>3</v>
      </c>
      <c r="H110" s="672">
        <f t="shared" si="8"/>
        <v>3</v>
      </c>
      <c r="I110" s="675">
        <v>614.5</v>
      </c>
      <c r="J110" s="674">
        <f t="shared" si="9"/>
        <v>1843.5</v>
      </c>
      <c r="K110" s="658"/>
      <c r="L110" s="658"/>
      <c r="M110" s="658"/>
      <c r="N110" s="658"/>
      <c r="O110" s="658"/>
      <c r="P110" s="658"/>
      <c r="Q110" s="658"/>
      <c r="R110" s="658"/>
      <c r="S110" s="658"/>
      <c r="T110" s="658"/>
      <c r="U110" s="658"/>
      <c r="V110" s="656"/>
      <c r="W110" s="656"/>
      <c r="X110" s="656"/>
      <c r="Y110" s="656"/>
      <c r="Z110" s="656"/>
    </row>
    <row r="111" spans="1:26" ht="15.75" customHeight="1" x14ac:dyDescent="0.25">
      <c r="A111" s="656"/>
      <c r="B111" s="670" t="s">
        <v>1526</v>
      </c>
      <c r="C111" s="671" t="s">
        <v>1485</v>
      </c>
      <c r="D111" s="2" t="s">
        <v>280</v>
      </c>
      <c r="E111" s="2">
        <f>+E110</f>
        <v>1</v>
      </c>
      <c r="F111" s="200" t="s">
        <v>1478</v>
      </c>
      <c r="G111" s="2">
        <v>1</v>
      </c>
      <c r="H111" s="672">
        <f t="shared" si="8"/>
        <v>1</v>
      </c>
      <c r="I111" s="673">
        <v>185</v>
      </c>
      <c r="J111" s="674">
        <f t="shared" si="9"/>
        <v>185</v>
      </c>
      <c r="K111" s="658"/>
      <c r="L111" s="658"/>
      <c r="M111" s="658"/>
      <c r="N111" s="658"/>
      <c r="O111" s="658"/>
      <c r="P111" s="658"/>
      <c r="Q111" s="658"/>
      <c r="R111" s="658"/>
      <c r="S111" s="658"/>
      <c r="T111" s="658"/>
      <c r="U111" s="658"/>
      <c r="V111" s="656"/>
      <c r="W111" s="656"/>
      <c r="X111" s="656"/>
      <c r="Y111" s="656"/>
      <c r="Z111" s="656"/>
    </row>
    <row r="112" spans="1:26" ht="15.75" customHeight="1" x14ac:dyDescent="0.25">
      <c r="A112" s="656"/>
      <c r="B112" s="670" t="s">
        <v>1526</v>
      </c>
      <c r="C112" s="671" t="s">
        <v>1499</v>
      </c>
      <c r="D112" s="2" t="s">
        <v>280</v>
      </c>
      <c r="E112" s="2">
        <v>1</v>
      </c>
      <c r="F112" s="200" t="s">
        <v>1478</v>
      </c>
      <c r="G112" s="672">
        <v>2</v>
      </c>
      <c r="H112" s="672">
        <f t="shared" si="8"/>
        <v>2</v>
      </c>
      <c r="I112" s="675">
        <v>476.1</v>
      </c>
      <c r="J112" s="674">
        <f t="shared" si="9"/>
        <v>952.2</v>
      </c>
      <c r="K112" s="658"/>
      <c r="L112" s="658"/>
      <c r="M112" s="658"/>
      <c r="N112" s="658"/>
      <c r="O112" s="658"/>
      <c r="P112" s="658"/>
      <c r="Q112" s="658"/>
      <c r="R112" s="658"/>
      <c r="S112" s="658"/>
      <c r="T112" s="658"/>
      <c r="U112" s="658"/>
      <c r="V112" s="656"/>
      <c r="W112" s="656"/>
      <c r="X112" s="656"/>
      <c r="Y112" s="656"/>
      <c r="Z112" s="656"/>
    </row>
    <row r="113" spans="1:26" ht="15.75" customHeight="1" x14ac:dyDescent="0.25">
      <c r="A113" s="656"/>
      <c r="B113" s="670" t="s">
        <v>1526</v>
      </c>
      <c r="C113" s="671" t="s">
        <v>1486</v>
      </c>
      <c r="D113" s="2" t="s">
        <v>280</v>
      </c>
      <c r="E113" s="2">
        <v>1</v>
      </c>
      <c r="F113" s="200" t="s">
        <v>1478</v>
      </c>
      <c r="G113" s="2">
        <v>1</v>
      </c>
      <c r="H113" s="672">
        <f t="shared" si="8"/>
        <v>1</v>
      </c>
      <c r="I113" s="675">
        <v>1255.2</v>
      </c>
      <c r="J113" s="674">
        <f t="shared" si="9"/>
        <v>1255.2</v>
      </c>
      <c r="K113" s="658"/>
      <c r="L113" s="658"/>
      <c r="M113" s="658"/>
      <c r="N113" s="658"/>
      <c r="O113" s="658"/>
      <c r="P113" s="658"/>
      <c r="Q113" s="658"/>
      <c r="R113" s="658"/>
      <c r="S113" s="658"/>
      <c r="T113" s="658"/>
      <c r="U113" s="658"/>
      <c r="V113" s="656"/>
      <c r="W113" s="656"/>
      <c r="X113" s="656"/>
      <c r="Y113" s="656"/>
      <c r="Z113" s="656"/>
    </row>
    <row r="114" spans="1:26" ht="15.75" customHeight="1" x14ac:dyDescent="0.25">
      <c r="A114" s="656"/>
      <c r="B114" s="670" t="s">
        <v>1526</v>
      </c>
      <c r="C114" s="671" t="s">
        <v>1498</v>
      </c>
      <c r="D114" s="2" t="s">
        <v>280</v>
      </c>
      <c r="E114" s="2">
        <f>E112</f>
        <v>1</v>
      </c>
      <c r="F114" s="200" t="s">
        <v>1478</v>
      </c>
      <c r="G114" s="2">
        <v>15</v>
      </c>
      <c r="H114" s="672">
        <f t="shared" si="8"/>
        <v>15</v>
      </c>
      <c r="I114" s="673">
        <v>1052.9000000000001</v>
      </c>
      <c r="J114" s="674">
        <f t="shared" si="9"/>
        <v>15793.500000000002</v>
      </c>
      <c r="K114" s="658"/>
      <c r="L114" s="658"/>
      <c r="M114" s="658"/>
      <c r="N114" s="658"/>
      <c r="O114" s="658"/>
      <c r="P114" s="658"/>
      <c r="Q114" s="658"/>
      <c r="R114" s="658"/>
      <c r="S114" s="658"/>
      <c r="T114" s="658"/>
      <c r="U114" s="658"/>
      <c r="V114" s="656"/>
      <c r="W114" s="656"/>
      <c r="X114" s="656"/>
      <c r="Y114" s="656"/>
      <c r="Z114" s="656"/>
    </row>
    <row r="115" spans="1:26" ht="15.75" customHeight="1" x14ac:dyDescent="0.25">
      <c r="A115" s="656"/>
      <c r="B115" s="670" t="s">
        <v>1526</v>
      </c>
      <c r="C115" s="671" t="s">
        <v>1498</v>
      </c>
      <c r="D115" s="2" t="s">
        <v>280</v>
      </c>
      <c r="E115" s="2">
        <f>E113</f>
        <v>1</v>
      </c>
      <c r="F115" s="200" t="s">
        <v>1478</v>
      </c>
      <c r="G115" s="2">
        <v>2</v>
      </c>
      <c r="H115" s="672">
        <f t="shared" si="8"/>
        <v>2</v>
      </c>
      <c r="I115" s="673">
        <v>1252.9000000000001</v>
      </c>
      <c r="J115" s="674">
        <f t="shared" si="9"/>
        <v>2505.8000000000002</v>
      </c>
      <c r="K115" s="658"/>
      <c r="L115" s="658"/>
      <c r="M115" s="658"/>
      <c r="N115" s="658"/>
      <c r="O115" s="658"/>
      <c r="P115" s="658"/>
      <c r="Q115" s="658"/>
      <c r="R115" s="658"/>
      <c r="S115" s="658"/>
      <c r="T115" s="658"/>
      <c r="U115" s="658"/>
      <c r="V115" s="656"/>
      <c r="W115" s="656"/>
      <c r="X115" s="656"/>
      <c r="Y115" s="656"/>
      <c r="Z115" s="656"/>
    </row>
    <row r="116" spans="1:26" ht="15.75" customHeight="1" x14ac:dyDescent="0.25">
      <c r="A116" s="656"/>
      <c r="B116" s="684"/>
      <c r="C116" s="694" t="s">
        <v>1536</v>
      </c>
      <c r="D116" s="686"/>
      <c r="E116" s="686"/>
      <c r="F116" s="687"/>
      <c r="G116" s="686"/>
      <c r="H116" s="688" t="s">
        <v>1475</v>
      </c>
      <c r="I116" s="689"/>
      <c r="J116" s="690"/>
      <c r="K116" s="658"/>
      <c r="L116" s="658"/>
      <c r="M116" s="658"/>
      <c r="N116" s="658"/>
      <c r="O116" s="658"/>
      <c r="P116" s="658"/>
      <c r="Q116" s="658"/>
      <c r="R116" s="658"/>
      <c r="S116" s="658"/>
      <c r="T116" s="658"/>
      <c r="U116" s="658"/>
      <c r="V116" s="656"/>
      <c r="W116" s="656"/>
      <c r="X116" s="656"/>
      <c r="Y116" s="656"/>
      <c r="Z116" s="656"/>
    </row>
    <row r="117" spans="1:26" ht="15.75" customHeight="1" x14ac:dyDescent="0.25">
      <c r="A117" s="656"/>
      <c r="B117" s="670" t="s">
        <v>1526</v>
      </c>
      <c r="C117" s="671" t="s">
        <v>1485</v>
      </c>
      <c r="D117" s="2" t="s">
        <v>280</v>
      </c>
      <c r="E117" s="2">
        <v>1</v>
      </c>
      <c r="F117" s="200" t="s">
        <v>1478</v>
      </c>
      <c r="G117" s="2">
        <v>1</v>
      </c>
      <c r="H117" s="672">
        <f t="shared" ref="H117:H165" si="10">E117*G117</f>
        <v>1</v>
      </c>
      <c r="I117" s="673">
        <v>185</v>
      </c>
      <c r="J117" s="674">
        <f t="shared" ref="J117:J165" si="11">+H117*I117</f>
        <v>185</v>
      </c>
      <c r="K117" s="658"/>
      <c r="L117" s="658"/>
      <c r="M117" s="658"/>
      <c r="N117" s="658"/>
      <c r="O117" s="658"/>
      <c r="P117" s="658"/>
      <c r="Q117" s="658"/>
      <c r="R117" s="658"/>
      <c r="S117" s="658"/>
      <c r="T117" s="658"/>
      <c r="U117" s="658"/>
      <c r="V117" s="656"/>
      <c r="W117" s="656"/>
      <c r="X117" s="656"/>
      <c r="Y117" s="656"/>
      <c r="Z117" s="656"/>
    </row>
    <row r="118" spans="1:26" ht="15.75" customHeight="1" x14ac:dyDescent="0.25">
      <c r="A118" s="656"/>
      <c r="B118" s="670" t="s">
        <v>1526</v>
      </c>
      <c r="C118" s="671" t="s">
        <v>1484</v>
      </c>
      <c r="D118" s="2" t="s">
        <v>280</v>
      </c>
      <c r="E118" s="2">
        <v>1</v>
      </c>
      <c r="F118" s="200" t="s">
        <v>1478</v>
      </c>
      <c r="G118" s="2">
        <v>1</v>
      </c>
      <c r="H118" s="672">
        <f t="shared" si="10"/>
        <v>1</v>
      </c>
      <c r="I118" s="673">
        <v>858</v>
      </c>
      <c r="J118" s="674">
        <f t="shared" si="11"/>
        <v>858</v>
      </c>
      <c r="K118" s="658"/>
      <c r="L118" s="658"/>
      <c r="M118" s="658"/>
      <c r="N118" s="658"/>
      <c r="O118" s="658"/>
      <c r="P118" s="658"/>
      <c r="Q118" s="658"/>
      <c r="R118" s="658"/>
      <c r="S118" s="658"/>
      <c r="T118" s="658"/>
      <c r="U118" s="658"/>
      <c r="V118" s="656"/>
      <c r="W118" s="656"/>
      <c r="X118" s="656"/>
      <c r="Y118" s="656"/>
      <c r="Z118" s="656"/>
    </row>
    <row r="119" spans="1:26" ht="15.75" customHeight="1" x14ac:dyDescent="0.25">
      <c r="A119" s="656"/>
      <c r="B119" s="670" t="s">
        <v>1526</v>
      </c>
      <c r="C119" s="692" t="s">
        <v>1527</v>
      </c>
      <c r="D119" s="2" t="s">
        <v>280</v>
      </c>
      <c r="E119" s="2">
        <v>1</v>
      </c>
      <c r="F119" s="200" t="s">
        <v>1478</v>
      </c>
      <c r="G119" s="2">
        <v>2</v>
      </c>
      <c r="H119" s="672">
        <f t="shared" si="10"/>
        <v>2</v>
      </c>
      <c r="I119" s="675">
        <v>71.599999999999994</v>
      </c>
      <c r="J119" s="674">
        <f t="shared" si="11"/>
        <v>143.19999999999999</v>
      </c>
      <c r="K119" s="658"/>
      <c r="L119" s="658"/>
      <c r="M119" s="658"/>
      <c r="N119" s="658"/>
      <c r="O119" s="658"/>
      <c r="P119" s="658"/>
      <c r="Q119" s="658"/>
      <c r="R119" s="658"/>
      <c r="S119" s="658"/>
      <c r="T119" s="658"/>
      <c r="U119" s="658"/>
      <c r="V119" s="656"/>
      <c r="W119" s="656"/>
      <c r="X119" s="656"/>
      <c r="Y119" s="656"/>
      <c r="Z119" s="656"/>
    </row>
    <row r="120" spans="1:26" ht="15.75" customHeight="1" x14ac:dyDescent="0.25">
      <c r="A120" s="656"/>
      <c r="B120" s="670" t="s">
        <v>1526</v>
      </c>
      <c r="C120" s="671" t="s">
        <v>1537</v>
      </c>
      <c r="D120" s="2" t="s">
        <v>280</v>
      </c>
      <c r="E120" s="2">
        <v>1</v>
      </c>
      <c r="F120" s="200" t="s">
        <v>1478</v>
      </c>
      <c r="G120" s="2">
        <v>1</v>
      </c>
      <c r="H120" s="672">
        <f t="shared" si="10"/>
        <v>1</v>
      </c>
      <c r="I120" s="675">
        <v>453.4</v>
      </c>
      <c r="J120" s="674">
        <f t="shared" si="11"/>
        <v>453.4</v>
      </c>
      <c r="K120" s="658"/>
      <c r="L120" s="658"/>
      <c r="M120" s="658"/>
      <c r="N120" s="658"/>
      <c r="O120" s="658"/>
      <c r="P120" s="658"/>
      <c r="Q120" s="658"/>
      <c r="R120" s="658"/>
      <c r="S120" s="658"/>
      <c r="T120" s="658"/>
      <c r="U120" s="658"/>
      <c r="V120" s="656"/>
      <c r="W120" s="656"/>
      <c r="X120" s="656"/>
      <c r="Y120" s="656"/>
      <c r="Z120" s="656"/>
    </row>
    <row r="121" spans="1:26" ht="15.75" customHeight="1" x14ac:dyDescent="0.25">
      <c r="A121" s="656"/>
      <c r="B121" s="670" t="s">
        <v>1526</v>
      </c>
      <c r="C121" s="671" t="s">
        <v>1538</v>
      </c>
      <c r="D121" s="2" t="s">
        <v>280</v>
      </c>
      <c r="E121" s="2">
        <v>1</v>
      </c>
      <c r="F121" s="200" t="s">
        <v>1478</v>
      </c>
      <c r="G121" s="2">
        <v>1</v>
      </c>
      <c r="H121" s="672">
        <f t="shared" si="10"/>
        <v>1</v>
      </c>
      <c r="I121" s="675">
        <v>542.9</v>
      </c>
      <c r="J121" s="674">
        <f t="shared" si="11"/>
        <v>542.9</v>
      </c>
      <c r="K121" s="658"/>
      <c r="L121" s="658"/>
      <c r="M121" s="658"/>
      <c r="N121" s="658"/>
      <c r="O121" s="658"/>
      <c r="P121" s="658"/>
      <c r="Q121" s="658"/>
      <c r="R121" s="658"/>
      <c r="S121" s="658"/>
      <c r="T121" s="658"/>
      <c r="U121" s="658"/>
      <c r="V121" s="656"/>
      <c r="W121" s="656"/>
      <c r="X121" s="656"/>
      <c r="Y121" s="656"/>
      <c r="Z121" s="656"/>
    </row>
    <row r="122" spans="1:26" ht="15.75" customHeight="1" x14ac:dyDescent="0.25">
      <c r="A122" s="656"/>
      <c r="B122" s="670" t="s">
        <v>1526</v>
      </c>
      <c r="C122" s="671" t="s">
        <v>1539</v>
      </c>
      <c r="D122" s="2" t="s">
        <v>280</v>
      </c>
      <c r="E122" s="2">
        <v>1</v>
      </c>
      <c r="F122" s="200" t="s">
        <v>1478</v>
      </c>
      <c r="G122" s="2">
        <v>1</v>
      </c>
      <c r="H122" s="672">
        <f t="shared" si="10"/>
        <v>1</v>
      </c>
      <c r="I122" s="675">
        <v>859.1</v>
      </c>
      <c r="J122" s="674">
        <f t="shared" si="11"/>
        <v>859.1</v>
      </c>
      <c r="K122" s="658"/>
      <c r="L122" s="658"/>
      <c r="M122" s="658"/>
      <c r="N122" s="658"/>
      <c r="O122" s="658"/>
      <c r="P122" s="658"/>
      <c r="Q122" s="658"/>
      <c r="R122" s="658"/>
      <c r="S122" s="658"/>
      <c r="T122" s="658"/>
      <c r="U122" s="658"/>
      <c r="V122" s="656"/>
      <c r="W122" s="656"/>
      <c r="X122" s="656"/>
      <c r="Y122" s="656"/>
      <c r="Z122" s="656"/>
    </row>
    <row r="123" spans="1:26" ht="15.75" customHeight="1" x14ac:dyDescent="0.25">
      <c r="A123" s="656"/>
      <c r="B123" s="670" t="s">
        <v>1526</v>
      </c>
      <c r="C123" s="671" t="s">
        <v>1540</v>
      </c>
      <c r="D123" s="2" t="s">
        <v>280</v>
      </c>
      <c r="E123" s="2">
        <v>1</v>
      </c>
      <c r="F123" s="200" t="s">
        <v>1478</v>
      </c>
      <c r="G123" s="2">
        <v>1</v>
      </c>
      <c r="H123" s="672">
        <f t="shared" si="10"/>
        <v>1</v>
      </c>
      <c r="I123" s="675">
        <v>143.19999999999999</v>
      </c>
      <c r="J123" s="674">
        <f t="shared" si="11"/>
        <v>143.19999999999999</v>
      </c>
      <c r="K123" s="658"/>
      <c r="L123" s="658"/>
      <c r="M123" s="658"/>
      <c r="N123" s="658"/>
      <c r="O123" s="658"/>
      <c r="P123" s="658"/>
      <c r="Q123" s="658"/>
      <c r="R123" s="658"/>
      <c r="S123" s="658"/>
      <c r="T123" s="658"/>
      <c r="U123" s="658"/>
      <c r="V123" s="656"/>
      <c r="W123" s="656"/>
      <c r="X123" s="656"/>
      <c r="Y123" s="656"/>
      <c r="Z123" s="656"/>
    </row>
    <row r="124" spans="1:26" ht="15.75" customHeight="1" x14ac:dyDescent="0.25">
      <c r="A124" s="656"/>
      <c r="B124" s="670" t="s">
        <v>1526</v>
      </c>
      <c r="C124" s="671" t="s">
        <v>1541</v>
      </c>
      <c r="D124" s="2" t="s">
        <v>280</v>
      </c>
      <c r="E124" s="2">
        <v>1</v>
      </c>
      <c r="F124" s="200" t="s">
        <v>1478</v>
      </c>
      <c r="G124" s="2">
        <v>1</v>
      </c>
      <c r="H124" s="672">
        <f t="shared" si="10"/>
        <v>1</v>
      </c>
      <c r="I124" s="675">
        <v>715.9</v>
      </c>
      <c r="J124" s="674">
        <f t="shared" si="11"/>
        <v>715.9</v>
      </c>
      <c r="K124" s="658"/>
      <c r="L124" s="658"/>
      <c r="M124" s="658"/>
      <c r="N124" s="658"/>
      <c r="O124" s="658"/>
      <c r="P124" s="658"/>
      <c r="Q124" s="658"/>
      <c r="R124" s="658"/>
      <c r="S124" s="658"/>
      <c r="T124" s="658"/>
      <c r="U124" s="658"/>
      <c r="V124" s="656"/>
      <c r="W124" s="656"/>
      <c r="X124" s="656"/>
      <c r="Y124" s="656"/>
      <c r="Z124" s="656"/>
    </row>
    <row r="125" spans="1:26" ht="15.75" customHeight="1" x14ac:dyDescent="0.25">
      <c r="A125" s="656"/>
      <c r="B125" s="670" t="s">
        <v>1526</v>
      </c>
      <c r="C125" s="671" t="s">
        <v>1542</v>
      </c>
      <c r="D125" s="2" t="s">
        <v>280</v>
      </c>
      <c r="E125" s="2">
        <v>1</v>
      </c>
      <c r="F125" s="200" t="s">
        <v>1478</v>
      </c>
      <c r="G125" s="2">
        <v>1</v>
      </c>
      <c r="H125" s="672">
        <f t="shared" si="10"/>
        <v>1</v>
      </c>
      <c r="I125" s="675">
        <v>143.19999999999999</v>
      </c>
      <c r="J125" s="674">
        <f t="shared" si="11"/>
        <v>143.19999999999999</v>
      </c>
      <c r="K125" s="658"/>
      <c r="L125" s="658"/>
      <c r="M125" s="658"/>
      <c r="N125" s="658"/>
      <c r="O125" s="658"/>
      <c r="P125" s="658"/>
      <c r="Q125" s="658"/>
      <c r="R125" s="658"/>
      <c r="S125" s="658"/>
      <c r="T125" s="658"/>
      <c r="U125" s="658"/>
      <c r="V125" s="656"/>
      <c r="W125" s="656"/>
      <c r="X125" s="656"/>
      <c r="Y125" s="656"/>
      <c r="Z125" s="656"/>
    </row>
    <row r="126" spans="1:26" ht="15.75" customHeight="1" x14ac:dyDescent="0.25">
      <c r="A126" s="656"/>
      <c r="B126" s="670" t="s">
        <v>1526</v>
      </c>
      <c r="C126" s="671" t="s">
        <v>1543</v>
      </c>
      <c r="D126" s="2" t="s">
        <v>280</v>
      </c>
      <c r="E126" s="2">
        <v>1</v>
      </c>
      <c r="F126" s="200" t="s">
        <v>1478</v>
      </c>
      <c r="G126" s="2">
        <v>3</v>
      </c>
      <c r="H126" s="672">
        <f t="shared" si="10"/>
        <v>3</v>
      </c>
      <c r="I126" s="675">
        <v>775.6</v>
      </c>
      <c r="J126" s="674">
        <f t="shared" si="11"/>
        <v>2326.8000000000002</v>
      </c>
      <c r="K126" s="658"/>
      <c r="L126" s="658"/>
      <c r="M126" s="658"/>
      <c r="N126" s="658"/>
      <c r="O126" s="658"/>
      <c r="P126" s="658"/>
      <c r="Q126" s="658"/>
      <c r="R126" s="658"/>
      <c r="S126" s="658"/>
      <c r="T126" s="658"/>
      <c r="U126" s="658"/>
      <c r="V126" s="656"/>
      <c r="W126" s="656"/>
      <c r="X126" s="656"/>
      <c r="Y126" s="656"/>
      <c r="Z126" s="656"/>
    </row>
    <row r="127" spans="1:26" ht="15.75" customHeight="1" x14ac:dyDescent="0.25">
      <c r="A127" s="656"/>
      <c r="B127" s="670" t="s">
        <v>1526</v>
      </c>
      <c r="C127" s="671" t="s">
        <v>1544</v>
      </c>
      <c r="D127" s="2" t="s">
        <v>280</v>
      </c>
      <c r="E127" s="2">
        <v>1</v>
      </c>
      <c r="F127" s="200" t="s">
        <v>1478</v>
      </c>
      <c r="G127" s="2">
        <v>1</v>
      </c>
      <c r="H127" s="672">
        <f t="shared" si="10"/>
        <v>1</v>
      </c>
      <c r="I127" s="675">
        <v>358</v>
      </c>
      <c r="J127" s="674">
        <f t="shared" si="11"/>
        <v>358</v>
      </c>
      <c r="K127" s="658"/>
      <c r="L127" s="658"/>
      <c r="M127" s="658"/>
      <c r="N127" s="658"/>
      <c r="O127" s="658"/>
      <c r="P127" s="658"/>
      <c r="Q127" s="658"/>
      <c r="R127" s="658"/>
      <c r="S127" s="658"/>
      <c r="T127" s="658"/>
      <c r="U127" s="658"/>
      <c r="V127" s="656"/>
      <c r="W127" s="656"/>
      <c r="X127" s="656"/>
      <c r="Y127" s="656"/>
      <c r="Z127" s="656"/>
    </row>
    <row r="128" spans="1:26" ht="15.75" customHeight="1" x14ac:dyDescent="0.25">
      <c r="A128" s="656"/>
      <c r="B128" s="691" t="s">
        <v>1526</v>
      </c>
      <c r="C128" s="692" t="s">
        <v>1545</v>
      </c>
      <c r="D128" s="2" t="s">
        <v>280</v>
      </c>
      <c r="E128" s="2">
        <v>1</v>
      </c>
      <c r="F128" s="200" t="s">
        <v>1478</v>
      </c>
      <c r="G128" s="2">
        <v>1</v>
      </c>
      <c r="H128" s="672">
        <f t="shared" si="10"/>
        <v>1</v>
      </c>
      <c r="I128" s="675">
        <v>491.6</v>
      </c>
      <c r="J128" s="674">
        <f t="shared" si="11"/>
        <v>491.6</v>
      </c>
      <c r="K128" s="658"/>
      <c r="L128" s="658"/>
      <c r="M128" s="658"/>
      <c r="N128" s="658"/>
      <c r="O128" s="658"/>
      <c r="P128" s="658"/>
      <c r="Q128" s="658"/>
      <c r="R128" s="658"/>
      <c r="S128" s="658"/>
      <c r="T128" s="658"/>
      <c r="U128" s="658"/>
      <c r="V128" s="656"/>
      <c r="W128" s="656"/>
      <c r="X128" s="656"/>
      <c r="Y128" s="656"/>
      <c r="Z128" s="656"/>
    </row>
    <row r="129" spans="1:26" ht="15.75" customHeight="1" x14ac:dyDescent="0.25">
      <c r="A129" s="656"/>
      <c r="B129" s="691" t="s">
        <v>1526</v>
      </c>
      <c r="C129" s="692" t="s">
        <v>1546</v>
      </c>
      <c r="D129" s="2" t="s">
        <v>280</v>
      </c>
      <c r="E129" s="2">
        <v>1</v>
      </c>
      <c r="F129" s="200" t="s">
        <v>1478</v>
      </c>
      <c r="G129" s="2">
        <v>1</v>
      </c>
      <c r="H129" s="672">
        <f t="shared" si="10"/>
        <v>1</v>
      </c>
      <c r="I129" s="675">
        <v>358</v>
      </c>
      <c r="J129" s="674">
        <f t="shared" si="11"/>
        <v>358</v>
      </c>
      <c r="K129" s="658"/>
      <c r="L129" s="658"/>
      <c r="M129" s="658"/>
      <c r="N129" s="658"/>
      <c r="O129" s="658"/>
      <c r="P129" s="658"/>
      <c r="Q129" s="658"/>
      <c r="R129" s="658"/>
      <c r="S129" s="658"/>
      <c r="T129" s="658"/>
      <c r="U129" s="658"/>
      <c r="V129" s="656"/>
      <c r="W129" s="656"/>
      <c r="X129" s="656"/>
      <c r="Y129" s="656"/>
      <c r="Z129" s="656"/>
    </row>
    <row r="130" spans="1:26" ht="15.75" customHeight="1" x14ac:dyDescent="0.25">
      <c r="A130" s="656"/>
      <c r="B130" s="691" t="s">
        <v>1526</v>
      </c>
      <c r="C130" s="692" t="s">
        <v>1547</v>
      </c>
      <c r="D130" s="2" t="s">
        <v>280</v>
      </c>
      <c r="E130" s="2">
        <v>1</v>
      </c>
      <c r="F130" s="200" t="s">
        <v>1478</v>
      </c>
      <c r="G130" s="2">
        <v>2</v>
      </c>
      <c r="H130" s="672">
        <f t="shared" si="10"/>
        <v>2</v>
      </c>
      <c r="I130" s="675">
        <v>143.19999999999999</v>
      </c>
      <c r="J130" s="674">
        <f t="shared" si="11"/>
        <v>286.39999999999998</v>
      </c>
      <c r="K130" s="658"/>
      <c r="L130" s="658"/>
      <c r="M130" s="658"/>
      <c r="N130" s="658"/>
      <c r="O130" s="658"/>
      <c r="P130" s="658"/>
      <c r="Q130" s="658"/>
      <c r="R130" s="658"/>
      <c r="S130" s="658"/>
      <c r="T130" s="658"/>
      <c r="U130" s="658"/>
      <c r="V130" s="656"/>
      <c r="W130" s="656"/>
      <c r="X130" s="656"/>
      <c r="Y130" s="656"/>
      <c r="Z130" s="656"/>
    </row>
    <row r="131" spans="1:26" ht="15.75" customHeight="1" x14ac:dyDescent="0.25">
      <c r="A131" s="656"/>
      <c r="B131" s="691" t="s">
        <v>1526</v>
      </c>
      <c r="C131" s="692" t="s">
        <v>1548</v>
      </c>
      <c r="D131" s="2" t="s">
        <v>280</v>
      </c>
      <c r="E131" s="2">
        <v>1</v>
      </c>
      <c r="F131" s="200" t="s">
        <v>1478</v>
      </c>
      <c r="G131" s="2">
        <v>1</v>
      </c>
      <c r="H131" s="672">
        <f t="shared" si="10"/>
        <v>1</v>
      </c>
      <c r="I131" s="675">
        <v>2500</v>
      </c>
      <c r="J131" s="674">
        <f t="shared" si="11"/>
        <v>2500</v>
      </c>
      <c r="K131" s="658"/>
      <c r="L131" s="658"/>
      <c r="M131" s="658"/>
      <c r="N131" s="658"/>
      <c r="O131" s="658"/>
      <c r="P131" s="658"/>
      <c r="Q131" s="658"/>
      <c r="R131" s="658"/>
      <c r="S131" s="658"/>
      <c r="T131" s="658"/>
      <c r="U131" s="658"/>
      <c r="V131" s="656"/>
      <c r="W131" s="656"/>
      <c r="X131" s="656"/>
      <c r="Y131" s="656"/>
      <c r="Z131" s="656"/>
    </row>
    <row r="132" spans="1:26" ht="15.75" customHeight="1" x14ac:dyDescent="0.25">
      <c r="A132" s="656"/>
      <c r="B132" s="691" t="s">
        <v>1526</v>
      </c>
      <c r="C132" s="692" t="s">
        <v>1549</v>
      </c>
      <c r="D132" s="2" t="s">
        <v>280</v>
      </c>
      <c r="E132" s="2">
        <v>1</v>
      </c>
      <c r="F132" s="200" t="s">
        <v>1478</v>
      </c>
      <c r="G132" s="2">
        <v>1</v>
      </c>
      <c r="H132" s="672">
        <f t="shared" si="10"/>
        <v>1</v>
      </c>
      <c r="I132" s="675">
        <v>1500</v>
      </c>
      <c r="J132" s="674">
        <f t="shared" si="11"/>
        <v>1500</v>
      </c>
      <c r="K132" s="658"/>
      <c r="L132" s="658"/>
      <c r="M132" s="658"/>
      <c r="N132" s="658"/>
      <c r="O132" s="658"/>
      <c r="P132" s="658"/>
      <c r="Q132" s="658"/>
      <c r="R132" s="658"/>
      <c r="S132" s="658"/>
      <c r="T132" s="658"/>
      <c r="U132" s="658"/>
      <c r="V132" s="656"/>
      <c r="W132" s="656"/>
      <c r="X132" s="656"/>
      <c r="Y132" s="656"/>
      <c r="Z132" s="656"/>
    </row>
    <row r="133" spans="1:26" ht="15.75" customHeight="1" x14ac:dyDescent="0.25">
      <c r="A133" s="656"/>
      <c r="B133" s="691" t="s">
        <v>1526</v>
      </c>
      <c r="C133" s="692" t="s">
        <v>1550</v>
      </c>
      <c r="D133" s="2" t="s">
        <v>280</v>
      </c>
      <c r="E133" s="2">
        <v>1</v>
      </c>
      <c r="F133" s="200" t="s">
        <v>1478</v>
      </c>
      <c r="G133" s="2">
        <v>1</v>
      </c>
      <c r="H133" s="672">
        <f t="shared" si="10"/>
        <v>1</v>
      </c>
      <c r="I133" s="675">
        <v>1500</v>
      </c>
      <c r="J133" s="674">
        <f t="shared" si="11"/>
        <v>1500</v>
      </c>
      <c r="K133" s="658"/>
      <c r="L133" s="658"/>
      <c r="M133" s="658"/>
      <c r="N133" s="658"/>
      <c r="O133" s="658"/>
      <c r="P133" s="658"/>
      <c r="Q133" s="658"/>
      <c r="R133" s="658"/>
      <c r="S133" s="658"/>
      <c r="T133" s="658"/>
      <c r="U133" s="658"/>
      <c r="V133" s="656"/>
      <c r="W133" s="656"/>
      <c r="X133" s="656"/>
      <c r="Y133" s="656"/>
      <c r="Z133" s="656"/>
    </row>
    <row r="134" spans="1:26" ht="15.75" customHeight="1" x14ac:dyDescent="0.25">
      <c r="A134" s="656"/>
      <c r="B134" s="691" t="s">
        <v>1526</v>
      </c>
      <c r="C134" s="671" t="s">
        <v>1551</v>
      </c>
      <c r="D134" s="2" t="s">
        <v>280</v>
      </c>
      <c r="E134" s="2">
        <f>E132</f>
        <v>1</v>
      </c>
      <c r="F134" s="200" t="s">
        <v>1478</v>
      </c>
      <c r="G134" s="2">
        <v>15</v>
      </c>
      <c r="H134" s="672">
        <f t="shared" si="10"/>
        <v>15</v>
      </c>
      <c r="I134" s="673">
        <v>1052.9000000000001</v>
      </c>
      <c r="J134" s="674">
        <f t="shared" si="11"/>
        <v>15793.500000000002</v>
      </c>
      <c r="K134" s="658"/>
      <c r="L134" s="658"/>
      <c r="M134" s="658"/>
      <c r="N134" s="658"/>
      <c r="O134" s="658"/>
      <c r="P134" s="658"/>
      <c r="Q134" s="658"/>
      <c r="R134" s="658"/>
      <c r="S134" s="658"/>
      <c r="T134" s="658"/>
      <c r="U134" s="658"/>
      <c r="V134" s="656"/>
      <c r="W134" s="656"/>
      <c r="X134" s="656"/>
      <c r="Y134" s="656"/>
      <c r="Z134" s="656"/>
    </row>
    <row r="135" spans="1:26" ht="15.75" customHeight="1" x14ac:dyDescent="0.25">
      <c r="A135" s="656"/>
      <c r="B135" s="691" t="s">
        <v>1526</v>
      </c>
      <c r="C135" s="671" t="s">
        <v>1552</v>
      </c>
      <c r="D135" s="2" t="s">
        <v>280</v>
      </c>
      <c r="E135" s="2">
        <f>+E133</f>
        <v>1</v>
      </c>
      <c r="F135" s="200" t="s">
        <v>1478</v>
      </c>
      <c r="G135" s="2">
        <v>2</v>
      </c>
      <c r="H135" s="672">
        <f t="shared" si="10"/>
        <v>2</v>
      </c>
      <c r="I135" s="675">
        <v>1240.9000000000001</v>
      </c>
      <c r="J135" s="674">
        <f t="shared" si="11"/>
        <v>2481.8000000000002</v>
      </c>
      <c r="K135" s="658"/>
      <c r="L135" s="658"/>
      <c r="M135" s="658"/>
      <c r="N135" s="658"/>
      <c r="O135" s="658"/>
      <c r="P135" s="658"/>
      <c r="Q135" s="658"/>
      <c r="R135" s="658"/>
      <c r="S135" s="658"/>
      <c r="T135" s="658"/>
      <c r="U135" s="658"/>
      <c r="V135" s="656"/>
      <c r="W135" s="656"/>
      <c r="X135" s="656"/>
      <c r="Y135" s="656"/>
      <c r="Z135" s="656"/>
    </row>
    <row r="136" spans="1:26" ht="15.75" customHeight="1" x14ac:dyDescent="0.25">
      <c r="A136" s="656"/>
      <c r="B136" s="691" t="s">
        <v>1526</v>
      </c>
      <c r="C136" s="692" t="s">
        <v>1553</v>
      </c>
      <c r="D136" s="2" t="s">
        <v>280</v>
      </c>
      <c r="E136" s="2">
        <v>1</v>
      </c>
      <c r="F136" s="200" t="s">
        <v>1478</v>
      </c>
      <c r="G136" s="2">
        <v>2</v>
      </c>
      <c r="H136" s="672">
        <f t="shared" si="10"/>
        <v>2</v>
      </c>
      <c r="I136" s="675">
        <v>300</v>
      </c>
      <c r="J136" s="674">
        <f t="shared" si="11"/>
        <v>600</v>
      </c>
      <c r="K136" s="658"/>
      <c r="L136" s="658"/>
      <c r="M136" s="658"/>
      <c r="N136" s="658"/>
      <c r="O136" s="658"/>
      <c r="P136" s="658"/>
      <c r="Q136" s="658"/>
      <c r="R136" s="658"/>
      <c r="S136" s="658"/>
      <c r="T136" s="658"/>
      <c r="U136" s="658"/>
      <c r="V136" s="656"/>
      <c r="W136" s="656"/>
      <c r="X136" s="656"/>
      <c r="Y136" s="656"/>
      <c r="Z136" s="656"/>
    </row>
    <row r="137" spans="1:26" ht="15.75" customHeight="1" x14ac:dyDescent="0.25">
      <c r="A137" s="656"/>
      <c r="B137" s="670" t="s">
        <v>1526</v>
      </c>
      <c r="C137" s="692" t="s">
        <v>1528</v>
      </c>
      <c r="D137" s="2" t="s">
        <v>280</v>
      </c>
      <c r="E137" s="2">
        <v>1</v>
      </c>
      <c r="F137" s="200" t="s">
        <v>1478</v>
      </c>
      <c r="G137" s="2">
        <v>1</v>
      </c>
      <c r="H137" s="672">
        <f t="shared" si="10"/>
        <v>1</v>
      </c>
      <c r="I137" s="673">
        <v>358</v>
      </c>
      <c r="J137" s="674">
        <f t="shared" si="11"/>
        <v>358</v>
      </c>
      <c r="K137" s="658"/>
      <c r="L137" s="658"/>
      <c r="M137" s="658"/>
      <c r="N137" s="658"/>
      <c r="O137" s="658"/>
      <c r="P137" s="658"/>
      <c r="Q137" s="658"/>
      <c r="R137" s="658"/>
      <c r="S137" s="658"/>
      <c r="T137" s="658"/>
      <c r="U137" s="658"/>
      <c r="V137" s="656"/>
      <c r="W137" s="656"/>
      <c r="X137" s="656"/>
      <c r="Y137" s="656"/>
      <c r="Z137" s="656"/>
    </row>
    <row r="138" spans="1:26" ht="15.75" customHeight="1" x14ac:dyDescent="0.25">
      <c r="A138" s="656"/>
      <c r="B138" s="670" t="s">
        <v>1526</v>
      </c>
      <c r="C138" s="692" t="s">
        <v>1529</v>
      </c>
      <c r="D138" s="2" t="s">
        <v>280</v>
      </c>
      <c r="E138" s="2">
        <v>1</v>
      </c>
      <c r="F138" s="200" t="s">
        <v>1478</v>
      </c>
      <c r="G138" s="2">
        <v>1</v>
      </c>
      <c r="H138" s="672">
        <f t="shared" si="10"/>
        <v>1</v>
      </c>
      <c r="I138" s="673">
        <v>358</v>
      </c>
      <c r="J138" s="674">
        <f t="shared" si="11"/>
        <v>358</v>
      </c>
      <c r="K138" s="658"/>
      <c r="L138" s="658"/>
      <c r="M138" s="658"/>
      <c r="N138" s="658"/>
      <c r="O138" s="658"/>
      <c r="P138" s="658"/>
      <c r="Q138" s="658"/>
      <c r="R138" s="658"/>
      <c r="S138" s="658"/>
      <c r="T138" s="658"/>
      <c r="U138" s="658"/>
      <c r="V138" s="656"/>
      <c r="W138" s="656"/>
      <c r="X138" s="656"/>
      <c r="Y138" s="656"/>
      <c r="Z138" s="656"/>
    </row>
    <row r="139" spans="1:26" ht="15.75" customHeight="1" x14ac:dyDescent="0.25">
      <c r="A139" s="656"/>
      <c r="B139" s="670" t="s">
        <v>1526</v>
      </c>
      <c r="C139" s="692" t="s">
        <v>1530</v>
      </c>
      <c r="D139" s="2" t="s">
        <v>280</v>
      </c>
      <c r="E139" s="2">
        <v>1</v>
      </c>
      <c r="F139" s="200" t="s">
        <v>1478</v>
      </c>
      <c r="G139" s="2">
        <v>1</v>
      </c>
      <c r="H139" s="672">
        <f t="shared" si="10"/>
        <v>1</v>
      </c>
      <c r="I139" s="673">
        <v>358</v>
      </c>
      <c r="J139" s="674">
        <f t="shared" si="11"/>
        <v>358</v>
      </c>
      <c r="K139" s="658"/>
      <c r="L139" s="658"/>
      <c r="M139" s="658"/>
      <c r="N139" s="658"/>
      <c r="O139" s="658"/>
      <c r="P139" s="658"/>
      <c r="Q139" s="658"/>
      <c r="R139" s="658"/>
      <c r="S139" s="658"/>
      <c r="T139" s="658"/>
      <c r="U139" s="658"/>
      <c r="V139" s="656"/>
      <c r="W139" s="656"/>
      <c r="X139" s="656"/>
      <c r="Y139" s="656"/>
      <c r="Z139" s="656"/>
    </row>
    <row r="140" spans="1:26" ht="15.75" customHeight="1" x14ac:dyDescent="0.25">
      <c r="A140" s="656"/>
      <c r="B140" s="670" t="s">
        <v>1526</v>
      </c>
      <c r="C140" s="692" t="s">
        <v>1531</v>
      </c>
      <c r="D140" s="2" t="s">
        <v>280</v>
      </c>
      <c r="E140" s="2">
        <v>1</v>
      </c>
      <c r="F140" s="200" t="s">
        <v>1478</v>
      </c>
      <c r="G140" s="2">
        <v>2</v>
      </c>
      <c r="H140" s="672">
        <f t="shared" si="10"/>
        <v>2</v>
      </c>
      <c r="I140" s="675">
        <v>540</v>
      </c>
      <c r="J140" s="674">
        <f t="shared" si="11"/>
        <v>1080</v>
      </c>
      <c r="K140" s="658"/>
      <c r="L140" s="658"/>
      <c r="M140" s="658"/>
      <c r="N140" s="658"/>
      <c r="O140" s="658"/>
      <c r="P140" s="658"/>
      <c r="Q140" s="658"/>
      <c r="R140" s="658"/>
      <c r="S140" s="658"/>
      <c r="T140" s="658"/>
      <c r="U140" s="658"/>
      <c r="V140" s="656"/>
      <c r="W140" s="656"/>
      <c r="X140" s="656"/>
      <c r="Y140" s="656"/>
      <c r="Z140" s="656"/>
    </row>
    <row r="141" spans="1:26" ht="15.75" customHeight="1" x14ac:dyDescent="0.25">
      <c r="A141" s="656"/>
      <c r="B141" s="691" t="s">
        <v>1526</v>
      </c>
      <c r="C141" s="692" t="s">
        <v>1554</v>
      </c>
      <c r="D141" s="2" t="s">
        <v>280</v>
      </c>
      <c r="E141" s="2">
        <v>1</v>
      </c>
      <c r="F141" s="200" t="s">
        <v>1478</v>
      </c>
      <c r="G141" s="2">
        <v>2</v>
      </c>
      <c r="H141" s="672">
        <f t="shared" si="10"/>
        <v>2</v>
      </c>
      <c r="I141" s="675">
        <v>491.6</v>
      </c>
      <c r="J141" s="674">
        <f t="shared" si="11"/>
        <v>983.2</v>
      </c>
      <c r="K141" s="658"/>
      <c r="L141" s="658"/>
      <c r="M141" s="658"/>
      <c r="N141" s="658"/>
      <c r="O141" s="658"/>
      <c r="P141" s="658"/>
      <c r="Q141" s="658"/>
      <c r="R141" s="658"/>
      <c r="S141" s="658"/>
      <c r="T141" s="658"/>
      <c r="U141" s="658"/>
      <c r="V141" s="656"/>
      <c r="W141" s="656"/>
      <c r="X141" s="656"/>
      <c r="Y141" s="656"/>
      <c r="Z141" s="656"/>
    </row>
    <row r="142" spans="1:26" ht="15.75" customHeight="1" x14ac:dyDescent="0.25">
      <c r="A142" s="656"/>
      <c r="B142" s="691" t="s">
        <v>1526</v>
      </c>
      <c r="C142" s="692" t="s">
        <v>1555</v>
      </c>
      <c r="D142" s="2" t="s">
        <v>280</v>
      </c>
      <c r="E142" s="2">
        <v>1</v>
      </c>
      <c r="F142" s="200" t="s">
        <v>1478</v>
      </c>
      <c r="G142" s="2">
        <v>2</v>
      </c>
      <c r="H142" s="672">
        <f t="shared" si="10"/>
        <v>2</v>
      </c>
      <c r="I142" s="675">
        <v>540</v>
      </c>
      <c r="J142" s="674">
        <f t="shared" si="11"/>
        <v>1080</v>
      </c>
      <c r="K142" s="658"/>
      <c r="L142" s="658"/>
      <c r="M142" s="658"/>
      <c r="N142" s="658"/>
      <c r="O142" s="658"/>
      <c r="P142" s="658"/>
      <c r="Q142" s="658"/>
      <c r="R142" s="658"/>
      <c r="S142" s="658"/>
      <c r="T142" s="658"/>
      <c r="U142" s="658"/>
      <c r="V142" s="656"/>
      <c r="W142" s="656"/>
      <c r="X142" s="656"/>
      <c r="Y142" s="656"/>
      <c r="Z142" s="656"/>
    </row>
    <row r="143" spans="1:26" ht="15.75" customHeight="1" x14ac:dyDescent="0.25">
      <c r="A143" s="656"/>
      <c r="B143" s="691" t="s">
        <v>1526</v>
      </c>
      <c r="C143" s="692" t="s">
        <v>1545</v>
      </c>
      <c r="D143" s="2" t="s">
        <v>280</v>
      </c>
      <c r="E143" s="2">
        <v>1</v>
      </c>
      <c r="F143" s="200" t="s">
        <v>1478</v>
      </c>
      <c r="G143" s="2">
        <v>1</v>
      </c>
      <c r="H143" s="672">
        <f t="shared" si="10"/>
        <v>1</v>
      </c>
      <c r="I143" s="675">
        <v>491.6</v>
      </c>
      <c r="J143" s="674">
        <f t="shared" si="11"/>
        <v>491.6</v>
      </c>
      <c r="K143" s="658"/>
      <c r="L143" s="658"/>
      <c r="M143" s="658"/>
      <c r="N143" s="658"/>
      <c r="O143" s="658"/>
      <c r="P143" s="658"/>
      <c r="Q143" s="658"/>
      <c r="R143" s="658"/>
      <c r="S143" s="658"/>
      <c r="T143" s="658"/>
      <c r="U143" s="658"/>
      <c r="V143" s="656"/>
      <c r="W143" s="656"/>
      <c r="X143" s="656"/>
      <c r="Y143" s="656"/>
      <c r="Z143" s="656"/>
    </row>
    <row r="144" spans="1:26" ht="15.75" customHeight="1" x14ac:dyDescent="0.25">
      <c r="A144" s="656"/>
      <c r="B144" s="691" t="s">
        <v>1526</v>
      </c>
      <c r="C144" s="692" t="s">
        <v>1556</v>
      </c>
      <c r="D144" s="2" t="s">
        <v>280</v>
      </c>
      <c r="E144" s="2">
        <v>1</v>
      </c>
      <c r="F144" s="200" t="s">
        <v>1478</v>
      </c>
      <c r="G144" s="2">
        <v>1</v>
      </c>
      <c r="H144" s="672">
        <f t="shared" si="10"/>
        <v>1</v>
      </c>
      <c r="I144" s="675">
        <v>536.9</v>
      </c>
      <c r="J144" s="674">
        <f t="shared" si="11"/>
        <v>536.9</v>
      </c>
      <c r="K144" s="658"/>
      <c r="L144" s="658"/>
      <c r="M144" s="658"/>
      <c r="N144" s="658"/>
      <c r="O144" s="658"/>
      <c r="P144" s="658"/>
      <c r="Q144" s="658"/>
      <c r="R144" s="658"/>
      <c r="S144" s="658"/>
      <c r="T144" s="658"/>
      <c r="U144" s="658"/>
      <c r="V144" s="656"/>
      <c r="W144" s="656"/>
      <c r="X144" s="656"/>
      <c r="Y144" s="656"/>
      <c r="Z144" s="656"/>
    </row>
    <row r="145" spans="1:26" ht="15.75" customHeight="1" x14ac:dyDescent="0.25">
      <c r="A145" s="656"/>
      <c r="B145" s="670" t="s">
        <v>1526</v>
      </c>
      <c r="C145" s="671" t="s">
        <v>1485</v>
      </c>
      <c r="D145" s="2" t="s">
        <v>280</v>
      </c>
      <c r="E145" s="2">
        <v>1</v>
      </c>
      <c r="F145" s="200" t="s">
        <v>1478</v>
      </c>
      <c r="G145" s="2">
        <v>20</v>
      </c>
      <c r="H145" s="672">
        <f t="shared" si="10"/>
        <v>20</v>
      </c>
      <c r="I145" s="673">
        <v>185</v>
      </c>
      <c r="J145" s="674">
        <f t="shared" si="11"/>
        <v>3700</v>
      </c>
      <c r="K145" s="658"/>
      <c r="L145" s="658"/>
      <c r="M145" s="658"/>
      <c r="N145" s="658"/>
      <c r="O145" s="658"/>
      <c r="P145" s="658"/>
      <c r="Q145" s="658"/>
      <c r="R145" s="658"/>
      <c r="S145" s="658"/>
      <c r="T145" s="658"/>
      <c r="U145" s="658"/>
      <c r="V145" s="656"/>
      <c r="W145" s="656"/>
      <c r="X145" s="656"/>
      <c r="Y145" s="656"/>
      <c r="Z145" s="656"/>
    </row>
    <row r="146" spans="1:26" ht="15.75" customHeight="1" x14ac:dyDescent="0.25">
      <c r="A146" s="656"/>
      <c r="B146" s="691" t="s">
        <v>1526</v>
      </c>
      <c r="C146" s="692" t="s">
        <v>1557</v>
      </c>
      <c r="D146" s="2" t="s">
        <v>280</v>
      </c>
      <c r="E146" s="2">
        <v>1</v>
      </c>
      <c r="F146" s="200" t="s">
        <v>1478</v>
      </c>
      <c r="G146" s="2">
        <v>1</v>
      </c>
      <c r="H146" s="672">
        <f t="shared" si="10"/>
        <v>1</v>
      </c>
      <c r="I146" s="675">
        <v>1500</v>
      </c>
      <c r="J146" s="674">
        <f t="shared" si="11"/>
        <v>1500</v>
      </c>
      <c r="K146" s="658"/>
      <c r="L146" s="658"/>
      <c r="M146" s="658"/>
      <c r="N146" s="658"/>
      <c r="O146" s="658"/>
      <c r="P146" s="658"/>
      <c r="Q146" s="658"/>
      <c r="R146" s="658"/>
      <c r="S146" s="658"/>
      <c r="T146" s="658"/>
      <c r="U146" s="658"/>
      <c r="V146" s="656"/>
      <c r="W146" s="656"/>
      <c r="X146" s="656"/>
      <c r="Y146" s="656"/>
      <c r="Z146" s="656"/>
    </row>
    <row r="147" spans="1:26" ht="15.75" customHeight="1" x14ac:dyDescent="0.25">
      <c r="A147" s="656"/>
      <c r="B147" s="691" t="s">
        <v>1526</v>
      </c>
      <c r="C147" s="692" t="s">
        <v>1522</v>
      </c>
      <c r="D147" s="2" t="s">
        <v>280</v>
      </c>
      <c r="E147" s="2">
        <v>1</v>
      </c>
      <c r="F147" s="200" t="s">
        <v>1478</v>
      </c>
      <c r="G147" s="2">
        <v>3</v>
      </c>
      <c r="H147" s="672">
        <f t="shared" si="10"/>
        <v>3</v>
      </c>
      <c r="I147" s="675">
        <v>859.1</v>
      </c>
      <c r="J147" s="674">
        <f t="shared" si="11"/>
        <v>2577.3000000000002</v>
      </c>
      <c r="K147" s="658"/>
      <c r="L147" s="658"/>
      <c r="M147" s="658"/>
      <c r="N147" s="658"/>
      <c r="O147" s="658"/>
      <c r="P147" s="658"/>
      <c r="Q147" s="658"/>
      <c r="R147" s="658"/>
      <c r="S147" s="658"/>
      <c r="T147" s="658"/>
      <c r="U147" s="658"/>
      <c r="V147" s="656"/>
      <c r="W147" s="656"/>
      <c r="X147" s="656"/>
      <c r="Y147" s="656"/>
      <c r="Z147" s="656"/>
    </row>
    <row r="148" spans="1:26" ht="15.75" customHeight="1" x14ac:dyDescent="0.25">
      <c r="A148" s="656"/>
      <c r="B148" s="670" t="s">
        <v>1526</v>
      </c>
      <c r="C148" s="671" t="s">
        <v>1499</v>
      </c>
      <c r="D148" s="2" t="s">
        <v>280</v>
      </c>
      <c r="E148" s="2">
        <v>1</v>
      </c>
      <c r="F148" s="200" t="s">
        <v>1478</v>
      </c>
      <c r="G148" s="672">
        <v>2</v>
      </c>
      <c r="H148" s="672">
        <f t="shared" si="10"/>
        <v>2</v>
      </c>
      <c r="I148" s="675">
        <v>476.1</v>
      </c>
      <c r="J148" s="674">
        <f t="shared" si="11"/>
        <v>952.2</v>
      </c>
      <c r="K148" s="658"/>
      <c r="L148" s="658"/>
      <c r="M148" s="658"/>
      <c r="N148" s="658"/>
      <c r="O148" s="658"/>
      <c r="P148" s="658"/>
      <c r="Q148" s="658"/>
      <c r="R148" s="658"/>
      <c r="S148" s="658"/>
      <c r="T148" s="658"/>
      <c r="U148" s="658"/>
      <c r="V148" s="656"/>
      <c r="W148" s="656"/>
      <c r="X148" s="656"/>
      <c r="Y148" s="656"/>
      <c r="Z148" s="656"/>
    </row>
    <row r="149" spans="1:26" ht="15.75" customHeight="1" x14ac:dyDescent="0.25">
      <c r="A149" s="656"/>
      <c r="B149" s="691" t="s">
        <v>1526</v>
      </c>
      <c r="C149" s="692" t="s">
        <v>1558</v>
      </c>
      <c r="D149" s="2" t="s">
        <v>280</v>
      </c>
      <c r="E149" s="2">
        <v>1</v>
      </c>
      <c r="F149" s="200" t="s">
        <v>1478</v>
      </c>
      <c r="G149" s="2">
        <v>24</v>
      </c>
      <c r="H149" s="672">
        <f t="shared" si="10"/>
        <v>24</v>
      </c>
      <c r="I149" s="675">
        <v>367</v>
      </c>
      <c r="J149" s="674">
        <f t="shared" si="11"/>
        <v>8808</v>
      </c>
      <c r="K149" s="658"/>
      <c r="L149" s="658"/>
      <c r="M149" s="658"/>
      <c r="N149" s="658"/>
      <c r="O149" s="658"/>
      <c r="P149" s="658"/>
      <c r="Q149" s="658"/>
      <c r="R149" s="658"/>
      <c r="S149" s="658"/>
      <c r="T149" s="658"/>
      <c r="U149" s="658"/>
      <c r="V149" s="656"/>
      <c r="W149" s="656"/>
      <c r="X149" s="656"/>
      <c r="Y149" s="656"/>
      <c r="Z149" s="656"/>
    </row>
    <row r="150" spans="1:26" ht="15.75" customHeight="1" x14ac:dyDescent="0.25">
      <c r="A150" s="656"/>
      <c r="B150" s="691" t="s">
        <v>1526</v>
      </c>
      <c r="C150" s="692" t="s">
        <v>1559</v>
      </c>
      <c r="D150" s="2" t="s">
        <v>280</v>
      </c>
      <c r="E150" s="2">
        <v>1</v>
      </c>
      <c r="F150" s="200" t="s">
        <v>1478</v>
      </c>
      <c r="G150" s="2">
        <v>1</v>
      </c>
      <c r="H150" s="672">
        <f t="shared" si="10"/>
        <v>1</v>
      </c>
      <c r="I150" s="675">
        <v>1500</v>
      </c>
      <c r="J150" s="674">
        <f t="shared" si="11"/>
        <v>1500</v>
      </c>
      <c r="K150" s="658"/>
      <c r="L150" s="658"/>
      <c r="M150" s="658"/>
      <c r="N150" s="658"/>
      <c r="O150" s="658"/>
      <c r="P150" s="658"/>
      <c r="Q150" s="658"/>
      <c r="R150" s="658"/>
      <c r="S150" s="658"/>
      <c r="T150" s="658"/>
      <c r="U150" s="658"/>
      <c r="V150" s="656"/>
      <c r="W150" s="656"/>
      <c r="X150" s="656"/>
      <c r="Y150" s="656"/>
      <c r="Z150" s="656"/>
    </row>
    <row r="151" spans="1:26" ht="15.75" customHeight="1" x14ac:dyDescent="0.25">
      <c r="A151" s="656"/>
      <c r="B151" s="670" t="s">
        <v>1526</v>
      </c>
      <c r="C151" s="671" t="s">
        <v>1491</v>
      </c>
      <c r="D151" s="2" t="s">
        <v>280</v>
      </c>
      <c r="E151" s="2">
        <v>1</v>
      </c>
      <c r="F151" s="200" t="s">
        <v>1478</v>
      </c>
      <c r="G151" s="2">
        <v>1</v>
      </c>
      <c r="H151" s="672">
        <f t="shared" si="10"/>
        <v>1</v>
      </c>
      <c r="I151" s="673">
        <v>1295</v>
      </c>
      <c r="J151" s="674">
        <f t="shared" si="11"/>
        <v>1295</v>
      </c>
      <c r="K151" s="658"/>
      <c r="L151" s="658"/>
      <c r="M151" s="658"/>
      <c r="N151" s="658"/>
      <c r="O151" s="658"/>
      <c r="P151" s="658"/>
      <c r="Q151" s="658"/>
      <c r="R151" s="658"/>
      <c r="S151" s="658"/>
      <c r="T151" s="658"/>
      <c r="U151" s="658"/>
      <c r="V151" s="656"/>
      <c r="W151" s="656"/>
      <c r="X151" s="656"/>
      <c r="Y151" s="656"/>
      <c r="Z151" s="656"/>
    </row>
    <row r="152" spans="1:26" ht="15.75" customHeight="1" x14ac:dyDescent="0.25">
      <c r="A152" s="656"/>
      <c r="B152" s="691" t="s">
        <v>1526</v>
      </c>
      <c r="C152" s="692" t="s">
        <v>1560</v>
      </c>
      <c r="D152" s="2" t="s">
        <v>280</v>
      </c>
      <c r="E152" s="2">
        <v>1</v>
      </c>
      <c r="F152" s="200" t="s">
        <v>1478</v>
      </c>
      <c r="G152" s="2">
        <v>3</v>
      </c>
      <c r="H152" s="672">
        <f t="shared" si="10"/>
        <v>3</v>
      </c>
      <c r="I152" s="675">
        <v>2983</v>
      </c>
      <c r="J152" s="674">
        <f t="shared" si="11"/>
        <v>8949</v>
      </c>
      <c r="K152" s="658"/>
      <c r="L152" s="658"/>
      <c r="M152" s="658"/>
      <c r="N152" s="658"/>
      <c r="O152" s="658"/>
      <c r="P152" s="658"/>
      <c r="Q152" s="658"/>
      <c r="R152" s="658"/>
      <c r="S152" s="658"/>
      <c r="T152" s="658"/>
      <c r="U152" s="658"/>
      <c r="V152" s="656"/>
      <c r="W152" s="656"/>
      <c r="X152" s="656"/>
      <c r="Y152" s="656"/>
      <c r="Z152" s="656"/>
    </row>
    <row r="153" spans="1:26" ht="15.75" customHeight="1" x14ac:dyDescent="0.25">
      <c r="A153" s="656"/>
      <c r="B153" s="670" t="s">
        <v>1526</v>
      </c>
      <c r="C153" s="671" t="s">
        <v>1485</v>
      </c>
      <c r="D153" s="2" t="s">
        <v>280</v>
      </c>
      <c r="E153" s="2">
        <v>1</v>
      </c>
      <c r="F153" s="200" t="s">
        <v>1478</v>
      </c>
      <c r="G153" s="2">
        <v>23</v>
      </c>
      <c r="H153" s="672">
        <f t="shared" si="10"/>
        <v>23</v>
      </c>
      <c r="I153" s="673">
        <v>185</v>
      </c>
      <c r="J153" s="674">
        <f t="shared" si="11"/>
        <v>4255</v>
      </c>
      <c r="K153" s="658"/>
      <c r="L153" s="658"/>
      <c r="M153" s="658"/>
      <c r="N153" s="658"/>
      <c r="O153" s="658"/>
      <c r="P153" s="658"/>
      <c r="Q153" s="658"/>
      <c r="R153" s="658"/>
      <c r="S153" s="658"/>
      <c r="T153" s="658"/>
      <c r="U153" s="658"/>
      <c r="V153" s="656"/>
      <c r="W153" s="656"/>
      <c r="X153" s="656"/>
      <c r="Y153" s="656"/>
      <c r="Z153" s="656"/>
    </row>
    <row r="154" spans="1:26" ht="15.75" customHeight="1" x14ac:dyDescent="0.25">
      <c r="A154" s="656"/>
      <c r="B154" s="670" t="s">
        <v>1526</v>
      </c>
      <c r="C154" s="671" t="s">
        <v>1561</v>
      </c>
      <c r="D154" s="2" t="s">
        <v>280</v>
      </c>
      <c r="E154" s="2">
        <v>1</v>
      </c>
      <c r="F154" s="200" t="s">
        <v>1478</v>
      </c>
      <c r="G154" s="2">
        <v>14</v>
      </c>
      <c r="H154" s="672">
        <f t="shared" si="10"/>
        <v>14</v>
      </c>
      <c r="I154" s="673">
        <v>859.1</v>
      </c>
      <c r="J154" s="674">
        <f t="shared" si="11"/>
        <v>12027.4</v>
      </c>
      <c r="K154" s="658"/>
      <c r="L154" s="658"/>
      <c r="M154" s="658"/>
      <c r="N154" s="658"/>
      <c r="O154" s="658"/>
      <c r="P154" s="658"/>
      <c r="Q154" s="658"/>
      <c r="R154" s="658"/>
      <c r="S154" s="658"/>
      <c r="T154" s="658"/>
      <c r="U154" s="658"/>
      <c r="V154" s="656"/>
      <c r="W154" s="656"/>
      <c r="X154" s="656"/>
      <c r="Y154" s="656"/>
      <c r="Z154" s="656"/>
    </row>
    <row r="155" spans="1:26" ht="15.75" customHeight="1" x14ac:dyDescent="0.25">
      <c r="A155" s="656"/>
      <c r="B155" s="670" t="s">
        <v>1526</v>
      </c>
      <c r="C155" s="671" t="s">
        <v>1538</v>
      </c>
      <c r="D155" s="2" t="s">
        <v>280</v>
      </c>
      <c r="E155" s="2">
        <v>1</v>
      </c>
      <c r="F155" s="200" t="s">
        <v>1478</v>
      </c>
      <c r="G155" s="2">
        <v>18</v>
      </c>
      <c r="H155" s="672">
        <f t="shared" si="10"/>
        <v>18</v>
      </c>
      <c r="I155" s="675">
        <v>542.9</v>
      </c>
      <c r="J155" s="674">
        <f t="shared" si="11"/>
        <v>9772.1999999999989</v>
      </c>
      <c r="K155" s="658"/>
      <c r="L155" s="658"/>
      <c r="M155" s="658"/>
      <c r="N155" s="658"/>
      <c r="O155" s="658"/>
      <c r="P155" s="658"/>
      <c r="Q155" s="658"/>
      <c r="R155" s="658"/>
      <c r="S155" s="658"/>
      <c r="T155" s="658"/>
      <c r="U155" s="658"/>
      <c r="V155" s="656"/>
      <c r="W155" s="656"/>
      <c r="X155" s="656"/>
      <c r="Y155" s="656"/>
      <c r="Z155" s="656"/>
    </row>
    <row r="156" spans="1:26" ht="15.75" customHeight="1" x14ac:dyDescent="0.25">
      <c r="A156" s="656"/>
      <c r="B156" s="670" t="s">
        <v>1526</v>
      </c>
      <c r="C156" s="671" t="s">
        <v>1486</v>
      </c>
      <c r="D156" s="2" t="s">
        <v>280</v>
      </c>
      <c r="E156" s="2">
        <v>1</v>
      </c>
      <c r="F156" s="200" t="s">
        <v>1478</v>
      </c>
      <c r="G156" s="2">
        <v>1</v>
      </c>
      <c r="H156" s="672">
        <f t="shared" si="10"/>
        <v>1</v>
      </c>
      <c r="I156" s="675">
        <v>1255.2</v>
      </c>
      <c r="J156" s="674">
        <f t="shared" si="11"/>
        <v>1255.2</v>
      </c>
      <c r="K156" s="658"/>
      <c r="L156" s="658"/>
      <c r="M156" s="658"/>
      <c r="N156" s="658"/>
      <c r="O156" s="658"/>
      <c r="P156" s="658"/>
      <c r="Q156" s="658"/>
      <c r="R156" s="658"/>
      <c r="S156" s="658"/>
      <c r="T156" s="658"/>
      <c r="U156" s="658"/>
      <c r="V156" s="656"/>
      <c r="W156" s="656"/>
      <c r="X156" s="656"/>
      <c r="Y156" s="656"/>
      <c r="Z156" s="656"/>
    </row>
    <row r="157" spans="1:26" ht="15.75" customHeight="1" x14ac:dyDescent="0.25">
      <c r="A157" s="656"/>
      <c r="B157" s="670" t="s">
        <v>1526</v>
      </c>
      <c r="C157" s="671" t="s">
        <v>1543</v>
      </c>
      <c r="D157" s="2" t="s">
        <v>280</v>
      </c>
      <c r="E157" s="2">
        <v>1</v>
      </c>
      <c r="F157" s="200" t="s">
        <v>1478</v>
      </c>
      <c r="G157" s="2">
        <v>4</v>
      </c>
      <c r="H157" s="672">
        <f t="shared" si="10"/>
        <v>4</v>
      </c>
      <c r="I157" s="675">
        <v>775.6</v>
      </c>
      <c r="J157" s="674">
        <f t="shared" si="11"/>
        <v>3102.4</v>
      </c>
      <c r="K157" s="658"/>
      <c r="L157" s="658"/>
      <c r="M157" s="658"/>
      <c r="N157" s="658"/>
      <c r="O157" s="658"/>
      <c r="P157" s="658"/>
      <c r="Q157" s="658"/>
      <c r="R157" s="658"/>
      <c r="S157" s="658"/>
      <c r="T157" s="658"/>
      <c r="U157" s="658"/>
      <c r="V157" s="656"/>
      <c r="W157" s="656"/>
      <c r="X157" s="656"/>
      <c r="Y157" s="656"/>
      <c r="Z157" s="656"/>
    </row>
    <row r="158" spans="1:26" ht="15.75" customHeight="1" x14ac:dyDescent="0.25">
      <c r="A158" s="656"/>
      <c r="B158" s="670" t="s">
        <v>1526</v>
      </c>
      <c r="C158" s="671" t="s">
        <v>1543</v>
      </c>
      <c r="D158" s="2" t="s">
        <v>280</v>
      </c>
      <c r="E158" s="2">
        <v>1</v>
      </c>
      <c r="F158" s="200" t="s">
        <v>1478</v>
      </c>
      <c r="G158" s="2">
        <v>2</v>
      </c>
      <c r="H158" s="672">
        <f t="shared" si="10"/>
        <v>2</v>
      </c>
      <c r="I158" s="675">
        <v>875</v>
      </c>
      <c r="J158" s="674">
        <f t="shared" si="11"/>
        <v>1750</v>
      </c>
      <c r="K158" s="658"/>
      <c r="L158" s="658"/>
      <c r="M158" s="658"/>
      <c r="N158" s="658"/>
      <c r="O158" s="658"/>
      <c r="P158" s="658"/>
      <c r="Q158" s="658"/>
      <c r="R158" s="658"/>
      <c r="S158" s="658"/>
      <c r="T158" s="658"/>
      <c r="U158" s="658"/>
      <c r="V158" s="656"/>
      <c r="W158" s="656"/>
      <c r="X158" s="656"/>
      <c r="Y158" s="656"/>
      <c r="Z158" s="656"/>
    </row>
    <row r="159" spans="1:26" ht="15.75" customHeight="1" x14ac:dyDescent="0.25">
      <c r="A159" s="656"/>
      <c r="B159" s="670" t="s">
        <v>1526</v>
      </c>
      <c r="C159" s="671" t="s">
        <v>1498</v>
      </c>
      <c r="D159" s="2" t="s">
        <v>280</v>
      </c>
      <c r="E159" s="2">
        <f>E157</f>
        <v>1</v>
      </c>
      <c r="F159" s="200" t="s">
        <v>1478</v>
      </c>
      <c r="G159" s="2">
        <v>9</v>
      </c>
      <c r="H159" s="672">
        <f t="shared" si="10"/>
        <v>9</v>
      </c>
      <c r="I159" s="673">
        <v>1252.9000000000001</v>
      </c>
      <c r="J159" s="674">
        <f t="shared" si="11"/>
        <v>11276.1</v>
      </c>
      <c r="K159" s="658"/>
      <c r="L159" s="658"/>
      <c r="M159" s="658"/>
      <c r="N159" s="658"/>
      <c r="O159" s="658"/>
      <c r="P159" s="658"/>
      <c r="Q159" s="658"/>
      <c r="R159" s="658"/>
      <c r="S159" s="658"/>
      <c r="T159" s="658"/>
      <c r="U159" s="658"/>
      <c r="V159" s="656"/>
      <c r="W159" s="656"/>
      <c r="X159" s="656"/>
      <c r="Y159" s="656"/>
      <c r="Z159" s="656"/>
    </row>
    <row r="160" spans="1:26" ht="15.75" customHeight="1" x14ac:dyDescent="0.25">
      <c r="A160" s="656"/>
      <c r="B160" s="670" t="s">
        <v>1526</v>
      </c>
      <c r="C160" s="671" t="s">
        <v>1562</v>
      </c>
      <c r="D160" s="2" t="s">
        <v>280</v>
      </c>
      <c r="E160" s="2">
        <f>E158</f>
        <v>1</v>
      </c>
      <c r="F160" s="200" t="s">
        <v>1478</v>
      </c>
      <c r="G160" s="2">
        <v>1</v>
      </c>
      <c r="H160" s="672">
        <f t="shared" si="10"/>
        <v>1</v>
      </c>
      <c r="I160" s="673">
        <v>1259.0999999999999</v>
      </c>
      <c r="J160" s="674">
        <f t="shared" si="11"/>
        <v>1259.0999999999999</v>
      </c>
      <c r="K160" s="658"/>
      <c r="L160" s="658"/>
      <c r="M160" s="658"/>
      <c r="N160" s="658"/>
      <c r="O160" s="658"/>
      <c r="P160" s="658"/>
      <c r="Q160" s="658"/>
      <c r="R160" s="658"/>
      <c r="S160" s="658"/>
      <c r="T160" s="658"/>
      <c r="U160" s="658"/>
      <c r="V160" s="656"/>
      <c r="W160" s="656"/>
      <c r="X160" s="656"/>
      <c r="Y160" s="656"/>
      <c r="Z160" s="656"/>
    </row>
    <row r="161" spans="1:26" ht="15.75" customHeight="1" x14ac:dyDescent="0.25">
      <c r="A161" s="656"/>
      <c r="B161" s="670" t="s">
        <v>1526</v>
      </c>
      <c r="C161" s="671" t="s">
        <v>1485</v>
      </c>
      <c r="D161" s="2" t="s">
        <v>280</v>
      </c>
      <c r="E161" s="2">
        <v>1</v>
      </c>
      <c r="F161" s="200" t="s">
        <v>1478</v>
      </c>
      <c r="G161" s="2">
        <v>3</v>
      </c>
      <c r="H161" s="672">
        <f t="shared" si="10"/>
        <v>3</v>
      </c>
      <c r="I161" s="673">
        <v>185</v>
      </c>
      <c r="J161" s="674">
        <f t="shared" si="11"/>
        <v>555</v>
      </c>
      <c r="K161" s="658"/>
      <c r="L161" s="658"/>
      <c r="M161" s="658"/>
      <c r="N161" s="658"/>
      <c r="O161" s="658"/>
      <c r="P161" s="658"/>
      <c r="Q161" s="658"/>
      <c r="R161" s="658"/>
      <c r="S161" s="658"/>
      <c r="T161" s="658"/>
      <c r="U161" s="658"/>
      <c r="V161" s="656"/>
      <c r="W161" s="656"/>
      <c r="X161" s="656"/>
      <c r="Y161" s="656"/>
      <c r="Z161" s="656"/>
    </row>
    <row r="162" spans="1:26" ht="15.75" customHeight="1" x14ac:dyDescent="0.25">
      <c r="A162" s="656"/>
      <c r="B162" s="670" t="s">
        <v>1526</v>
      </c>
      <c r="C162" s="671" t="s">
        <v>1561</v>
      </c>
      <c r="D162" s="2" t="s">
        <v>280</v>
      </c>
      <c r="E162" s="2">
        <v>1</v>
      </c>
      <c r="F162" s="200" t="s">
        <v>1478</v>
      </c>
      <c r="G162" s="2">
        <v>1</v>
      </c>
      <c r="H162" s="672">
        <f t="shared" si="10"/>
        <v>1</v>
      </c>
      <c r="I162" s="673">
        <v>859.1</v>
      </c>
      <c r="J162" s="674">
        <f t="shared" si="11"/>
        <v>859.1</v>
      </c>
      <c r="K162" s="658"/>
      <c r="L162" s="658"/>
      <c r="M162" s="658"/>
      <c r="N162" s="658"/>
      <c r="O162" s="658"/>
      <c r="P162" s="658"/>
      <c r="Q162" s="658"/>
      <c r="R162" s="658"/>
      <c r="S162" s="658"/>
      <c r="T162" s="658"/>
      <c r="U162" s="658"/>
      <c r="V162" s="656"/>
      <c r="W162" s="656"/>
      <c r="X162" s="656"/>
      <c r="Y162" s="656"/>
      <c r="Z162" s="656"/>
    </row>
    <row r="163" spans="1:26" ht="15.75" customHeight="1" x14ac:dyDescent="0.25">
      <c r="A163" s="656"/>
      <c r="B163" s="670" t="s">
        <v>1526</v>
      </c>
      <c r="C163" s="671" t="s">
        <v>1538</v>
      </c>
      <c r="D163" s="2" t="s">
        <v>280</v>
      </c>
      <c r="E163" s="2">
        <v>1</v>
      </c>
      <c r="F163" s="200" t="s">
        <v>1478</v>
      </c>
      <c r="G163" s="2">
        <v>1</v>
      </c>
      <c r="H163" s="672">
        <f t="shared" si="10"/>
        <v>1</v>
      </c>
      <c r="I163" s="675">
        <v>542.9</v>
      </c>
      <c r="J163" s="674">
        <f t="shared" si="11"/>
        <v>542.9</v>
      </c>
      <c r="K163" s="658"/>
      <c r="L163" s="658"/>
      <c r="M163" s="658"/>
      <c r="N163" s="658"/>
      <c r="O163" s="658"/>
      <c r="P163" s="658"/>
      <c r="Q163" s="658"/>
      <c r="R163" s="658"/>
      <c r="S163" s="658"/>
      <c r="T163" s="658"/>
      <c r="U163" s="658"/>
      <c r="V163" s="656"/>
      <c r="W163" s="656"/>
      <c r="X163" s="656"/>
      <c r="Y163" s="656"/>
      <c r="Z163" s="656"/>
    </row>
    <row r="164" spans="1:26" ht="15.75" customHeight="1" x14ac:dyDescent="0.25">
      <c r="A164" s="656"/>
      <c r="B164" s="670" t="s">
        <v>1526</v>
      </c>
      <c r="C164" s="671" t="s">
        <v>1486</v>
      </c>
      <c r="D164" s="2" t="s">
        <v>280</v>
      </c>
      <c r="E164" s="2">
        <v>1</v>
      </c>
      <c r="F164" s="200" t="s">
        <v>1478</v>
      </c>
      <c r="G164" s="2">
        <v>3</v>
      </c>
      <c r="H164" s="672">
        <f t="shared" si="10"/>
        <v>3</v>
      </c>
      <c r="I164" s="675">
        <v>1255.2</v>
      </c>
      <c r="J164" s="674">
        <f t="shared" si="11"/>
        <v>3765.6000000000004</v>
      </c>
      <c r="K164" s="658"/>
      <c r="L164" s="658"/>
      <c r="M164" s="658"/>
      <c r="N164" s="658"/>
      <c r="O164" s="658"/>
      <c r="P164" s="658"/>
      <c r="Q164" s="658"/>
      <c r="R164" s="658"/>
      <c r="S164" s="658"/>
      <c r="T164" s="658"/>
      <c r="U164" s="658"/>
      <c r="V164" s="656"/>
      <c r="W164" s="656"/>
      <c r="X164" s="656"/>
      <c r="Y164" s="656"/>
      <c r="Z164" s="656"/>
    </row>
    <row r="165" spans="1:26" ht="15.75" customHeight="1" x14ac:dyDescent="0.25">
      <c r="A165" s="656"/>
      <c r="B165" s="670" t="s">
        <v>1526</v>
      </c>
      <c r="C165" s="671" t="s">
        <v>1543</v>
      </c>
      <c r="D165" s="2" t="s">
        <v>280</v>
      </c>
      <c r="E165" s="2">
        <v>1</v>
      </c>
      <c r="F165" s="200" t="s">
        <v>1478</v>
      </c>
      <c r="G165" s="2">
        <v>2</v>
      </c>
      <c r="H165" s="672">
        <f t="shared" si="10"/>
        <v>2</v>
      </c>
      <c r="I165" s="675">
        <v>775.6</v>
      </c>
      <c r="J165" s="674">
        <f t="shared" si="11"/>
        <v>1551.2</v>
      </c>
      <c r="K165" s="658"/>
      <c r="L165" s="658"/>
      <c r="M165" s="658"/>
      <c r="N165" s="658"/>
      <c r="O165" s="658"/>
      <c r="P165" s="658"/>
      <c r="Q165" s="658"/>
      <c r="R165" s="658"/>
      <c r="S165" s="658"/>
      <c r="T165" s="658"/>
      <c r="U165" s="658"/>
      <c r="V165" s="656"/>
      <c r="W165" s="656"/>
      <c r="X165" s="656"/>
      <c r="Y165" s="656"/>
      <c r="Z165" s="656"/>
    </row>
    <row r="166" spans="1:26" ht="15.75" customHeight="1" x14ac:dyDescent="0.25">
      <c r="A166" s="656"/>
      <c r="B166" s="695"/>
      <c r="C166" s="685" t="s">
        <v>1563</v>
      </c>
      <c r="D166" s="686"/>
      <c r="E166" s="686"/>
      <c r="F166" s="687"/>
      <c r="G166" s="686"/>
      <c r="H166" s="688" t="s">
        <v>1475</v>
      </c>
      <c r="I166" s="689"/>
      <c r="J166" s="690"/>
      <c r="K166" s="658"/>
      <c r="L166" s="658"/>
      <c r="M166" s="658"/>
      <c r="N166" s="658"/>
      <c r="O166" s="658"/>
      <c r="P166" s="658"/>
      <c r="Q166" s="658"/>
      <c r="R166" s="658"/>
      <c r="S166" s="658"/>
      <c r="T166" s="658"/>
      <c r="U166" s="658"/>
      <c r="V166" s="656"/>
      <c r="W166" s="656"/>
      <c r="X166" s="656"/>
      <c r="Y166" s="656"/>
      <c r="Z166" s="656"/>
    </row>
    <row r="167" spans="1:26" ht="15.75" customHeight="1" x14ac:dyDescent="0.25">
      <c r="A167" s="656"/>
      <c r="B167" s="691" t="s">
        <v>1526</v>
      </c>
      <c r="C167" s="692" t="s">
        <v>1564</v>
      </c>
      <c r="D167" s="2" t="s">
        <v>280</v>
      </c>
      <c r="E167" s="2">
        <v>1</v>
      </c>
      <c r="F167" s="200" t="s">
        <v>1478</v>
      </c>
      <c r="G167" s="2">
        <v>2</v>
      </c>
      <c r="H167" s="672">
        <f>E167*G167</f>
        <v>2</v>
      </c>
      <c r="I167" s="675">
        <v>500</v>
      </c>
      <c r="J167" s="674">
        <f t="shared" ref="J167:J212" si="12">+H167*I167</f>
        <v>1000</v>
      </c>
      <c r="K167" s="658"/>
      <c r="L167" s="658"/>
      <c r="M167" s="658"/>
      <c r="N167" s="658"/>
      <c r="O167" s="658"/>
      <c r="P167" s="658"/>
      <c r="Q167" s="658"/>
      <c r="R167" s="658"/>
      <c r="S167" s="658"/>
      <c r="T167" s="658"/>
      <c r="U167" s="658"/>
      <c r="V167" s="656"/>
      <c r="W167" s="656"/>
      <c r="X167" s="656"/>
      <c r="Y167" s="656"/>
      <c r="Z167" s="656"/>
    </row>
    <row r="168" spans="1:26" ht="15.75" customHeight="1" x14ac:dyDescent="0.25">
      <c r="A168" s="656"/>
      <c r="B168" s="691" t="s">
        <v>1526</v>
      </c>
      <c r="C168" s="692" t="s">
        <v>1565</v>
      </c>
      <c r="D168" s="2" t="s">
        <v>280</v>
      </c>
      <c r="E168" s="2">
        <v>1</v>
      </c>
      <c r="F168" s="200" t="s">
        <v>1478</v>
      </c>
      <c r="G168" s="2">
        <v>1</v>
      </c>
      <c r="H168" s="672">
        <f>E168*G168</f>
        <v>1</v>
      </c>
      <c r="I168" s="673">
        <v>715.9</v>
      </c>
      <c r="J168" s="674">
        <f t="shared" si="12"/>
        <v>715.9</v>
      </c>
      <c r="K168" s="658"/>
      <c r="L168" s="658"/>
      <c r="M168" s="658"/>
      <c r="N168" s="658"/>
      <c r="O168" s="658"/>
      <c r="P168" s="658"/>
      <c r="Q168" s="658"/>
      <c r="R168" s="658"/>
      <c r="S168" s="658"/>
      <c r="T168" s="658"/>
      <c r="U168" s="658"/>
      <c r="V168" s="656"/>
      <c r="W168" s="656"/>
      <c r="X168" s="656"/>
      <c r="Y168" s="656"/>
      <c r="Z168" s="656"/>
    </row>
    <row r="169" spans="1:26" ht="15.75" customHeight="1" x14ac:dyDescent="0.25">
      <c r="A169" s="656"/>
      <c r="B169" s="691" t="s">
        <v>1526</v>
      </c>
      <c r="C169" s="692" t="s">
        <v>1556</v>
      </c>
      <c r="D169" s="2" t="s">
        <v>280</v>
      </c>
      <c r="E169" s="2">
        <v>1</v>
      </c>
      <c r="F169" s="200" t="s">
        <v>1478</v>
      </c>
      <c r="G169" s="2">
        <v>1</v>
      </c>
      <c r="H169" s="672">
        <f>E169*G169</f>
        <v>1</v>
      </c>
      <c r="I169" s="673">
        <v>536.9</v>
      </c>
      <c r="J169" s="674">
        <f t="shared" si="12"/>
        <v>536.9</v>
      </c>
      <c r="K169" s="658"/>
      <c r="L169" s="658"/>
      <c r="M169" s="658"/>
      <c r="N169" s="658"/>
      <c r="O169" s="658"/>
      <c r="P169" s="658"/>
      <c r="Q169" s="658"/>
      <c r="R169" s="658"/>
      <c r="S169" s="658"/>
      <c r="T169" s="658"/>
      <c r="U169" s="658"/>
      <c r="V169" s="656"/>
      <c r="W169" s="656"/>
      <c r="X169" s="656"/>
      <c r="Y169" s="656"/>
      <c r="Z169" s="656"/>
    </row>
    <row r="170" spans="1:26" ht="15.75" customHeight="1" x14ac:dyDescent="0.25">
      <c r="A170" s="656"/>
      <c r="B170" s="691" t="s">
        <v>1526</v>
      </c>
      <c r="C170" s="671" t="s">
        <v>1513</v>
      </c>
      <c r="D170" s="2" t="s">
        <v>280</v>
      </c>
      <c r="E170" s="2">
        <v>2</v>
      </c>
      <c r="F170" s="200" t="s">
        <v>1478</v>
      </c>
      <c r="G170" s="2">
        <v>1</v>
      </c>
      <c r="H170" s="672">
        <v>1</v>
      </c>
      <c r="I170" s="675">
        <v>554.79999999999995</v>
      </c>
      <c r="J170" s="674">
        <f t="shared" si="12"/>
        <v>554.79999999999995</v>
      </c>
      <c r="K170" s="658"/>
      <c r="L170" s="658"/>
      <c r="M170" s="658"/>
      <c r="N170" s="658"/>
      <c r="O170" s="658"/>
      <c r="P170" s="658"/>
      <c r="Q170" s="658"/>
      <c r="R170" s="658"/>
      <c r="S170" s="658"/>
      <c r="T170" s="658"/>
      <c r="U170" s="658"/>
      <c r="V170" s="656"/>
      <c r="W170" s="656"/>
      <c r="X170" s="656"/>
      <c r="Y170" s="656"/>
      <c r="Z170" s="656"/>
    </row>
    <row r="171" spans="1:26" ht="15.75" customHeight="1" x14ac:dyDescent="0.25">
      <c r="A171" s="656"/>
      <c r="B171" s="691" t="s">
        <v>1526</v>
      </c>
      <c r="C171" s="671" t="s">
        <v>1506</v>
      </c>
      <c r="D171" s="2" t="s">
        <v>280</v>
      </c>
      <c r="E171" s="2">
        <v>1</v>
      </c>
      <c r="F171" s="200" t="s">
        <v>1478</v>
      </c>
      <c r="G171" s="2">
        <v>1</v>
      </c>
      <c r="H171" s="672">
        <f t="shared" ref="H171:H212" si="13">E171*G171</f>
        <v>1</v>
      </c>
      <c r="I171" s="673">
        <v>167</v>
      </c>
      <c r="J171" s="674">
        <f t="shared" si="12"/>
        <v>167</v>
      </c>
      <c r="K171" s="658"/>
      <c r="L171" s="658"/>
      <c r="M171" s="658"/>
      <c r="N171" s="658"/>
      <c r="O171" s="658"/>
      <c r="P171" s="658"/>
      <c r="Q171" s="658"/>
      <c r="R171" s="658"/>
      <c r="S171" s="658"/>
      <c r="T171" s="658"/>
      <c r="U171" s="658"/>
      <c r="V171" s="656"/>
      <c r="W171" s="656"/>
      <c r="X171" s="656"/>
      <c r="Y171" s="656"/>
      <c r="Z171" s="656"/>
    </row>
    <row r="172" spans="1:26" ht="15.75" customHeight="1" x14ac:dyDescent="0.25">
      <c r="A172" s="656"/>
      <c r="B172" s="691" t="s">
        <v>1526</v>
      </c>
      <c r="C172" s="692" t="s">
        <v>1566</v>
      </c>
      <c r="D172" s="2" t="s">
        <v>280</v>
      </c>
      <c r="E172" s="2">
        <v>1</v>
      </c>
      <c r="F172" s="200" t="s">
        <v>1478</v>
      </c>
      <c r="G172" s="2">
        <v>1</v>
      </c>
      <c r="H172" s="672">
        <f t="shared" si="13"/>
        <v>1</v>
      </c>
      <c r="I172" s="675">
        <v>1500</v>
      </c>
      <c r="J172" s="674">
        <f t="shared" si="12"/>
        <v>1500</v>
      </c>
      <c r="K172" s="658"/>
      <c r="L172" s="658"/>
      <c r="M172" s="658"/>
      <c r="N172" s="658"/>
      <c r="O172" s="658"/>
      <c r="P172" s="658"/>
      <c r="Q172" s="658"/>
      <c r="R172" s="658"/>
      <c r="S172" s="658"/>
      <c r="T172" s="658"/>
      <c r="U172" s="658"/>
      <c r="V172" s="656"/>
      <c r="W172" s="656"/>
      <c r="X172" s="656"/>
      <c r="Y172" s="656"/>
      <c r="Z172" s="656"/>
    </row>
    <row r="173" spans="1:26" ht="15.75" customHeight="1" x14ac:dyDescent="0.25">
      <c r="A173" s="656"/>
      <c r="B173" s="691" t="s">
        <v>1526</v>
      </c>
      <c r="C173" s="692" t="s">
        <v>1567</v>
      </c>
      <c r="D173" s="2" t="s">
        <v>280</v>
      </c>
      <c r="E173" s="2">
        <v>1</v>
      </c>
      <c r="F173" s="200">
        <v>1</v>
      </c>
      <c r="G173" s="2">
        <v>1</v>
      </c>
      <c r="H173" s="672">
        <f t="shared" si="13"/>
        <v>1</v>
      </c>
      <c r="I173" s="675">
        <v>453</v>
      </c>
      <c r="J173" s="674">
        <f t="shared" si="12"/>
        <v>453</v>
      </c>
      <c r="K173" s="658"/>
      <c r="L173" s="658"/>
      <c r="M173" s="658"/>
      <c r="N173" s="658"/>
      <c r="O173" s="658"/>
      <c r="P173" s="658"/>
      <c r="Q173" s="658"/>
      <c r="R173" s="658"/>
      <c r="S173" s="658"/>
      <c r="T173" s="658"/>
      <c r="U173" s="658"/>
      <c r="V173" s="656"/>
      <c r="W173" s="656"/>
      <c r="X173" s="656"/>
      <c r="Y173" s="656"/>
      <c r="Z173" s="656"/>
    </row>
    <row r="174" spans="1:26" ht="15.75" customHeight="1" x14ac:dyDescent="0.25">
      <c r="A174" s="656"/>
      <c r="B174" s="670" t="s">
        <v>1526</v>
      </c>
      <c r="C174" s="692" t="s">
        <v>1528</v>
      </c>
      <c r="D174" s="2" t="s">
        <v>280</v>
      </c>
      <c r="E174" s="2">
        <v>1</v>
      </c>
      <c r="F174" s="200" t="s">
        <v>1478</v>
      </c>
      <c r="G174" s="2">
        <v>1</v>
      </c>
      <c r="H174" s="672">
        <f t="shared" si="13"/>
        <v>1</v>
      </c>
      <c r="I174" s="673">
        <v>358</v>
      </c>
      <c r="J174" s="674">
        <f t="shared" si="12"/>
        <v>358</v>
      </c>
      <c r="K174" s="658"/>
      <c r="L174" s="658"/>
      <c r="M174" s="658"/>
      <c r="N174" s="658"/>
      <c r="O174" s="658"/>
      <c r="P174" s="658"/>
      <c r="Q174" s="658"/>
      <c r="R174" s="658"/>
      <c r="S174" s="658"/>
      <c r="T174" s="658"/>
      <c r="U174" s="658"/>
      <c r="V174" s="656"/>
      <c r="W174" s="656"/>
      <c r="X174" s="656"/>
      <c r="Y174" s="656"/>
      <c r="Z174" s="656"/>
    </row>
    <row r="175" spans="1:26" ht="15.75" customHeight="1" x14ac:dyDescent="0.25">
      <c r="A175" s="656"/>
      <c r="B175" s="670" t="s">
        <v>1526</v>
      </c>
      <c r="C175" s="692" t="s">
        <v>1529</v>
      </c>
      <c r="D175" s="2" t="s">
        <v>280</v>
      </c>
      <c r="E175" s="2">
        <v>1</v>
      </c>
      <c r="F175" s="200" t="s">
        <v>1478</v>
      </c>
      <c r="G175" s="2">
        <v>1</v>
      </c>
      <c r="H175" s="672">
        <f t="shared" si="13"/>
        <v>1</v>
      </c>
      <c r="I175" s="673">
        <v>358</v>
      </c>
      <c r="J175" s="674">
        <f t="shared" si="12"/>
        <v>358</v>
      </c>
      <c r="K175" s="658"/>
      <c r="L175" s="658"/>
      <c r="M175" s="658"/>
      <c r="N175" s="658"/>
      <c r="O175" s="658"/>
      <c r="P175" s="658"/>
      <c r="Q175" s="658"/>
      <c r="R175" s="658"/>
      <c r="S175" s="658"/>
      <c r="T175" s="658"/>
      <c r="U175" s="658"/>
      <c r="V175" s="656"/>
      <c r="W175" s="656"/>
      <c r="X175" s="656"/>
      <c r="Y175" s="656"/>
      <c r="Z175" s="656"/>
    </row>
    <row r="176" spans="1:26" ht="15.75" customHeight="1" x14ac:dyDescent="0.25">
      <c r="A176" s="656"/>
      <c r="B176" s="670" t="s">
        <v>1526</v>
      </c>
      <c r="C176" s="692" t="s">
        <v>1530</v>
      </c>
      <c r="D176" s="2" t="s">
        <v>280</v>
      </c>
      <c r="E176" s="2">
        <v>1</v>
      </c>
      <c r="F176" s="200" t="s">
        <v>1478</v>
      </c>
      <c r="G176" s="2">
        <v>1</v>
      </c>
      <c r="H176" s="672">
        <f t="shared" si="13"/>
        <v>1</v>
      </c>
      <c r="I176" s="673">
        <v>358</v>
      </c>
      <c r="J176" s="674">
        <f t="shared" si="12"/>
        <v>358</v>
      </c>
      <c r="K176" s="658"/>
      <c r="L176" s="658"/>
      <c r="M176" s="658"/>
      <c r="N176" s="658"/>
      <c r="O176" s="658"/>
      <c r="P176" s="658"/>
      <c r="Q176" s="658"/>
      <c r="R176" s="658"/>
      <c r="S176" s="658"/>
      <c r="T176" s="658"/>
      <c r="U176" s="658"/>
      <c r="V176" s="656"/>
      <c r="W176" s="656"/>
      <c r="X176" s="656"/>
      <c r="Y176" s="656"/>
      <c r="Z176" s="656"/>
    </row>
    <row r="177" spans="1:26" ht="15.75" customHeight="1" x14ac:dyDescent="0.25">
      <c r="A177" s="656"/>
      <c r="B177" s="670" t="s">
        <v>1526</v>
      </c>
      <c r="C177" s="671" t="s">
        <v>1498</v>
      </c>
      <c r="D177" s="2" t="s">
        <v>280</v>
      </c>
      <c r="E177" s="2">
        <f>E176</f>
        <v>1</v>
      </c>
      <c r="F177" s="200" t="s">
        <v>1478</v>
      </c>
      <c r="G177" s="2">
        <v>2</v>
      </c>
      <c r="H177" s="672">
        <f t="shared" si="13"/>
        <v>2</v>
      </c>
      <c r="I177" s="673">
        <v>1252.9000000000001</v>
      </c>
      <c r="J177" s="674">
        <f t="shared" si="12"/>
        <v>2505.8000000000002</v>
      </c>
      <c r="K177" s="658"/>
      <c r="L177" s="658"/>
      <c r="M177" s="658"/>
      <c r="N177" s="658"/>
      <c r="O177" s="658"/>
      <c r="P177" s="658"/>
      <c r="Q177" s="658"/>
      <c r="R177" s="658"/>
      <c r="S177" s="658"/>
      <c r="T177" s="658"/>
      <c r="U177" s="658"/>
      <c r="V177" s="656"/>
      <c r="W177" s="656"/>
      <c r="X177" s="656"/>
      <c r="Y177" s="656"/>
      <c r="Z177" s="656"/>
    </row>
    <row r="178" spans="1:26" ht="15.75" customHeight="1" x14ac:dyDescent="0.25">
      <c r="A178" s="656"/>
      <c r="B178" s="670" t="s">
        <v>1526</v>
      </c>
      <c r="C178" s="671" t="s">
        <v>1568</v>
      </c>
      <c r="D178" s="2" t="s">
        <v>280</v>
      </c>
      <c r="E178" s="2">
        <v>1</v>
      </c>
      <c r="F178" s="200" t="s">
        <v>1478</v>
      </c>
      <c r="G178" s="2">
        <v>2</v>
      </c>
      <c r="H178" s="672">
        <f t="shared" si="13"/>
        <v>2</v>
      </c>
      <c r="I178" s="673">
        <v>1252.9000000000001</v>
      </c>
      <c r="J178" s="674">
        <f t="shared" si="12"/>
        <v>2505.8000000000002</v>
      </c>
      <c r="K178" s="658"/>
      <c r="L178" s="658"/>
      <c r="M178" s="658"/>
      <c r="N178" s="658"/>
      <c r="O178" s="658"/>
      <c r="P178" s="658"/>
      <c r="Q178" s="658"/>
      <c r="R178" s="658"/>
      <c r="S178" s="658"/>
      <c r="T178" s="658"/>
      <c r="U178" s="658"/>
      <c r="V178" s="656"/>
      <c r="W178" s="656"/>
      <c r="X178" s="656"/>
      <c r="Y178" s="656"/>
      <c r="Z178" s="656"/>
    </row>
    <row r="179" spans="1:26" ht="15.75" customHeight="1" x14ac:dyDescent="0.25">
      <c r="A179" s="656"/>
      <c r="B179" s="670" t="s">
        <v>1526</v>
      </c>
      <c r="C179" s="692" t="s">
        <v>1531</v>
      </c>
      <c r="D179" s="2" t="s">
        <v>280</v>
      </c>
      <c r="E179" s="2">
        <v>1</v>
      </c>
      <c r="F179" s="200" t="s">
        <v>1478</v>
      </c>
      <c r="G179" s="2">
        <v>1</v>
      </c>
      <c r="H179" s="672">
        <f t="shared" si="13"/>
        <v>1</v>
      </c>
      <c r="I179" s="675">
        <v>540</v>
      </c>
      <c r="J179" s="674">
        <f t="shared" si="12"/>
        <v>540</v>
      </c>
      <c r="K179" s="658"/>
      <c r="L179" s="658"/>
      <c r="M179" s="658"/>
      <c r="N179" s="658"/>
      <c r="O179" s="658"/>
      <c r="P179" s="658"/>
      <c r="Q179" s="658"/>
      <c r="R179" s="658"/>
      <c r="S179" s="658"/>
      <c r="T179" s="658"/>
      <c r="U179" s="658"/>
      <c r="V179" s="656"/>
      <c r="W179" s="656"/>
      <c r="X179" s="656"/>
      <c r="Y179" s="656"/>
      <c r="Z179" s="656"/>
    </row>
    <row r="180" spans="1:26" ht="15.75" customHeight="1" x14ac:dyDescent="0.25">
      <c r="A180" s="656"/>
      <c r="B180" s="670" t="s">
        <v>1526</v>
      </c>
      <c r="C180" s="671" t="s">
        <v>1549</v>
      </c>
      <c r="D180" s="2" t="s">
        <v>280</v>
      </c>
      <c r="E180" s="2">
        <v>1</v>
      </c>
      <c r="F180" s="200" t="s">
        <v>1478</v>
      </c>
      <c r="G180" s="2">
        <v>1</v>
      </c>
      <c r="H180" s="672">
        <f t="shared" si="13"/>
        <v>1</v>
      </c>
      <c r="I180" s="673">
        <v>1200</v>
      </c>
      <c r="J180" s="674">
        <f t="shared" si="12"/>
        <v>1200</v>
      </c>
      <c r="K180" s="658"/>
      <c r="L180" s="658"/>
      <c r="M180" s="658"/>
      <c r="N180" s="658"/>
      <c r="O180" s="658"/>
      <c r="P180" s="658"/>
      <c r="Q180" s="658"/>
      <c r="R180" s="658"/>
      <c r="S180" s="658"/>
      <c r="T180" s="658"/>
      <c r="U180" s="658"/>
      <c r="V180" s="656"/>
      <c r="W180" s="656"/>
      <c r="X180" s="656"/>
      <c r="Y180" s="656"/>
      <c r="Z180" s="656"/>
    </row>
    <row r="181" spans="1:26" ht="15.75" customHeight="1" x14ac:dyDescent="0.25">
      <c r="A181" s="656"/>
      <c r="B181" s="670" t="s">
        <v>1526</v>
      </c>
      <c r="C181" s="671" t="s">
        <v>1498</v>
      </c>
      <c r="D181" s="2" t="s">
        <v>280</v>
      </c>
      <c r="E181" s="2">
        <f>E179</f>
        <v>1</v>
      </c>
      <c r="F181" s="200" t="s">
        <v>1478</v>
      </c>
      <c r="G181" s="2">
        <v>1</v>
      </c>
      <c r="H181" s="672">
        <f t="shared" si="13"/>
        <v>1</v>
      </c>
      <c r="I181" s="673">
        <v>1252.9000000000001</v>
      </c>
      <c r="J181" s="674">
        <f t="shared" si="12"/>
        <v>1252.9000000000001</v>
      </c>
      <c r="K181" s="658"/>
      <c r="L181" s="658"/>
      <c r="M181" s="658"/>
      <c r="N181" s="658"/>
      <c r="O181" s="658"/>
      <c r="P181" s="658"/>
      <c r="Q181" s="658"/>
      <c r="R181" s="658"/>
      <c r="S181" s="658"/>
      <c r="T181" s="658"/>
      <c r="U181" s="658"/>
      <c r="V181" s="656"/>
      <c r="W181" s="656"/>
      <c r="X181" s="656"/>
      <c r="Y181" s="656"/>
      <c r="Z181" s="656"/>
    </row>
    <row r="182" spans="1:26" ht="15.75" customHeight="1" x14ac:dyDescent="0.25">
      <c r="A182" s="656"/>
      <c r="B182" s="670" t="s">
        <v>1526</v>
      </c>
      <c r="C182" s="692" t="s">
        <v>1529</v>
      </c>
      <c r="D182" s="2" t="s">
        <v>280</v>
      </c>
      <c r="E182" s="2">
        <v>1</v>
      </c>
      <c r="F182" s="200" t="s">
        <v>1478</v>
      </c>
      <c r="G182" s="2">
        <v>1</v>
      </c>
      <c r="H182" s="672">
        <f t="shared" si="13"/>
        <v>1</v>
      </c>
      <c r="I182" s="673">
        <v>358</v>
      </c>
      <c r="J182" s="674">
        <f t="shared" si="12"/>
        <v>358</v>
      </c>
      <c r="K182" s="658"/>
      <c r="L182" s="658"/>
      <c r="M182" s="658"/>
      <c r="N182" s="658"/>
      <c r="O182" s="658"/>
      <c r="P182" s="658"/>
      <c r="Q182" s="658"/>
      <c r="R182" s="658"/>
      <c r="S182" s="658"/>
      <c r="T182" s="658"/>
      <c r="U182" s="658"/>
      <c r="V182" s="656"/>
      <c r="W182" s="656"/>
      <c r="X182" s="656"/>
      <c r="Y182" s="656"/>
      <c r="Z182" s="656"/>
    </row>
    <row r="183" spans="1:26" ht="15.75" customHeight="1" x14ac:dyDescent="0.25">
      <c r="A183" s="656"/>
      <c r="B183" s="670" t="s">
        <v>1526</v>
      </c>
      <c r="C183" s="692" t="s">
        <v>1530</v>
      </c>
      <c r="D183" s="2" t="s">
        <v>280</v>
      </c>
      <c r="E183" s="2">
        <v>1</v>
      </c>
      <c r="F183" s="200" t="s">
        <v>1478</v>
      </c>
      <c r="G183" s="2">
        <v>1</v>
      </c>
      <c r="H183" s="672">
        <f t="shared" si="13"/>
        <v>1</v>
      </c>
      <c r="I183" s="673">
        <v>358</v>
      </c>
      <c r="J183" s="674">
        <f t="shared" si="12"/>
        <v>358</v>
      </c>
      <c r="K183" s="658"/>
      <c r="L183" s="658"/>
      <c r="M183" s="658"/>
      <c r="N183" s="658"/>
      <c r="O183" s="658"/>
      <c r="P183" s="658"/>
      <c r="Q183" s="658"/>
      <c r="R183" s="658"/>
      <c r="S183" s="658"/>
      <c r="T183" s="658"/>
      <c r="U183" s="658"/>
      <c r="V183" s="656"/>
      <c r="W183" s="656"/>
      <c r="X183" s="656"/>
      <c r="Y183" s="656"/>
      <c r="Z183" s="656"/>
    </row>
    <row r="184" spans="1:26" ht="15.75" customHeight="1" x14ac:dyDescent="0.25">
      <c r="A184" s="656"/>
      <c r="B184" s="691" t="s">
        <v>1526</v>
      </c>
      <c r="C184" s="692" t="s">
        <v>1569</v>
      </c>
      <c r="D184" s="2" t="s">
        <v>280</v>
      </c>
      <c r="E184" s="2">
        <v>1</v>
      </c>
      <c r="F184" s="200" t="s">
        <v>1478</v>
      </c>
      <c r="G184" s="2">
        <v>2</v>
      </c>
      <c r="H184" s="672">
        <f t="shared" si="13"/>
        <v>2</v>
      </c>
      <c r="I184" s="673">
        <v>536.9</v>
      </c>
      <c r="J184" s="674">
        <f t="shared" si="12"/>
        <v>1073.8</v>
      </c>
      <c r="K184" s="658"/>
      <c r="L184" s="658"/>
      <c r="M184" s="658"/>
      <c r="N184" s="658"/>
      <c r="O184" s="658"/>
      <c r="P184" s="658"/>
      <c r="Q184" s="658"/>
      <c r="R184" s="658"/>
      <c r="S184" s="658"/>
      <c r="T184" s="658"/>
      <c r="U184" s="658"/>
      <c r="V184" s="656"/>
      <c r="W184" s="656"/>
      <c r="X184" s="656"/>
      <c r="Y184" s="656"/>
      <c r="Z184" s="656"/>
    </row>
    <row r="185" spans="1:26" ht="15.75" customHeight="1" x14ac:dyDescent="0.25">
      <c r="A185" s="656"/>
      <c r="B185" s="691" t="s">
        <v>1526</v>
      </c>
      <c r="C185" s="692" t="s">
        <v>1570</v>
      </c>
      <c r="D185" s="2" t="s">
        <v>280</v>
      </c>
      <c r="E185" s="2">
        <v>1</v>
      </c>
      <c r="F185" s="200" t="s">
        <v>1478</v>
      </c>
      <c r="G185" s="2">
        <v>2</v>
      </c>
      <c r="H185" s="672">
        <f t="shared" si="13"/>
        <v>2</v>
      </c>
      <c r="I185" s="673">
        <v>656.3</v>
      </c>
      <c r="J185" s="674">
        <f t="shared" si="12"/>
        <v>1312.6</v>
      </c>
      <c r="K185" s="658"/>
      <c r="L185" s="658"/>
      <c r="M185" s="658"/>
      <c r="N185" s="658"/>
      <c r="O185" s="658"/>
      <c r="P185" s="658"/>
      <c r="Q185" s="658"/>
      <c r="R185" s="658"/>
      <c r="S185" s="658"/>
      <c r="T185" s="658"/>
      <c r="U185" s="658"/>
      <c r="V185" s="656"/>
      <c r="W185" s="656"/>
      <c r="X185" s="656"/>
      <c r="Y185" s="656"/>
      <c r="Z185" s="656"/>
    </row>
    <row r="186" spans="1:26" ht="15.75" customHeight="1" x14ac:dyDescent="0.25">
      <c r="A186" s="656"/>
      <c r="B186" s="691" t="s">
        <v>1526</v>
      </c>
      <c r="C186" s="692" t="s">
        <v>1558</v>
      </c>
      <c r="D186" s="2" t="s">
        <v>280</v>
      </c>
      <c r="E186" s="2">
        <v>1</v>
      </c>
      <c r="F186" s="200" t="s">
        <v>1478</v>
      </c>
      <c r="G186" s="2">
        <v>2</v>
      </c>
      <c r="H186" s="672">
        <f t="shared" si="13"/>
        <v>2</v>
      </c>
      <c r="I186" s="673">
        <v>656.3</v>
      </c>
      <c r="J186" s="674">
        <f t="shared" si="12"/>
        <v>1312.6</v>
      </c>
      <c r="K186" s="658"/>
      <c r="L186" s="658"/>
      <c r="M186" s="658"/>
      <c r="N186" s="658"/>
      <c r="O186" s="658"/>
      <c r="P186" s="658"/>
      <c r="Q186" s="658"/>
      <c r="R186" s="658"/>
      <c r="S186" s="658"/>
      <c r="T186" s="656"/>
      <c r="U186" s="656"/>
      <c r="V186" s="656"/>
      <c r="W186" s="656"/>
      <c r="X186" s="656"/>
      <c r="Y186" s="656"/>
      <c r="Z186" s="656"/>
    </row>
    <row r="187" spans="1:26" ht="15.75" customHeight="1" x14ac:dyDescent="0.25">
      <c r="A187" s="656"/>
      <c r="B187" s="670" t="s">
        <v>1526</v>
      </c>
      <c r="C187" s="671" t="s">
        <v>1485</v>
      </c>
      <c r="D187" s="2" t="s">
        <v>280</v>
      </c>
      <c r="E187" s="2">
        <v>1</v>
      </c>
      <c r="F187" s="200" t="s">
        <v>1478</v>
      </c>
      <c r="G187" s="2">
        <v>1</v>
      </c>
      <c r="H187" s="672">
        <f t="shared" si="13"/>
        <v>1</v>
      </c>
      <c r="I187" s="673">
        <v>185</v>
      </c>
      <c r="J187" s="674">
        <f t="shared" si="12"/>
        <v>185</v>
      </c>
      <c r="K187" s="658"/>
      <c r="L187" s="658"/>
      <c r="M187" s="658"/>
      <c r="N187" s="658"/>
      <c r="O187" s="658"/>
      <c r="P187" s="658"/>
      <c r="Q187" s="658"/>
      <c r="R187" s="658"/>
      <c r="S187" s="658"/>
      <c r="T187" s="658"/>
      <c r="U187" s="658"/>
      <c r="V187" s="656"/>
      <c r="W187" s="656"/>
      <c r="X187" s="656"/>
      <c r="Y187" s="656"/>
      <c r="Z187" s="656"/>
    </row>
    <row r="188" spans="1:26" ht="15.75" customHeight="1" x14ac:dyDescent="0.25">
      <c r="A188" s="656"/>
      <c r="B188" s="670" t="s">
        <v>1526</v>
      </c>
      <c r="C188" s="671" t="s">
        <v>1561</v>
      </c>
      <c r="D188" s="2" t="s">
        <v>280</v>
      </c>
      <c r="E188" s="2">
        <v>1</v>
      </c>
      <c r="F188" s="200" t="s">
        <v>1478</v>
      </c>
      <c r="G188" s="2">
        <v>1</v>
      </c>
      <c r="H188" s="672">
        <f t="shared" si="13"/>
        <v>1</v>
      </c>
      <c r="I188" s="673">
        <v>859.1</v>
      </c>
      <c r="J188" s="674">
        <f t="shared" si="12"/>
        <v>859.1</v>
      </c>
      <c r="K188" s="658"/>
      <c r="L188" s="658"/>
      <c r="M188" s="658"/>
      <c r="N188" s="658"/>
      <c r="O188" s="658"/>
      <c r="P188" s="658"/>
      <c r="Q188" s="658"/>
      <c r="R188" s="658"/>
      <c r="S188" s="658"/>
      <c r="T188" s="658"/>
      <c r="U188" s="658"/>
      <c r="V188" s="656"/>
      <c r="W188" s="656"/>
      <c r="X188" s="656"/>
      <c r="Y188" s="656"/>
      <c r="Z188" s="656"/>
    </row>
    <row r="189" spans="1:26" ht="15.75" customHeight="1" x14ac:dyDescent="0.25">
      <c r="A189" s="656"/>
      <c r="B189" s="670" t="s">
        <v>1526</v>
      </c>
      <c r="C189" s="671" t="s">
        <v>1538</v>
      </c>
      <c r="D189" s="2" t="s">
        <v>280</v>
      </c>
      <c r="E189" s="2">
        <v>1</v>
      </c>
      <c r="F189" s="200" t="s">
        <v>1478</v>
      </c>
      <c r="G189" s="2">
        <v>1</v>
      </c>
      <c r="H189" s="672">
        <f t="shared" si="13"/>
        <v>1</v>
      </c>
      <c r="I189" s="675">
        <v>542.9</v>
      </c>
      <c r="J189" s="674">
        <f t="shared" si="12"/>
        <v>542.9</v>
      </c>
      <c r="K189" s="658"/>
      <c r="L189" s="658"/>
      <c r="M189" s="658"/>
      <c r="N189" s="658"/>
      <c r="O189" s="658"/>
      <c r="P189" s="658"/>
      <c r="Q189" s="658"/>
      <c r="R189" s="658"/>
      <c r="S189" s="658"/>
      <c r="T189" s="658"/>
      <c r="U189" s="658"/>
      <c r="V189" s="656"/>
      <c r="W189" s="656"/>
      <c r="X189" s="656"/>
      <c r="Y189" s="656"/>
      <c r="Z189" s="656"/>
    </row>
    <row r="190" spans="1:26" ht="15.75" customHeight="1" x14ac:dyDescent="0.25">
      <c r="A190" s="656"/>
      <c r="B190" s="670" t="s">
        <v>1526</v>
      </c>
      <c r="C190" s="671" t="s">
        <v>1485</v>
      </c>
      <c r="D190" s="2" t="s">
        <v>280</v>
      </c>
      <c r="E190" s="2">
        <v>1</v>
      </c>
      <c r="F190" s="200" t="s">
        <v>1478</v>
      </c>
      <c r="G190" s="2">
        <v>1</v>
      </c>
      <c r="H190" s="672">
        <f t="shared" si="13"/>
        <v>1</v>
      </c>
      <c r="I190" s="673">
        <v>185</v>
      </c>
      <c r="J190" s="674">
        <f t="shared" si="12"/>
        <v>185</v>
      </c>
      <c r="K190" s="658"/>
      <c r="L190" s="658"/>
      <c r="M190" s="658"/>
      <c r="N190" s="658"/>
      <c r="O190" s="658"/>
      <c r="P190" s="658"/>
      <c r="Q190" s="658"/>
      <c r="R190" s="658"/>
      <c r="S190" s="658"/>
      <c r="T190" s="658"/>
      <c r="U190" s="658"/>
      <c r="V190" s="656"/>
      <c r="W190" s="656"/>
      <c r="X190" s="656"/>
      <c r="Y190" s="656"/>
      <c r="Z190" s="656"/>
    </row>
    <row r="191" spans="1:26" ht="15.75" customHeight="1" x14ac:dyDescent="0.25">
      <c r="A191" s="656"/>
      <c r="B191" s="670" t="s">
        <v>1526</v>
      </c>
      <c r="C191" s="671" t="s">
        <v>1561</v>
      </c>
      <c r="D191" s="2" t="s">
        <v>280</v>
      </c>
      <c r="E191" s="2">
        <v>1</v>
      </c>
      <c r="F191" s="200" t="s">
        <v>1478</v>
      </c>
      <c r="G191" s="2">
        <v>1</v>
      </c>
      <c r="H191" s="672">
        <f t="shared" si="13"/>
        <v>1</v>
      </c>
      <c r="I191" s="673">
        <v>859.1</v>
      </c>
      <c r="J191" s="674">
        <f t="shared" si="12"/>
        <v>859.1</v>
      </c>
      <c r="K191" s="658"/>
      <c r="L191" s="658"/>
      <c r="M191" s="658"/>
      <c r="N191" s="658"/>
      <c r="O191" s="658"/>
      <c r="P191" s="658"/>
      <c r="Q191" s="658"/>
      <c r="R191" s="658"/>
      <c r="S191" s="658"/>
      <c r="T191" s="658"/>
      <c r="U191" s="658"/>
      <c r="V191" s="656"/>
      <c r="W191" s="656"/>
      <c r="X191" s="656"/>
      <c r="Y191" s="656"/>
      <c r="Z191" s="656"/>
    </row>
    <row r="192" spans="1:26" ht="15.75" customHeight="1" x14ac:dyDescent="0.25">
      <c r="A192" s="656"/>
      <c r="B192" s="670" t="s">
        <v>1526</v>
      </c>
      <c r="C192" s="671" t="s">
        <v>1498</v>
      </c>
      <c r="D192" s="2" t="s">
        <v>280</v>
      </c>
      <c r="E192" s="2">
        <f>E190</f>
        <v>1</v>
      </c>
      <c r="F192" s="200" t="s">
        <v>1478</v>
      </c>
      <c r="G192" s="2">
        <v>1</v>
      </c>
      <c r="H192" s="672">
        <f t="shared" si="13"/>
        <v>1</v>
      </c>
      <c r="I192" s="673">
        <v>1252.9000000000001</v>
      </c>
      <c r="J192" s="674">
        <f t="shared" si="12"/>
        <v>1252.9000000000001</v>
      </c>
      <c r="K192" s="658"/>
      <c r="L192" s="658"/>
      <c r="M192" s="658"/>
      <c r="N192" s="658"/>
      <c r="O192" s="658"/>
      <c r="P192" s="658"/>
      <c r="Q192" s="658"/>
      <c r="R192" s="658"/>
      <c r="S192" s="658"/>
      <c r="T192" s="658"/>
      <c r="U192" s="658"/>
      <c r="V192" s="656"/>
      <c r="W192" s="656"/>
      <c r="X192" s="656"/>
      <c r="Y192" s="656"/>
      <c r="Z192" s="656"/>
    </row>
    <row r="193" spans="1:26" ht="15.75" customHeight="1" x14ac:dyDescent="0.25">
      <c r="A193" s="656"/>
      <c r="B193" s="670" t="s">
        <v>1526</v>
      </c>
      <c r="C193" s="671" t="s">
        <v>1485</v>
      </c>
      <c r="D193" s="2" t="s">
        <v>280</v>
      </c>
      <c r="E193" s="2">
        <v>1</v>
      </c>
      <c r="F193" s="200" t="s">
        <v>1478</v>
      </c>
      <c r="G193" s="2">
        <v>1</v>
      </c>
      <c r="H193" s="672">
        <f t="shared" si="13"/>
        <v>1</v>
      </c>
      <c r="I193" s="673">
        <v>185</v>
      </c>
      <c r="J193" s="674">
        <f t="shared" si="12"/>
        <v>185</v>
      </c>
      <c r="K193" s="658"/>
      <c r="L193" s="658"/>
      <c r="M193" s="658"/>
      <c r="N193" s="658"/>
      <c r="O193" s="658"/>
      <c r="P193" s="658"/>
      <c r="Q193" s="658"/>
      <c r="R193" s="658"/>
      <c r="S193" s="658"/>
      <c r="T193" s="658"/>
      <c r="U193" s="658"/>
      <c r="V193" s="656"/>
      <c r="W193" s="656"/>
      <c r="X193" s="656"/>
      <c r="Y193" s="656"/>
      <c r="Z193" s="656"/>
    </row>
    <row r="194" spans="1:26" ht="15.75" customHeight="1" x14ac:dyDescent="0.25">
      <c r="A194" s="656"/>
      <c r="B194" s="670" t="s">
        <v>1526</v>
      </c>
      <c r="C194" s="671" t="s">
        <v>1484</v>
      </c>
      <c r="D194" s="2" t="s">
        <v>280</v>
      </c>
      <c r="E194" s="2">
        <v>1</v>
      </c>
      <c r="F194" s="200" t="s">
        <v>1478</v>
      </c>
      <c r="G194" s="2">
        <v>1</v>
      </c>
      <c r="H194" s="672">
        <f t="shared" si="13"/>
        <v>1</v>
      </c>
      <c r="I194" s="673">
        <v>858</v>
      </c>
      <c r="J194" s="674">
        <f t="shared" si="12"/>
        <v>858</v>
      </c>
      <c r="K194" s="658"/>
      <c r="L194" s="658"/>
      <c r="M194" s="658"/>
      <c r="N194" s="658"/>
      <c r="O194" s="658"/>
      <c r="P194" s="658"/>
      <c r="Q194" s="658"/>
      <c r="R194" s="658"/>
      <c r="S194" s="658"/>
      <c r="T194" s="658"/>
      <c r="U194" s="658"/>
      <c r="V194" s="656"/>
      <c r="W194" s="656"/>
      <c r="X194" s="656"/>
      <c r="Y194" s="656"/>
      <c r="Z194" s="656"/>
    </row>
    <row r="195" spans="1:26" ht="15.75" customHeight="1" x14ac:dyDescent="0.25">
      <c r="A195" s="656"/>
      <c r="B195" s="670" t="s">
        <v>1526</v>
      </c>
      <c r="C195" s="671" t="s">
        <v>1498</v>
      </c>
      <c r="D195" s="2" t="s">
        <v>280</v>
      </c>
      <c r="E195" s="2">
        <f>E193</f>
        <v>1</v>
      </c>
      <c r="F195" s="200" t="s">
        <v>1478</v>
      </c>
      <c r="G195" s="2">
        <v>4</v>
      </c>
      <c r="H195" s="672">
        <f t="shared" si="13"/>
        <v>4</v>
      </c>
      <c r="I195" s="673">
        <v>1252.9000000000001</v>
      </c>
      <c r="J195" s="674">
        <f t="shared" si="12"/>
        <v>5011.6000000000004</v>
      </c>
      <c r="K195" s="658"/>
      <c r="L195" s="658"/>
      <c r="M195" s="658"/>
      <c r="N195" s="658"/>
      <c r="O195" s="658"/>
      <c r="P195" s="658"/>
      <c r="Q195" s="658"/>
      <c r="R195" s="658"/>
      <c r="S195" s="658"/>
      <c r="T195" s="658"/>
      <c r="U195" s="658"/>
      <c r="V195" s="656"/>
      <c r="W195" s="656"/>
      <c r="X195" s="656"/>
      <c r="Y195" s="656"/>
      <c r="Z195" s="656"/>
    </row>
    <row r="196" spans="1:26" ht="15.75" customHeight="1" x14ac:dyDescent="0.25">
      <c r="A196" s="656"/>
      <c r="B196" s="670" t="s">
        <v>1526</v>
      </c>
      <c r="C196" s="671" t="s">
        <v>1571</v>
      </c>
      <c r="D196" s="2" t="s">
        <v>280</v>
      </c>
      <c r="E196" s="2">
        <v>1</v>
      </c>
      <c r="F196" s="200" t="s">
        <v>1478</v>
      </c>
      <c r="G196" s="2">
        <v>4</v>
      </c>
      <c r="H196" s="672">
        <f t="shared" si="13"/>
        <v>4</v>
      </c>
      <c r="I196" s="673">
        <v>1240.9000000000001</v>
      </c>
      <c r="J196" s="674">
        <f t="shared" si="12"/>
        <v>4963.6000000000004</v>
      </c>
      <c r="K196" s="658"/>
      <c r="L196" s="658"/>
      <c r="M196" s="658"/>
      <c r="N196" s="658"/>
      <c r="O196" s="658"/>
      <c r="P196" s="658"/>
      <c r="Q196" s="658"/>
      <c r="R196" s="658"/>
      <c r="S196" s="658"/>
      <c r="T196" s="658"/>
      <c r="U196" s="658"/>
      <c r="V196" s="656"/>
      <c r="W196" s="656"/>
      <c r="X196" s="656"/>
      <c r="Y196" s="656"/>
      <c r="Z196" s="656"/>
    </row>
    <row r="197" spans="1:26" ht="15.75" customHeight="1" x14ac:dyDescent="0.25">
      <c r="A197" s="656"/>
      <c r="B197" s="691" t="s">
        <v>1526</v>
      </c>
      <c r="C197" s="692" t="s">
        <v>1572</v>
      </c>
      <c r="D197" s="2" t="s">
        <v>280</v>
      </c>
      <c r="E197" s="2">
        <v>1</v>
      </c>
      <c r="F197" s="200" t="s">
        <v>1478</v>
      </c>
      <c r="G197" s="2">
        <v>4</v>
      </c>
      <c r="H197" s="672">
        <f t="shared" si="13"/>
        <v>4</v>
      </c>
      <c r="I197" s="673">
        <v>536.9</v>
      </c>
      <c r="J197" s="674">
        <f t="shared" si="12"/>
        <v>2147.6</v>
      </c>
      <c r="K197" s="658"/>
      <c r="L197" s="658"/>
      <c r="M197" s="658"/>
      <c r="N197" s="658"/>
      <c r="O197" s="658"/>
      <c r="P197" s="658"/>
      <c r="Q197" s="658"/>
      <c r="R197" s="658"/>
      <c r="S197" s="658"/>
      <c r="T197" s="658"/>
      <c r="U197" s="658"/>
      <c r="V197" s="656"/>
      <c r="W197" s="656"/>
      <c r="X197" s="656"/>
      <c r="Y197" s="656"/>
      <c r="Z197" s="656"/>
    </row>
    <row r="198" spans="1:26" ht="15.75" customHeight="1" x14ac:dyDescent="0.25">
      <c r="A198" s="656"/>
      <c r="B198" s="691" t="s">
        <v>1526</v>
      </c>
      <c r="C198" s="671" t="s">
        <v>1573</v>
      </c>
      <c r="D198" s="2" t="s">
        <v>280</v>
      </c>
      <c r="E198" s="2">
        <v>1</v>
      </c>
      <c r="F198" s="200" t="s">
        <v>1478</v>
      </c>
      <c r="G198" s="2">
        <v>1</v>
      </c>
      <c r="H198" s="672">
        <f t="shared" si="13"/>
        <v>1</v>
      </c>
      <c r="I198" s="673">
        <v>1240.9000000000001</v>
      </c>
      <c r="J198" s="674">
        <f t="shared" si="12"/>
        <v>1240.9000000000001</v>
      </c>
      <c r="K198" s="658"/>
      <c r="L198" s="658"/>
      <c r="M198" s="658"/>
      <c r="N198" s="658"/>
      <c r="O198" s="658"/>
      <c r="P198" s="658"/>
      <c r="Q198" s="658"/>
      <c r="R198" s="658"/>
      <c r="S198" s="658"/>
      <c r="T198" s="658"/>
      <c r="U198" s="658"/>
      <c r="V198" s="656"/>
      <c r="W198" s="656"/>
      <c r="X198" s="656"/>
      <c r="Y198" s="656"/>
      <c r="Z198" s="656"/>
    </row>
    <row r="199" spans="1:26" ht="15.75" customHeight="1" x14ac:dyDescent="0.25">
      <c r="A199" s="656"/>
      <c r="B199" s="670" t="s">
        <v>1526</v>
      </c>
      <c r="C199" s="671" t="s">
        <v>1498</v>
      </c>
      <c r="D199" s="2" t="s">
        <v>280</v>
      </c>
      <c r="E199" s="2">
        <f>E198</f>
        <v>1</v>
      </c>
      <c r="F199" s="200" t="s">
        <v>1478</v>
      </c>
      <c r="G199" s="2">
        <v>1</v>
      </c>
      <c r="H199" s="672">
        <f t="shared" si="13"/>
        <v>1</v>
      </c>
      <c r="I199" s="673">
        <v>1252.9000000000001</v>
      </c>
      <c r="J199" s="674">
        <f t="shared" si="12"/>
        <v>1252.9000000000001</v>
      </c>
      <c r="K199" s="658"/>
      <c r="L199" s="658"/>
      <c r="M199" s="658"/>
      <c r="N199" s="658"/>
      <c r="O199" s="658"/>
      <c r="P199" s="658"/>
      <c r="Q199" s="658"/>
      <c r="R199" s="658"/>
      <c r="S199" s="658"/>
      <c r="T199" s="658"/>
      <c r="U199" s="658"/>
      <c r="V199" s="656"/>
      <c r="W199" s="656"/>
      <c r="X199" s="656"/>
      <c r="Y199" s="656"/>
      <c r="Z199" s="656"/>
    </row>
    <row r="200" spans="1:26" ht="15.75" customHeight="1" x14ac:dyDescent="0.25">
      <c r="A200" s="656"/>
      <c r="B200" s="670" t="s">
        <v>1526</v>
      </c>
      <c r="C200" s="671" t="s">
        <v>1574</v>
      </c>
      <c r="D200" s="2" t="s">
        <v>280</v>
      </c>
      <c r="E200" s="2">
        <v>1</v>
      </c>
      <c r="F200" s="200" t="s">
        <v>1478</v>
      </c>
      <c r="G200" s="2">
        <v>1</v>
      </c>
      <c r="H200" s="672">
        <f t="shared" si="13"/>
        <v>1</v>
      </c>
      <c r="I200" s="675">
        <v>1255.2</v>
      </c>
      <c r="J200" s="674">
        <f t="shared" si="12"/>
        <v>1255.2</v>
      </c>
      <c r="K200" s="658"/>
      <c r="L200" s="658"/>
      <c r="M200" s="658"/>
      <c r="N200" s="658"/>
      <c r="O200" s="658"/>
      <c r="P200" s="658"/>
      <c r="Q200" s="658"/>
      <c r="R200" s="658"/>
      <c r="S200" s="658"/>
      <c r="T200" s="658"/>
      <c r="U200" s="658"/>
      <c r="V200" s="656"/>
      <c r="W200" s="656"/>
      <c r="X200" s="656"/>
      <c r="Y200" s="656"/>
      <c r="Z200" s="656"/>
    </row>
    <row r="201" spans="1:26" ht="15.75" customHeight="1" x14ac:dyDescent="0.25">
      <c r="A201" s="656"/>
      <c r="B201" s="670" t="s">
        <v>1526</v>
      </c>
      <c r="C201" s="671" t="s">
        <v>1568</v>
      </c>
      <c r="D201" s="2" t="s">
        <v>280</v>
      </c>
      <c r="E201" s="2">
        <v>1</v>
      </c>
      <c r="F201" s="200" t="s">
        <v>1478</v>
      </c>
      <c r="G201" s="2">
        <v>1</v>
      </c>
      <c r="H201" s="672">
        <f t="shared" si="13"/>
        <v>1</v>
      </c>
      <c r="I201" s="673">
        <v>1252.9000000000001</v>
      </c>
      <c r="J201" s="674">
        <f t="shared" si="12"/>
        <v>1252.9000000000001</v>
      </c>
      <c r="K201" s="658"/>
      <c r="L201" s="658"/>
      <c r="M201" s="658"/>
      <c r="N201" s="658"/>
      <c r="O201" s="658"/>
      <c r="P201" s="658"/>
      <c r="Q201" s="658"/>
      <c r="R201" s="658"/>
      <c r="S201" s="658"/>
      <c r="T201" s="658"/>
      <c r="U201" s="658"/>
      <c r="V201" s="656"/>
      <c r="W201" s="656"/>
      <c r="X201" s="656"/>
      <c r="Y201" s="656"/>
      <c r="Z201" s="656"/>
    </row>
    <row r="202" spans="1:26" ht="15.75" customHeight="1" x14ac:dyDescent="0.25">
      <c r="A202" s="656"/>
      <c r="B202" s="670" t="s">
        <v>1526</v>
      </c>
      <c r="C202" s="692" t="s">
        <v>1575</v>
      </c>
      <c r="D202" s="2" t="s">
        <v>280</v>
      </c>
      <c r="E202" s="2">
        <v>1</v>
      </c>
      <c r="F202" s="200" t="s">
        <v>1478</v>
      </c>
      <c r="G202" s="2">
        <v>6</v>
      </c>
      <c r="H202" s="672">
        <f t="shared" si="13"/>
        <v>6</v>
      </c>
      <c r="I202" s="673">
        <v>458</v>
      </c>
      <c r="J202" s="674">
        <f t="shared" si="12"/>
        <v>2748</v>
      </c>
      <c r="K202" s="658"/>
      <c r="L202" s="658"/>
      <c r="M202" s="658"/>
      <c r="N202" s="658"/>
      <c r="O202" s="658"/>
      <c r="P202" s="658"/>
      <c r="Q202" s="658"/>
      <c r="R202" s="658"/>
      <c r="S202" s="658"/>
      <c r="T202" s="658"/>
      <c r="U202" s="658"/>
      <c r="V202" s="656"/>
      <c r="W202" s="656"/>
      <c r="X202" s="656"/>
      <c r="Y202" s="656"/>
      <c r="Z202" s="656"/>
    </row>
    <row r="203" spans="1:26" ht="15.75" customHeight="1" x14ac:dyDescent="0.25">
      <c r="A203" s="656"/>
      <c r="B203" s="670" t="s">
        <v>1526</v>
      </c>
      <c r="C203" s="692" t="s">
        <v>1576</v>
      </c>
      <c r="D203" s="2" t="s">
        <v>280</v>
      </c>
      <c r="E203" s="2">
        <v>1</v>
      </c>
      <c r="F203" s="200" t="s">
        <v>1478</v>
      </c>
      <c r="G203" s="2">
        <v>6</v>
      </c>
      <c r="H203" s="672">
        <f t="shared" si="13"/>
        <v>6</v>
      </c>
      <c r="I203" s="673">
        <v>1551.2</v>
      </c>
      <c r="J203" s="674">
        <f t="shared" si="12"/>
        <v>9307.2000000000007</v>
      </c>
      <c r="K203" s="658"/>
      <c r="L203" s="658"/>
      <c r="M203" s="658"/>
      <c r="N203" s="658"/>
      <c r="O203" s="658"/>
      <c r="P203" s="658"/>
      <c r="Q203" s="658"/>
      <c r="R203" s="658"/>
      <c r="S203" s="658"/>
      <c r="T203" s="658"/>
      <c r="U203" s="658"/>
      <c r="V203" s="656"/>
      <c r="W203" s="656"/>
      <c r="X203" s="656"/>
      <c r="Y203" s="656"/>
      <c r="Z203" s="656"/>
    </row>
    <row r="204" spans="1:26" ht="15.75" customHeight="1" x14ac:dyDescent="0.25">
      <c r="A204" s="656"/>
      <c r="B204" s="670" t="s">
        <v>1526</v>
      </c>
      <c r="C204" s="692" t="s">
        <v>1576</v>
      </c>
      <c r="D204" s="2" t="s">
        <v>280</v>
      </c>
      <c r="E204" s="2">
        <v>1</v>
      </c>
      <c r="F204" s="200" t="s">
        <v>1478</v>
      </c>
      <c r="G204" s="2">
        <v>6</v>
      </c>
      <c r="H204" s="672">
        <f t="shared" si="13"/>
        <v>6</v>
      </c>
      <c r="I204" s="673">
        <v>1551.2</v>
      </c>
      <c r="J204" s="674">
        <f t="shared" si="12"/>
        <v>9307.2000000000007</v>
      </c>
      <c r="K204" s="658"/>
      <c r="L204" s="658"/>
      <c r="M204" s="658"/>
      <c r="N204" s="658"/>
      <c r="O204" s="658"/>
      <c r="P204" s="658"/>
      <c r="Q204" s="658"/>
      <c r="R204" s="658"/>
      <c r="S204" s="658"/>
      <c r="T204" s="658"/>
      <c r="U204" s="658"/>
      <c r="V204" s="656"/>
      <c r="W204" s="656"/>
      <c r="X204" s="656"/>
      <c r="Y204" s="656"/>
      <c r="Z204" s="656"/>
    </row>
    <row r="205" spans="1:26" ht="15.75" customHeight="1" x14ac:dyDescent="0.25">
      <c r="A205" s="656"/>
      <c r="B205" s="670" t="s">
        <v>1526</v>
      </c>
      <c r="C205" s="692" t="s">
        <v>1577</v>
      </c>
      <c r="D205" s="2" t="s">
        <v>280</v>
      </c>
      <c r="E205" s="2">
        <v>1</v>
      </c>
      <c r="F205" s="200" t="s">
        <v>1478</v>
      </c>
      <c r="G205" s="2">
        <v>6</v>
      </c>
      <c r="H205" s="672">
        <f t="shared" si="13"/>
        <v>6</v>
      </c>
      <c r="I205" s="673">
        <v>658</v>
      </c>
      <c r="J205" s="674">
        <f t="shared" si="12"/>
        <v>3948</v>
      </c>
      <c r="K205" s="658"/>
      <c r="L205" s="658"/>
      <c r="M205" s="658"/>
      <c r="N205" s="658"/>
      <c r="O205" s="658"/>
      <c r="P205" s="658"/>
      <c r="Q205" s="658"/>
      <c r="R205" s="658"/>
      <c r="S205" s="658"/>
      <c r="T205" s="658"/>
      <c r="U205" s="658"/>
      <c r="V205" s="656"/>
      <c r="W205" s="656"/>
      <c r="X205" s="656"/>
      <c r="Y205" s="656"/>
      <c r="Z205" s="656"/>
    </row>
    <row r="206" spans="1:26" ht="15.75" customHeight="1" x14ac:dyDescent="0.25">
      <c r="A206" s="656"/>
      <c r="B206" s="670" t="s">
        <v>1526</v>
      </c>
      <c r="C206" s="671" t="s">
        <v>1498</v>
      </c>
      <c r="D206" s="2" t="s">
        <v>280</v>
      </c>
      <c r="E206" s="2">
        <f>E205</f>
        <v>1</v>
      </c>
      <c r="F206" s="200" t="s">
        <v>1478</v>
      </c>
      <c r="G206" s="2">
        <v>1</v>
      </c>
      <c r="H206" s="672">
        <f t="shared" si="13"/>
        <v>1</v>
      </c>
      <c r="I206" s="673">
        <v>1252.9000000000001</v>
      </c>
      <c r="J206" s="674">
        <f t="shared" si="12"/>
        <v>1252.9000000000001</v>
      </c>
      <c r="K206" s="658"/>
      <c r="L206" s="658"/>
      <c r="M206" s="658"/>
      <c r="N206" s="658"/>
      <c r="O206" s="658"/>
      <c r="P206" s="658"/>
      <c r="Q206" s="658"/>
      <c r="R206" s="658"/>
      <c r="S206" s="658"/>
      <c r="T206" s="658"/>
      <c r="U206" s="658"/>
      <c r="V206" s="656"/>
      <c r="W206" s="656"/>
      <c r="X206" s="656"/>
      <c r="Y206" s="656"/>
      <c r="Z206" s="656"/>
    </row>
    <row r="207" spans="1:26" ht="15.75" customHeight="1" x14ac:dyDescent="0.25">
      <c r="A207" s="656"/>
      <c r="B207" s="670" t="s">
        <v>1526</v>
      </c>
      <c r="C207" s="671" t="s">
        <v>1578</v>
      </c>
      <c r="D207" s="2" t="s">
        <v>280</v>
      </c>
      <c r="E207" s="2">
        <v>2</v>
      </c>
      <c r="F207" s="200" t="s">
        <v>1478</v>
      </c>
      <c r="G207" s="2">
        <v>2</v>
      </c>
      <c r="H207" s="672">
        <f t="shared" si="13"/>
        <v>4</v>
      </c>
      <c r="I207" s="673">
        <v>4000</v>
      </c>
      <c r="J207" s="674">
        <f t="shared" si="12"/>
        <v>16000</v>
      </c>
      <c r="K207" s="658"/>
      <c r="L207" s="658"/>
      <c r="M207" s="658"/>
      <c r="N207" s="658"/>
      <c r="O207" s="658"/>
      <c r="P207" s="658"/>
      <c r="Q207" s="658"/>
      <c r="R207" s="658"/>
      <c r="S207" s="658"/>
      <c r="T207" s="658"/>
      <c r="U207" s="658"/>
      <c r="V207" s="656"/>
      <c r="W207" s="656"/>
      <c r="X207" s="656"/>
      <c r="Y207" s="656"/>
      <c r="Z207" s="656"/>
    </row>
    <row r="208" spans="1:26" ht="15.75" customHeight="1" x14ac:dyDescent="0.25">
      <c r="A208" s="656"/>
      <c r="B208" s="670" t="s">
        <v>1526</v>
      </c>
      <c r="C208" s="671" t="s">
        <v>1579</v>
      </c>
      <c r="D208" s="2" t="s">
        <v>280</v>
      </c>
      <c r="E208" s="2">
        <v>2</v>
      </c>
      <c r="F208" s="200" t="s">
        <v>1478</v>
      </c>
      <c r="G208" s="2">
        <v>1</v>
      </c>
      <c r="H208" s="672">
        <f t="shared" si="13"/>
        <v>2</v>
      </c>
      <c r="I208" s="675">
        <v>1500</v>
      </c>
      <c r="J208" s="674">
        <f t="shared" si="12"/>
        <v>3000</v>
      </c>
      <c r="K208" s="658"/>
      <c r="L208" s="658"/>
      <c r="M208" s="658"/>
      <c r="N208" s="658"/>
      <c r="O208" s="658"/>
      <c r="P208" s="658"/>
      <c r="Q208" s="658"/>
      <c r="R208" s="658"/>
      <c r="S208" s="658"/>
      <c r="T208" s="658"/>
      <c r="U208" s="658"/>
      <c r="V208" s="656"/>
      <c r="W208" s="656"/>
      <c r="X208" s="656"/>
      <c r="Y208" s="656"/>
      <c r="Z208" s="656"/>
    </row>
    <row r="209" spans="1:26" ht="15.75" customHeight="1" x14ac:dyDescent="0.25">
      <c r="A209" s="656"/>
      <c r="B209" s="670" t="s">
        <v>1526</v>
      </c>
      <c r="C209" s="671" t="s">
        <v>1580</v>
      </c>
      <c r="D209" s="2" t="s">
        <v>1408</v>
      </c>
      <c r="E209" s="2">
        <v>2</v>
      </c>
      <c r="F209" s="200" t="s">
        <v>1478</v>
      </c>
      <c r="G209" s="2">
        <v>2</v>
      </c>
      <c r="H209" s="672">
        <f t="shared" si="13"/>
        <v>4</v>
      </c>
      <c r="I209" s="675">
        <v>5500</v>
      </c>
      <c r="J209" s="674">
        <f t="shared" si="12"/>
        <v>22000</v>
      </c>
      <c r="K209" s="658"/>
      <c r="L209" s="658"/>
      <c r="M209" s="658"/>
      <c r="N209" s="658"/>
      <c r="O209" s="658"/>
      <c r="P209" s="658"/>
      <c r="Q209" s="658"/>
      <c r="R209" s="658"/>
      <c r="S209" s="658"/>
      <c r="T209" s="658"/>
      <c r="U209" s="658"/>
      <c r="V209" s="656"/>
      <c r="W209" s="656"/>
      <c r="X209" s="656"/>
      <c r="Y209" s="656"/>
      <c r="Z209" s="656"/>
    </row>
    <row r="210" spans="1:26" ht="15.75" customHeight="1" x14ac:dyDescent="0.25">
      <c r="A210" s="656"/>
      <c r="B210" s="670" t="s">
        <v>1526</v>
      </c>
      <c r="C210" s="671" t="s">
        <v>1581</v>
      </c>
      <c r="D210" s="2" t="s">
        <v>280</v>
      </c>
      <c r="E210" s="2">
        <v>1</v>
      </c>
      <c r="F210" s="200" t="s">
        <v>1478</v>
      </c>
      <c r="G210" s="2">
        <v>5</v>
      </c>
      <c r="H210" s="672">
        <f t="shared" si="13"/>
        <v>5</v>
      </c>
      <c r="I210" s="675">
        <v>1500</v>
      </c>
      <c r="J210" s="674">
        <f t="shared" si="12"/>
        <v>7500</v>
      </c>
      <c r="K210" s="658"/>
      <c r="L210" s="658"/>
      <c r="M210" s="658"/>
      <c r="N210" s="658"/>
      <c r="O210" s="658"/>
      <c r="P210" s="658"/>
      <c r="Q210" s="658"/>
      <c r="R210" s="658"/>
      <c r="S210" s="658"/>
      <c r="T210" s="658"/>
      <c r="U210" s="658"/>
      <c r="V210" s="656"/>
      <c r="W210" s="656"/>
      <c r="X210" s="656"/>
      <c r="Y210" s="656"/>
      <c r="Z210" s="656"/>
    </row>
    <row r="211" spans="1:26" ht="15.75" customHeight="1" x14ac:dyDescent="0.25">
      <c r="A211" s="656"/>
      <c r="B211" s="670" t="s">
        <v>1526</v>
      </c>
      <c r="C211" s="671" t="s">
        <v>1498</v>
      </c>
      <c r="D211" s="2" t="s">
        <v>280</v>
      </c>
      <c r="E211" s="2">
        <v>1</v>
      </c>
      <c r="F211" s="200" t="s">
        <v>1478</v>
      </c>
      <c r="G211" s="2">
        <v>2</v>
      </c>
      <c r="H211" s="672">
        <f t="shared" si="13"/>
        <v>2</v>
      </c>
      <c r="I211" s="673">
        <v>1252.9000000000001</v>
      </c>
      <c r="J211" s="674">
        <f t="shared" si="12"/>
        <v>2505.8000000000002</v>
      </c>
      <c r="K211" s="658"/>
      <c r="L211" s="658"/>
      <c r="M211" s="658"/>
      <c r="N211" s="658"/>
      <c r="O211" s="658"/>
      <c r="P211" s="658"/>
      <c r="Q211" s="658"/>
      <c r="R211" s="658"/>
      <c r="S211" s="658"/>
      <c r="T211" s="658"/>
      <c r="U211" s="658"/>
      <c r="V211" s="656"/>
      <c r="W211" s="656"/>
      <c r="X211" s="656"/>
      <c r="Y211" s="656"/>
      <c r="Z211" s="656"/>
    </row>
    <row r="212" spans="1:26" ht="15.75" customHeight="1" x14ac:dyDescent="0.25">
      <c r="A212" s="656"/>
      <c r="B212" s="670" t="s">
        <v>1526</v>
      </c>
      <c r="C212" s="671" t="s">
        <v>1582</v>
      </c>
      <c r="D212" s="2" t="s">
        <v>280</v>
      </c>
      <c r="E212" s="2">
        <v>1</v>
      </c>
      <c r="F212" s="200" t="s">
        <v>1478</v>
      </c>
      <c r="G212" s="2">
        <v>8</v>
      </c>
      <c r="H212" s="672">
        <f t="shared" si="13"/>
        <v>8</v>
      </c>
      <c r="I212" s="673">
        <v>358</v>
      </c>
      <c r="J212" s="674">
        <f t="shared" si="12"/>
        <v>2864</v>
      </c>
      <c r="K212" s="658"/>
      <c r="L212" s="658"/>
      <c r="M212" s="658"/>
      <c r="N212" s="658"/>
      <c r="O212" s="658"/>
      <c r="P212" s="658"/>
      <c r="Q212" s="658"/>
      <c r="R212" s="658"/>
      <c r="S212" s="658"/>
      <c r="T212" s="658"/>
      <c r="U212" s="658"/>
      <c r="V212" s="656"/>
      <c r="W212" s="656"/>
      <c r="X212" s="656"/>
      <c r="Y212" s="656"/>
      <c r="Z212" s="656"/>
    </row>
    <row r="213" spans="1:26" ht="15.75" customHeight="1" x14ac:dyDescent="0.25">
      <c r="A213" s="656"/>
      <c r="B213" s="696"/>
      <c r="C213" s="697" t="s">
        <v>1583</v>
      </c>
      <c r="D213" s="698"/>
      <c r="E213" s="698"/>
      <c r="F213" s="699"/>
      <c r="G213" s="698"/>
      <c r="H213" s="700" t="s">
        <v>1475</v>
      </c>
      <c r="I213" s="701"/>
      <c r="J213" s="702"/>
      <c r="K213" s="658"/>
      <c r="L213" s="658"/>
      <c r="M213" s="658"/>
      <c r="N213" s="658"/>
      <c r="O213" s="658"/>
      <c r="P213" s="658"/>
      <c r="Q213" s="658"/>
      <c r="R213" s="658"/>
      <c r="S213" s="658"/>
      <c r="T213" s="658"/>
      <c r="U213" s="658"/>
      <c r="V213" s="656"/>
      <c r="W213" s="656"/>
      <c r="X213" s="656"/>
      <c r="Y213" s="656"/>
      <c r="Z213" s="656"/>
    </row>
    <row r="214" spans="1:26" ht="15.75" customHeight="1" x14ac:dyDescent="0.25">
      <c r="A214" s="656"/>
      <c r="B214" s="670" t="s">
        <v>1476</v>
      </c>
      <c r="C214" s="671" t="s">
        <v>1584</v>
      </c>
      <c r="D214" s="2" t="s">
        <v>1408</v>
      </c>
      <c r="E214" s="2">
        <v>20</v>
      </c>
      <c r="F214" s="200" t="s">
        <v>1478</v>
      </c>
      <c r="G214" s="2">
        <v>1</v>
      </c>
      <c r="H214" s="672">
        <f t="shared" ref="H214:H220" si="14">E214*G214</f>
        <v>20</v>
      </c>
      <c r="I214" s="673">
        <v>1791.6</v>
      </c>
      <c r="J214" s="674">
        <f t="shared" ref="J214:J220" si="15">+H214*I214</f>
        <v>35832</v>
      </c>
      <c r="K214" s="658"/>
      <c r="L214" s="658"/>
      <c r="M214" s="658"/>
      <c r="N214" s="658"/>
      <c r="O214" s="658"/>
      <c r="P214" s="658"/>
      <c r="Q214" s="658"/>
      <c r="R214" s="658"/>
      <c r="S214" s="658"/>
      <c r="T214" s="658"/>
      <c r="U214" s="658"/>
      <c r="V214" s="656"/>
      <c r="W214" s="656"/>
      <c r="X214" s="656"/>
      <c r="Y214" s="656"/>
      <c r="Z214" s="656"/>
    </row>
    <row r="215" spans="1:26" ht="15.75" customHeight="1" x14ac:dyDescent="0.25">
      <c r="A215" s="656"/>
      <c r="B215" s="670" t="s">
        <v>1476</v>
      </c>
      <c r="C215" s="671" t="s">
        <v>1585</v>
      </c>
      <c r="D215" s="2" t="s">
        <v>1408</v>
      </c>
      <c r="E215" s="2">
        <v>20</v>
      </c>
      <c r="F215" s="200" t="s">
        <v>1478</v>
      </c>
      <c r="G215" s="2">
        <v>1</v>
      </c>
      <c r="H215" s="672">
        <f t="shared" si="14"/>
        <v>20</v>
      </c>
      <c r="I215" s="673">
        <v>596.6</v>
      </c>
      <c r="J215" s="674">
        <f t="shared" si="15"/>
        <v>11932</v>
      </c>
      <c r="K215" s="658"/>
      <c r="L215" s="658"/>
      <c r="M215" s="658"/>
      <c r="N215" s="658"/>
      <c r="O215" s="658"/>
      <c r="P215" s="658"/>
      <c r="Q215" s="658"/>
      <c r="R215" s="658"/>
      <c r="S215" s="658"/>
      <c r="T215" s="658"/>
      <c r="U215" s="658"/>
      <c r="V215" s="656"/>
      <c r="W215" s="656"/>
      <c r="X215" s="656"/>
      <c r="Y215" s="656"/>
      <c r="Z215" s="656"/>
    </row>
    <row r="216" spans="1:26" ht="15.75" customHeight="1" x14ac:dyDescent="0.25">
      <c r="A216" s="656"/>
      <c r="B216" s="670" t="s">
        <v>1476</v>
      </c>
      <c r="C216" s="671" t="s">
        <v>1586</v>
      </c>
      <c r="D216" s="2" t="s">
        <v>1408</v>
      </c>
      <c r="E216" s="2">
        <v>20</v>
      </c>
      <c r="F216" s="200" t="s">
        <v>1478</v>
      </c>
      <c r="G216" s="2">
        <v>1</v>
      </c>
      <c r="H216" s="672">
        <f t="shared" si="14"/>
        <v>20</v>
      </c>
      <c r="I216" s="673">
        <v>6562.6</v>
      </c>
      <c r="J216" s="674">
        <f t="shared" si="15"/>
        <v>131252</v>
      </c>
      <c r="K216" s="658"/>
      <c r="L216" s="658"/>
      <c r="M216" s="658"/>
      <c r="N216" s="658"/>
      <c r="O216" s="658"/>
      <c r="P216" s="658"/>
      <c r="Q216" s="658"/>
      <c r="R216" s="658"/>
      <c r="S216" s="658"/>
      <c r="T216" s="658"/>
      <c r="U216" s="658"/>
      <c r="V216" s="656"/>
      <c r="W216" s="656"/>
      <c r="X216" s="656"/>
      <c r="Y216" s="656"/>
      <c r="Z216" s="656"/>
    </row>
    <row r="217" spans="1:26" ht="15.75" customHeight="1" x14ac:dyDescent="0.25">
      <c r="A217" s="656"/>
      <c r="B217" s="670" t="s">
        <v>1476</v>
      </c>
      <c r="C217" s="671" t="s">
        <v>1587</v>
      </c>
      <c r="D217" s="2" t="s">
        <v>1408</v>
      </c>
      <c r="E217" s="2">
        <v>20</v>
      </c>
      <c r="F217" s="200" t="s">
        <v>1478</v>
      </c>
      <c r="G217" s="2">
        <v>1</v>
      </c>
      <c r="H217" s="672">
        <f t="shared" si="14"/>
        <v>20</v>
      </c>
      <c r="I217" s="673">
        <v>1669.3</v>
      </c>
      <c r="J217" s="674">
        <f t="shared" si="15"/>
        <v>33386</v>
      </c>
      <c r="K217" s="658"/>
      <c r="L217" s="658"/>
      <c r="M217" s="658"/>
      <c r="N217" s="658"/>
      <c r="O217" s="658"/>
      <c r="P217" s="658"/>
      <c r="Q217" s="658"/>
      <c r="R217" s="658"/>
      <c r="S217" s="658"/>
      <c r="T217" s="658"/>
      <c r="U217" s="658"/>
      <c r="V217" s="656"/>
      <c r="W217" s="656"/>
      <c r="X217" s="656"/>
      <c r="Y217" s="656"/>
      <c r="Z217" s="656"/>
    </row>
    <row r="218" spans="1:26" ht="15.75" customHeight="1" x14ac:dyDescent="0.25">
      <c r="A218" s="656"/>
      <c r="B218" s="670" t="s">
        <v>1476</v>
      </c>
      <c r="C218" s="671" t="s">
        <v>1588</v>
      </c>
      <c r="D218" s="2" t="s">
        <v>1408</v>
      </c>
      <c r="E218" s="2">
        <v>20</v>
      </c>
      <c r="F218" s="200" t="s">
        <v>1478</v>
      </c>
      <c r="G218" s="2">
        <v>1</v>
      </c>
      <c r="H218" s="672">
        <f t="shared" si="14"/>
        <v>20</v>
      </c>
      <c r="I218" s="673">
        <v>375.9</v>
      </c>
      <c r="J218" s="674">
        <f t="shared" si="15"/>
        <v>7518</v>
      </c>
      <c r="K218" s="658"/>
      <c r="L218" s="658"/>
      <c r="M218" s="658"/>
      <c r="N218" s="658"/>
      <c r="O218" s="658"/>
      <c r="P218" s="658"/>
      <c r="Q218" s="658"/>
      <c r="R218" s="658"/>
      <c r="S218" s="658"/>
      <c r="T218" s="658"/>
      <c r="U218" s="658"/>
      <c r="V218" s="656"/>
      <c r="W218" s="656"/>
      <c r="X218" s="656"/>
      <c r="Y218" s="656"/>
      <c r="Z218" s="656"/>
    </row>
    <row r="219" spans="1:26" ht="15.75" customHeight="1" x14ac:dyDescent="0.25">
      <c r="A219" s="656"/>
      <c r="B219" s="670" t="s">
        <v>1476</v>
      </c>
      <c r="C219" s="671" t="s">
        <v>1589</v>
      </c>
      <c r="D219" s="2" t="s">
        <v>1408</v>
      </c>
      <c r="E219" s="2">
        <v>20</v>
      </c>
      <c r="F219" s="200" t="s">
        <v>1478</v>
      </c>
      <c r="G219" s="2">
        <v>1</v>
      </c>
      <c r="H219" s="672">
        <f t="shared" si="14"/>
        <v>20</v>
      </c>
      <c r="I219" s="673">
        <v>894.9</v>
      </c>
      <c r="J219" s="674">
        <f t="shared" si="15"/>
        <v>17898</v>
      </c>
      <c r="K219" s="658"/>
      <c r="L219" s="658"/>
      <c r="M219" s="658"/>
      <c r="N219" s="658"/>
      <c r="O219" s="658"/>
      <c r="P219" s="658"/>
      <c r="Q219" s="658"/>
      <c r="R219" s="658"/>
      <c r="S219" s="658"/>
      <c r="T219" s="658"/>
      <c r="U219" s="658"/>
      <c r="V219" s="656"/>
      <c r="W219" s="656"/>
      <c r="X219" s="656"/>
      <c r="Y219" s="656"/>
      <c r="Z219" s="656"/>
    </row>
    <row r="220" spans="1:26" ht="15.75" customHeight="1" x14ac:dyDescent="0.25">
      <c r="A220" s="656"/>
      <c r="B220" s="670" t="s">
        <v>1476</v>
      </c>
      <c r="C220" s="671" t="s">
        <v>1590</v>
      </c>
      <c r="D220" s="2" t="s">
        <v>1408</v>
      </c>
      <c r="E220" s="2">
        <v>20</v>
      </c>
      <c r="F220" s="200" t="s">
        <v>1478</v>
      </c>
      <c r="G220" s="2">
        <v>2</v>
      </c>
      <c r="H220" s="672">
        <f t="shared" si="14"/>
        <v>40</v>
      </c>
      <c r="I220" s="673">
        <v>417.6</v>
      </c>
      <c r="J220" s="674">
        <f t="shared" si="15"/>
        <v>16704</v>
      </c>
      <c r="K220" s="658"/>
      <c r="L220" s="658"/>
      <c r="M220" s="658"/>
      <c r="N220" s="658"/>
      <c r="O220" s="658"/>
      <c r="P220" s="658"/>
      <c r="Q220" s="658"/>
      <c r="R220" s="658"/>
      <c r="S220" s="658"/>
      <c r="T220" s="658"/>
      <c r="U220" s="658"/>
      <c r="V220" s="656"/>
      <c r="W220" s="656"/>
      <c r="X220" s="656"/>
      <c r="Y220" s="656"/>
      <c r="Z220" s="656"/>
    </row>
    <row r="221" spans="1:26" ht="15.75" customHeight="1" x14ac:dyDescent="0.25">
      <c r="A221" s="656"/>
      <c r="B221" s="703"/>
      <c r="C221" s="704" t="s">
        <v>1591</v>
      </c>
      <c r="D221" s="705"/>
      <c r="E221" s="705"/>
      <c r="F221" s="706"/>
      <c r="G221" s="705"/>
      <c r="H221" s="707" t="s">
        <v>1475</v>
      </c>
      <c r="I221" s="708"/>
      <c r="J221" s="709"/>
      <c r="K221" s="658"/>
      <c r="L221" s="658"/>
      <c r="M221" s="658"/>
      <c r="N221" s="658"/>
      <c r="O221" s="658"/>
      <c r="P221" s="658"/>
      <c r="Q221" s="658"/>
      <c r="R221" s="658"/>
      <c r="S221" s="658"/>
      <c r="T221" s="658"/>
      <c r="U221" s="658"/>
      <c r="V221" s="656"/>
      <c r="W221" s="656"/>
      <c r="X221" s="656"/>
      <c r="Y221" s="656"/>
      <c r="Z221" s="656"/>
    </row>
    <row r="222" spans="1:26" ht="15.75" customHeight="1" x14ac:dyDescent="0.25">
      <c r="A222" s="656"/>
      <c r="B222" s="670" t="s">
        <v>815</v>
      </c>
      <c r="C222" s="671" t="s">
        <v>1584</v>
      </c>
      <c r="D222" s="2" t="s">
        <v>1408</v>
      </c>
      <c r="E222" s="2">
        <v>3</v>
      </c>
      <c r="F222" s="200" t="s">
        <v>1478</v>
      </c>
      <c r="G222" s="2">
        <v>1</v>
      </c>
      <c r="H222" s="672">
        <f t="shared" ref="H222:H240" si="16">E222*G222</f>
        <v>3</v>
      </c>
      <c r="I222" s="673">
        <v>1791.6</v>
      </c>
      <c r="J222" s="674">
        <f t="shared" ref="J222:J240" si="17">+H222*I222</f>
        <v>5374.7999999999993</v>
      </c>
      <c r="K222" s="658"/>
      <c r="L222" s="658"/>
      <c r="M222" s="658"/>
      <c r="N222" s="658"/>
      <c r="O222" s="658"/>
      <c r="P222" s="658"/>
      <c r="Q222" s="658"/>
      <c r="R222" s="658"/>
      <c r="S222" s="658"/>
      <c r="T222" s="658"/>
      <c r="U222" s="658"/>
      <c r="V222" s="656"/>
      <c r="W222" s="656"/>
      <c r="X222" s="656"/>
      <c r="Y222" s="656"/>
      <c r="Z222" s="656"/>
    </row>
    <row r="223" spans="1:26" ht="15.75" customHeight="1" x14ac:dyDescent="0.25">
      <c r="A223" s="656"/>
      <c r="B223" s="670" t="s">
        <v>815</v>
      </c>
      <c r="C223" s="671" t="s">
        <v>1585</v>
      </c>
      <c r="D223" s="2" t="s">
        <v>1408</v>
      </c>
      <c r="E223" s="2">
        <v>3</v>
      </c>
      <c r="F223" s="200" t="s">
        <v>1478</v>
      </c>
      <c r="G223" s="2">
        <v>1</v>
      </c>
      <c r="H223" s="672">
        <f t="shared" si="16"/>
        <v>3</v>
      </c>
      <c r="I223" s="673">
        <v>596.6</v>
      </c>
      <c r="J223" s="674">
        <f t="shared" si="17"/>
        <v>1789.8000000000002</v>
      </c>
      <c r="K223" s="658"/>
      <c r="L223" s="658"/>
      <c r="M223" s="658"/>
      <c r="N223" s="658"/>
      <c r="O223" s="658"/>
      <c r="P223" s="658"/>
      <c r="Q223" s="658"/>
      <c r="R223" s="658"/>
      <c r="S223" s="658"/>
      <c r="T223" s="658"/>
      <c r="U223" s="658"/>
      <c r="V223" s="656"/>
      <c r="W223" s="656"/>
      <c r="X223" s="656"/>
      <c r="Y223" s="656"/>
      <c r="Z223" s="656"/>
    </row>
    <row r="224" spans="1:26" ht="15.75" customHeight="1" x14ac:dyDescent="0.25">
      <c r="A224" s="656"/>
      <c r="B224" s="670" t="s">
        <v>815</v>
      </c>
      <c r="C224" s="671" t="s">
        <v>1586</v>
      </c>
      <c r="D224" s="2" t="s">
        <v>1408</v>
      </c>
      <c r="E224" s="2">
        <v>3</v>
      </c>
      <c r="F224" s="200" t="s">
        <v>1478</v>
      </c>
      <c r="G224" s="2">
        <v>31</v>
      </c>
      <c r="H224" s="672">
        <f t="shared" si="16"/>
        <v>93</v>
      </c>
      <c r="I224" s="673">
        <v>6562.6</v>
      </c>
      <c r="J224" s="674">
        <f t="shared" si="17"/>
        <v>610321.80000000005</v>
      </c>
      <c r="K224" s="658"/>
      <c r="L224" s="658"/>
      <c r="M224" s="658"/>
      <c r="N224" s="658"/>
      <c r="O224" s="658"/>
      <c r="P224" s="658"/>
      <c r="Q224" s="658"/>
      <c r="R224" s="658"/>
      <c r="S224" s="658"/>
      <c r="T224" s="658"/>
      <c r="U224" s="658"/>
      <c r="V224" s="656"/>
      <c r="W224" s="656"/>
      <c r="X224" s="656"/>
      <c r="Y224" s="656"/>
      <c r="Z224" s="656"/>
    </row>
    <row r="225" spans="1:26" ht="15.75" customHeight="1" x14ac:dyDescent="0.25">
      <c r="A225" s="656"/>
      <c r="B225" s="670" t="s">
        <v>815</v>
      </c>
      <c r="C225" s="671" t="s">
        <v>1587</v>
      </c>
      <c r="D225" s="2" t="s">
        <v>1408</v>
      </c>
      <c r="E225" s="2">
        <v>3</v>
      </c>
      <c r="F225" s="200" t="s">
        <v>1478</v>
      </c>
      <c r="G225" s="2">
        <v>1</v>
      </c>
      <c r="H225" s="672">
        <f t="shared" si="16"/>
        <v>3</v>
      </c>
      <c r="I225" s="673">
        <v>1669.3</v>
      </c>
      <c r="J225" s="674">
        <f t="shared" si="17"/>
        <v>5007.8999999999996</v>
      </c>
      <c r="K225" s="658"/>
      <c r="L225" s="658"/>
      <c r="M225" s="658"/>
      <c r="N225" s="658"/>
      <c r="O225" s="658"/>
      <c r="P225" s="658"/>
      <c r="Q225" s="658"/>
      <c r="R225" s="658"/>
      <c r="S225" s="658"/>
      <c r="T225" s="658"/>
      <c r="U225" s="658"/>
      <c r="V225" s="656"/>
      <c r="W225" s="656"/>
      <c r="X225" s="656"/>
      <c r="Y225" s="656"/>
      <c r="Z225" s="656"/>
    </row>
    <row r="226" spans="1:26" ht="15.75" customHeight="1" x14ac:dyDescent="0.25">
      <c r="A226" s="656"/>
      <c r="B226" s="670" t="s">
        <v>815</v>
      </c>
      <c r="C226" s="671" t="s">
        <v>1588</v>
      </c>
      <c r="D226" s="2" t="s">
        <v>1408</v>
      </c>
      <c r="E226" s="2">
        <v>3</v>
      </c>
      <c r="F226" s="200" t="s">
        <v>1478</v>
      </c>
      <c r="G226" s="2">
        <v>1</v>
      </c>
      <c r="H226" s="672">
        <f t="shared" si="16"/>
        <v>3</v>
      </c>
      <c r="I226" s="673">
        <v>375.9</v>
      </c>
      <c r="J226" s="674">
        <f t="shared" si="17"/>
        <v>1127.6999999999998</v>
      </c>
      <c r="K226" s="658"/>
      <c r="L226" s="658"/>
      <c r="M226" s="658"/>
      <c r="N226" s="658"/>
      <c r="O226" s="658"/>
      <c r="P226" s="658"/>
      <c r="Q226" s="658"/>
      <c r="R226" s="658"/>
      <c r="S226" s="658"/>
      <c r="T226" s="658"/>
      <c r="U226" s="658"/>
      <c r="V226" s="656"/>
      <c r="W226" s="656"/>
      <c r="X226" s="656"/>
      <c r="Y226" s="656"/>
      <c r="Z226" s="656"/>
    </row>
    <row r="227" spans="1:26" ht="15.75" customHeight="1" x14ac:dyDescent="0.25">
      <c r="A227" s="656"/>
      <c r="B227" s="670" t="s">
        <v>815</v>
      </c>
      <c r="C227" s="671" t="s">
        <v>1589</v>
      </c>
      <c r="D227" s="2" t="s">
        <v>1408</v>
      </c>
      <c r="E227" s="2">
        <v>3</v>
      </c>
      <c r="F227" s="200" t="s">
        <v>1478</v>
      </c>
      <c r="G227" s="2">
        <v>1</v>
      </c>
      <c r="H227" s="672">
        <f t="shared" si="16"/>
        <v>3</v>
      </c>
      <c r="I227" s="673">
        <v>894.9</v>
      </c>
      <c r="J227" s="674">
        <f t="shared" si="17"/>
        <v>2684.7</v>
      </c>
      <c r="K227" s="658"/>
      <c r="L227" s="658"/>
      <c r="M227" s="658"/>
      <c r="N227" s="658"/>
      <c r="O227" s="658"/>
      <c r="P227" s="658"/>
      <c r="Q227" s="658"/>
      <c r="R227" s="658"/>
      <c r="S227" s="658"/>
      <c r="T227" s="658"/>
      <c r="U227" s="658"/>
      <c r="V227" s="656"/>
      <c r="W227" s="656"/>
      <c r="X227" s="656"/>
      <c r="Y227" s="656"/>
      <c r="Z227" s="656"/>
    </row>
    <row r="228" spans="1:26" ht="15.75" customHeight="1" x14ac:dyDescent="0.25">
      <c r="A228" s="656"/>
      <c r="B228" s="670" t="s">
        <v>815</v>
      </c>
      <c r="C228" s="671" t="s">
        <v>1590</v>
      </c>
      <c r="D228" s="2" t="s">
        <v>1408</v>
      </c>
      <c r="E228" s="2">
        <v>3</v>
      </c>
      <c r="F228" s="200" t="s">
        <v>1478</v>
      </c>
      <c r="G228" s="2">
        <v>2</v>
      </c>
      <c r="H228" s="672">
        <f t="shared" si="16"/>
        <v>6</v>
      </c>
      <c r="I228" s="673">
        <v>417.6</v>
      </c>
      <c r="J228" s="674">
        <f t="shared" si="17"/>
        <v>2505.6000000000004</v>
      </c>
      <c r="K228" s="658"/>
      <c r="L228" s="658"/>
      <c r="M228" s="658"/>
      <c r="N228" s="658"/>
      <c r="O228" s="658"/>
      <c r="P228" s="658"/>
      <c r="Q228" s="658"/>
      <c r="R228" s="658"/>
      <c r="S228" s="658"/>
      <c r="T228" s="658"/>
      <c r="U228" s="658"/>
      <c r="V228" s="656"/>
      <c r="W228" s="656"/>
      <c r="X228" s="656"/>
      <c r="Y228" s="656"/>
      <c r="Z228" s="656"/>
    </row>
    <row r="229" spans="1:26" ht="15.75" customHeight="1" x14ac:dyDescent="0.25">
      <c r="A229" s="656"/>
      <c r="B229" s="670" t="s">
        <v>815</v>
      </c>
      <c r="C229" s="676" t="s">
        <v>1592</v>
      </c>
      <c r="D229" s="2" t="s">
        <v>1408</v>
      </c>
      <c r="E229" s="2">
        <f>E228</f>
        <v>3</v>
      </c>
      <c r="F229" s="200" t="s">
        <v>1478</v>
      </c>
      <c r="G229" s="2">
        <v>1</v>
      </c>
      <c r="H229" s="672">
        <f t="shared" si="16"/>
        <v>3</v>
      </c>
      <c r="I229" s="673">
        <v>1014.2</v>
      </c>
      <c r="J229" s="674">
        <f t="shared" si="17"/>
        <v>3042.6000000000004</v>
      </c>
      <c r="K229" s="658"/>
      <c r="L229" s="658"/>
      <c r="M229" s="658"/>
      <c r="N229" s="658"/>
      <c r="O229" s="658"/>
      <c r="P229" s="658"/>
      <c r="Q229" s="658"/>
      <c r="R229" s="658"/>
      <c r="S229" s="658"/>
      <c r="T229" s="658"/>
      <c r="U229" s="658"/>
      <c r="V229" s="656"/>
      <c r="W229" s="656"/>
      <c r="X229" s="656"/>
      <c r="Y229" s="656"/>
      <c r="Z229" s="656"/>
    </row>
    <row r="230" spans="1:26" ht="15.75" customHeight="1" x14ac:dyDescent="0.25">
      <c r="A230" s="656"/>
      <c r="B230" s="670" t="s">
        <v>815</v>
      </c>
      <c r="C230" s="671" t="s">
        <v>1593</v>
      </c>
      <c r="D230" s="2" t="s">
        <v>1408</v>
      </c>
      <c r="E230" s="2">
        <f>E225</f>
        <v>3</v>
      </c>
      <c r="F230" s="200" t="s">
        <v>1478</v>
      </c>
      <c r="G230" s="2">
        <v>1</v>
      </c>
      <c r="H230" s="672">
        <f t="shared" si="16"/>
        <v>3</v>
      </c>
      <c r="I230" s="673">
        <v>5608</v>
      </c>
      <c r="J230" s="674">
        <f t="shared" si="17"/>
        <v>16824</v>
      </c>
      <c r="K230" s="658"/>
      <c r="L230" s="658"/>
      <c r="M230" s="658"/>
      <c r="N230" s="658"/>
      <c r="O230" s="658"/>
      <c r="P230" s="658"/>
      <c r="Q230" s="658"/>
      <c r="R230" s="658"/>
      <c r="S230" s="658"/>
      <c r="T230" s="658"/>
      <c r="U230" s="658"/>
      <c r="V230" s="656"/>
      <c r="W230" s="656"/>
      <c r="X230" s="656"/>
      <c r="Y230" s="656"/>
      <c r="Z230" s="656"/>
    </row>
    <row r="231" spans="1:26" ht="15.75" customHeight="1" x14ac:dyDescent="0.25">
      <c r="A231" s="656"/>
      <c r="B231" s="670" t="s">
        <v>815</v>
      </c>
      <c r="C231" s="671" t="s">
        <v>1594</v>
      </c>
      <c r="D231" s="2" t="s">
        <v>1408</v>
      </c>
      <c r="E231" s="2">
        <v>3</v>
      </c>
      <c r="F231" s="200" t="s">
        <v>1478</v>
      </c>
      <c r="G231" s="2">
        <v>1</v>
      </c>
      <c r="H231" s="672">
        <f t="shared" si="16"/>
        <v>3</v>
      </c>
      <c r="I231" s="673">
        <v>845.5</v>
      </c>
      <c r="J231" s="674">
        <f t="shared" si="17"/>
        <v>2536.5</v>
      </c>
      <c r="K231" s="658"/>
      <c r="L231" s="658"/>
      <c r="M231" s="658"/>
      <c r="N231" s="658"/>
      <c r="O231" s="658"/>
      <c r="P231" s="658"/>
      <c r="Q231" s="658"/>
      <c r="R231" s="658"/>
      <c r="S231" s="658"/>
      <c r="T231" s="658"/>
      <c r="U231" s="658"/>
      <c r="V231" s="656"/>
      <c r="W231" s="656"/>
      <c r="X231" s="656"/>
      <c r="Y231" s="656"/>
      <c r="Z231" s="656"/>
    </row>
    <row r="232" spans="1:26" ht="15.75" customHeight="1" x14ac:dyDescent="0.25">
      <c r="A232" s="656"/>
      <c r="B232" s="670" t="s">
        <v>815</v>
      </c>
      <c r="C232" s="671" t="s">
        <v>1595</v>
      </c>
      <c r="D232" s="2" t="s">
        <v>1408</v>
      </c>
      <c r="E232" s="2">
        <f>E231</f>
        <v>3</v>
      </c>
      <c r="F232" s="200" t="s">
        <v>1478</v>
      </c>
      <c r="G232" s="2">
        <v>30</v>
      </c>
      <c r="H232" s="672">
        <f t="shared" si="16"/>
        <v>90</v>
      </c>
      <c r="I232" s="673">
        <v>644.29999999999995</v>
      </c>
      <c r="J232" s="674">
        <f t="shared" si="17"/>
        <v>57986.999999999993</v>
      </c>
      <c r="K232" s="658"/>
      <c r="L232" s="658"/>
      <c r="M232" s="658"/>
      <c r="N232" s="658"/>
      <c r="O232" s="658"/>
      <c r="P232" s="658"/>
      <c r="Q232" s="658"/>
      <c r="R232" s="658"/>
      <c r="S232" s="658"/>
      <c r="T232" s="658"/>
      <c r="U232" s="658"/>
      <c r="V232" s="656"/>
      <c r="W232" s="656"/>
      <c r="X232" s="656"/>
      <c r="Y232" s="656"/>
      <c r="Z232" s="656"/>
    </row>
    <row r="233" spans="1:26" ht="15.75" customHeight="1" x14ac:dyDescent="0.25">
      <c r="A233" s="656"/>
      <c r="B233" s="670" t="s">
        <v>815</v>
      </c>
      <c r="C233" s="671" t="s">
        <v>1596</v>
      </c>
      <c r="D233" s="2" t="s">
        <v>1408</v>
      </c>
      <c r="E233" s="2">
        <f>E232</f>
        <v>3</v>
      </c>
      <c r="F233" s="200" t="s">
        <v>1478</v>
      </c>
      <c r="G233" s="2">
        <v>1</v>
      </c>
      <c r="H233" s="672">
        <f t="shared" si="16"/>
        <v>3</v>
      </c>
      <c r="I233" s="673">
        <v>2326.6999999999998</v>
      </c>
      <c r="J233" s="674">
        <f t="shared" si="17"/>
        <v>6980.0999999999995</v>
      </c>
      <c r="K233" s="658"/>
      <c r="L233" s="658"/>
      <c r="M233" s="658"/>
      <c r="N233" s="658"/>
      <c r="O233" s="658"/>
      <c r="P233" s="658"/>
      <c r="Q233" s="658"/>
      <c r="R233" s="658"/>
      <c r="S233" s="658"/>
      <c r="T233" s="658"/>
      <c r="U233" s="658"/>
      <c r="V233" s="656"/>
      <c r="W233" s="656"/>
      <c r="X233" s="656"/>
      <c r="Y233" s="656"/>
      <c r="Z233" s="656"/>
    </row>
    <row r="234" spans="1:26" ht="15.75" customHeight="1" x14ac:dyDescent="0.25">
      <c r="A234" s="656"/>
      <c r="B234" s="670" t="s">
        <v>815</v>
      </c>
      <c r="C234" s="671" t="s">
        <v>1586</v>
      </c>
      <c r="D234" s="2" t="s">
        <v>1408</v>
      </c>
      <c r="E234" s="2">
        <v>1</v>
      </c>
      <c r="F234" s="200" t="s">
        <v>1478</v>
      </c>
      <c r="G234" s="2">
        <v>1</v>
      </c>
      <c r="H234" s="672">
        <f t="shared" si="16"/>
        <v>1</v>
      </c>
      <c r="I234" s="673">
        <v>6562.6</v>
      </c>
      <c r="J234" s="674">
        <f t="shared" si="17"/>
        <v>6562.6</v>
      </c>
      <c r="K234" s="658"/>
      <c r="L234" s="658"/>
      <c r="M234" s="658"/>
      <c r="N234" s="658"/>
      <c r="O234" s="658"/>
      <c r="P234" s="658"/>
      <c r="Q234" s="658"/>
      <c r="R234" s="658"/>
      <c r="S234" s="658"/>
      <c r="T234" s="658"/>
      <c r="U234" s="658"/>
      <c r="V234" s="656"/>
      <c r="W234" s="656"/>
      <c r="X234" s="656"/>
      <c r="Y234" s="656"/>
      <c r="Z234" s="656"/>
    </row>
    <row r="235" spans="1:26" ht="15.75" customHeight="1" x14ac:dyDescent="0.25">
      <c r="A235" s="656"/>
      <c r="B235" s="670" t="s">
        <v>815</v>
      </c>
      <c r="C235" s="671" t="s">
        <v>1597</v>
      </c>
      <c r="D235" s="2" t="s">
        <v>1408</v>
      </c>
      <c r="E235" s="2">
        <v>1</v>
      </c>
      <c r="F235" s="200" t="s">
        <v>1478</v>
      </c>
      <c r="G235" s="2">
        <v>1</v>
      </c>
      <c r="H235" s="672">
        <f t="shared" si="16"/>
        <v>1</v>
      </c>
      <c r="I235" s="673">
        <v>6681.9</v>
      </c>
      <c r="J235" s="674">
        <f t="shared" si="17"/>
        <v>6681.9</v>
      </c>
      <c r="K235" s="658"/>
      <c r="L235" s="658"/>
      <c r="M235" s="658"/>
      <c r="N235" s="658"/>
      <c r="O235" s="658"/>
      <c r="P235" s="658"/>
      <c r="Q235" s="658"/>
      <c r="R235" s="658"/>
      <c r="S235" s="658"/>
      <c r="T235" s="658"/>
      <c r="U235" s="658"/>
      <c r="V235" s="656"/>
      <c r="W235" s="656"/>
      <c r="X235" s="656"/>
      <c r="Y235" s="656"/>
      <c r="Z235" s="656"/>
    </row>
    <row r="236" spans="1:26" ht="15.75" customHeight="1" x14ac:dyDescent="0.25">
      <c r="A236" s="656"/>
      <c r="B236" s="670" t="s">
        <v>815</v>
      </c>
      <c r="C236" s="671" t="s">
        <v>1598</v>
      </c>
      <c r="D236" s="2" t="s">
        <v>1408</v>
      </c>
      <c r="E236" s="2">
        <f>E235</f>
        <v>1</v>
      </c>
      <c r="F236" s="200" t="s">
        <v>1478</v>
      </c>
      <c r="G236" s="2">
        <v>1</v>
      </c>
      <c r="H236" s="672">
        <f t="shared" si="16"/>
        <v>1</v>
      </c>
      <c r="I236" s="673">
        <v>541.70000000000005</v>
      </c>
      <c r="J236" s="674">
        <f t="shared" si="17"/>
        <v>541.70000000000005</v>
      </c>
      <c r="K236" s="658"/>
      <c r="L236" s="658"/>
      <c r="M236" s="658"/>
      <c r="N236" s="658"/>
      <c r="O236" s="658"/>
      <c r="P236" s="658"/>
      <c r="Q236" s="658"/>
      <c r="R236" s="658"/>
      <c r="S236" s="658"/>
      <c r="T236" s="658"/>
      <c r="U236" s="658"/>
      <c r="V236" s="656"/>
      <c r="W236" s="656"/>
      <c r="X236" s="656"/>
      <c r="Y236" s="656"/>
      <c r="Z236" s="656"/>
    </row>
    <row r="237" spans="1:26" ht="15.75" customHeight="1" x14ac:dyDescent="0.25">
      <c r="A237" s="656"/>
      <c r="B237" s="670" t="s">
        <v>815</v>
      </c>
      <c r="C237" s="671" t="s">
        <v>1599</v>
      </c>
      <c r="D237" s="2" t="s">
        <v>1408</v>
      </c>
      <c r="E237" s="2">
        <f>E236</f>
        <v>1</v>
      </c>
      <c r="F237" s="200" t="s">
        <v>1478</v>
      </c>
      <c r="G237" s="2">
        <v>1</v>
      </c>
      <c r="H237" s="672">
        <f t="shared" si="16"/>
        <v>1</v>
      </c>
      <c r="I237" s="673">
        <v>179</v>
      </c>
      <c r="J237" s="674">
        <f t="shared" si="17"/>
        <v>179</v>
      </c>
      <c r="K237" s="658"/>
      <c r="L237" s="658"/>
      <c r="M237" s="658"/>
      <c r="N237" s="658"/>
      <c r="O237" s="658"/>
      <c r="P237" s="658"/>
      <c r="Q237" s="658"/>
      <c r="R237" s="658"/>
      <c r="S237" s="658"/>
      <c r="T237" s="658"/>
      <c r="U237" s="658"/>
      <c r="V237" s="656"/>
      <c r="W237" s="656"/>
      <c r="X237" s="656"/>
      <c r="Y237" s="656"/>
      <c r="Z237" s="656"/>
    </row>
    <row r="238" spans="1:26" ht="15.75" customHeight="1" x14ac:dyDescent="0.25">
      <c r="A238" s="656"/>
      <c r="B238" s="670" t="s">
        <v>815</v>
      </c>
      <c r="C238" s="671" t="s">
        <v>1600</v>
      </c>
      <c r="D238" s="2" t="s">
        <v>1408</v>
      </c>
      <c r="E238" s="2">
        <f>E237</f>
        <v>1</v>
      </c>
      <c r="F238" s="200" t="s">
        <v>1478</v>
      </c>
      <c r="G238" s="2">
        <v>1</v>
      </c>
      <c r="H238" s="672">
        <f t="shared" si="16"/>
        <v>1</v>
      </c>
      <c r="I238" s="673">
        <v>2500</v>
      </c>
      <c r="J238" s="674">
        <f t="shared" si="17"/>
        <v>2500</v>
      </c>
      <c r="K238" s="658"/>
      <c r="L238" s="658"/>
      <c r="M238" s="658"/>
      <c r="N238" s="658"/>
      <c r="O238" s="658"/>
      <c r="P238" s="658"/>
      <c r="Q238" s="658"/>
      <c r="R238" s="658"/>
      <c r="S238" s="658"/>
      <c r="T238" s="658"/>
      <c r="U238" s="658"/>
      <c r="V238" s="656"/>
      <c r="W238" s="656"/>
      <c r="X238" s="656"/>
      <c r="Y238" s="656"/>
      <c r="Z238" s="656"/>
    </row>
    <row r="239" spans="1:26" ht="15.75" customHeight="1" x14ac:dyDescent="0.25">
      <c r="A239" s="656"/>
      <c r="B239" s="670" t="s">
        <v>815</v>
      </c>
      <c r="C239" s="671" t="s">
        <v>1601</v>
      </c>
      <c r="D239" s="2" t="s">
        <v>1408</v>
      </c>
      <c r="E239" s="2">
        <f>E238</f>
        <v>1</v>
      </c>
      <c r="F239" s="200" t="s">
        <v>1478</v>
      </c>
      <c r="G239" s="2">
        <v>1</v>
      </c>
      <c r="H239" s="672">
        <f t="shared" si="16"/>
        <v>1</v>
      </c>
      <c r="I239" s="673">
        <v>800</v>
      </c>
      <c r="J239" s="674">
        <f t="shared" si="17"/>
        <v>800</v>
      </c>
      <c r="K239" s="658"/>
      <c r="L239" s="658"/>
      <c r="M239" s="658"/>
      <c r="N239" s="658"/>
      <c r="O239" s="658"/>
      <c r="P239" s="658"/>
      <c r="Q239" s="658"/>
      <c r="R239" s="658"/>
      <c r="S239" s="658"/>
      <c r="T239" s="658"/>
      <c r="U239" s="658"/>
      <c r="V239" s="656"/>
      <c r="W239" s="656"/>
      <c r="X239" s="656"/>
      <c r="Y239" s="656"/>
      <c r="Z239" s="656"/>
    </row>
    <row r="240" spans="1:26" ht="15.75" customHeight="1" x14ac:dyDescent="0.25">
      <c r="A240" s="656"/>
      <c r="B240" s="670" t="s">
        <v>815</v>
      </c>
      <c r="C240" s="671" t="s">
        <v>1602</v>
      </c>
      <c r="D240" s="2" t="s">
        <v>1408</v>
      </c>
      <c r="E240" s="2">
        <f>E237</f>
        <v>1</v>
      </c>
      <c r="F240" s="200" t="s">
        <v>1478</v>
      </c>
      <c r="G240" s="2">
        <v>1</v>
      </c>
      <c r="H240" s="672">
        <f t="shared" si="16"/>
        <v>1</v>
      </c>
      <c r="I240" s="673">
        <v>334.1</v>
      </c>
      <c r="J240" s="674">
        <f t="shared" si="17"/>
        <v>334.1</v>
      </c>
      <c r="K240" s="658"/>
      <c r="L240" s="658"/>
      <c r="M240" s="658"/>
      <c r="N240" s="658"/>
      <c r="O240" s="658"/>
      <c r="P240" s="658"/>
      <c r="Q240" s="658"/>
      <c r="R240" s="658"/>
      <c r="S240" s="658"/>
      <c r="T240" s="658"/>
      <c r="U240" s="658"/>
      <c r="V240" s="656"/>
      <c r="W240" s="656"/>
      <c r="X240" s="656"/>
      <c r="Y240" s="656"/>
      <c r="Z240" s="656"/>
    </row>
    <row r="241" spans="1:26" ht="15.75" customHeight="1" x14ac:dyDescent="0.25">
      <c r="A241" s="656"/>
      <c r="B241" s="710"/>
      <c r="C241" s="711" t="s">
        <v>1603</v>
      </c>
      <c r="D241" s="712"/>
      <c r="E241" s="712"/>
      <c r="F241" s="713"/>
      <c r="G241" s="712"/>
      <c r="H241" s="714" t="s">
        <v>1475</v>
      </c>
      <c r="I241" s="715"/>
      <c r="J241" s="716"/>
      <c r="K241" s="658"/>
      <c r="L241" s="658"/>
      <c r="M241" s="658"/>
      <c r="N241" s="658"/>
      <c r="O241" s="658"/>
      <c r="P241" s="658"/>
      <c r="Q241" s="658"/>
      <c r="R241" s="658"/>
      <c r="S241" s="658"/>
      <c r="T241" s="658"/>
      <c r="U241" s="658"/>
      <c r="V241" s="656"/>
      <c r="W241" s="656"/>
      <c r="X241" s="656"/>
      <c r="Y241" s="656"/>
      <c r="Z241" s="656"/>
    </row>
    <row r="242" spans="1:26" ht="15.75" customHeight="1" x14ac:dyDescent="0.25">
      <c r="A242" s="656"/>
      <c r="B242" s="670" t="s">
        <v>1504</v>
      </c>
      <c r="C242" s="671" t="s">
        <v>1584</v>
      </c>
      <c r="D242" s="2" t="s">
        <v>1408</v>
      </c>
      <c r="E242" s="2">
        <v>2</v>
      </c>
      <c r="F242" s="200" t="s">
        <v>1478</v>
      </c>
      <c r="G242" s="2">
        <v>1</v>
      </c>
      <c r="H242" s="672">
        <f t="shared" ref="H242:H286" si="18">E242*G242</f>
        <v>2</v>
      </c>
      <c r="I242" s="673">
        <v>1791.6</v>
      </c>
      <c r="J242" s="674">
        <f t="shared" ref="J242:J293" si="19">+H242*I242</f>
        <v>3583.2</v>
      </c>
      <c r="K242" s="658"/>
      <c r="L242" s="658"/>
      <c r="M242" s="658"/>
      <c r="N242" s="658"/>
      <c r="O242" s="658"/>
      <c r="P242" s="658"/>
      <c r="Q242" s="658"/>
      <c r="R242" s="658"/>
      <c r="S242" s="658"/>
      <c r="T242" s="658"/>
      <c r="U242" s="658"/>
      <c r="V242" s="656"/>
      <c r="W242" s="656"/>
      <c r="X242" s="656"/>
      <c r="Y242" s="656"/>
      <c r="Z242" s="656"/>
    </row>
    <row r="243" spans="1:26" ht="15.75" customHeight="1" x14ac:dyDescent="0.25">
      <c r="A243" s="656"/>
      <c r="B243" s="670" t="s">
        <v>1504</v>
      </c>
      <c r="C243" s="671" t="s">
        <v>1585</v>
      </c>
      <c r="D243" s="2" t="s">
        <v>1408</v>
      </c>
      <c r="E243" s="2">
        <v>2</v>
      </c>
      <c r="F243" s="200" t="s">
        <v>1478</v>
      </c>
      <c r="G243" s="2">
        <v>1</v>
      </c>
      <c r="H243" s="672">
        <f t="shared" si="18"/>
        <v>2</v>
      </c>
      <c r="I243" s="673">
        <v>596.6</v>
      </c>
      <c r="J243" s="674">
        <f t="shared" si="19"/>
        <v>1193.2</v>
      </c>
      <c r="K243" s="658"/>
      <c r="L243" s="658"/>
      <c r="M243" s="658"/>
      <c r="N243" s="658"/>
      <c r="O243" s="658"/>
      <c r="P243" s="658"/>
      <c r="Q243" s="658"/>
      <c r="R243" s="658"/>
      <c r="S243" s="658"/>
      <c r="T243" s="658"/>
      <c r="U243" s="658"/>
      <c r="V243" s="656"/>
      <c r="W243" s="656"/>
      <c r="X243" s="656"/>
      <c r="Y243" s="656"/>
      <c r="Z243" s="656"/>
    </row>
    <row r="244" spans="1:26" ht="15.75" customHeight="1" x14ac:dyDescent="0.25">
      <c r="A244" s="656"/>
      <c r="B244" s="670" t="s">
        <v>1504</v>
      </c>
      <c r="C244" s="671" t="s">
        <v>1586</v>
      </c>
      <c r="D244" s="2" t="s">
        <v>1408</v>
      </c>
      <c r="E244" s="2">
        <v>2</v>
      </c>
      <c r="F244" s="200" t="s">
        <v>1478</v>
      </c>
      <c r="G244" s="2">
        <v>1</v>
      </c>
      <c r="H244" s="672">
        <f t="shared" si="18"/>
        <v>2</v>
      </c>
      <c r="I244" s="673">
        <v>6562.6</v>
      </c>
      <c r="J244" s="674">
        <f t="shared" si="19"/>
        <v>13125.2</v>
      </c>
      <c r="K244" s="658"/>
      <c r="L244" s="658"/>
      <c r="M244" s="658"/>
      <c r="N244" s="658"/>
      <c r="O244" s="658"/>
      <c r="P244" s="658"/>
      <c r="Q244" s="658"/>
      <c r="R244" s="658"/>
      <c r="S244" s="658"/>
      <c r="T244" s="658"/>
      <c r="U244" s="658"/>
      <c r="V244" s="656"/>
      <c r="W244" s="656"/>
      <c r="X244" s="656"/>
      <c r="Y244" s="656"/>
      <c r="Z244" s="656"/>
    </row>
    <row r="245" spans="1:26" ht="15.75" customHeight="1" x14ac:dyDescent="0.25">
      <c r="A245" s="656"/>
      <c r="B245" s="670" t="s">
        <v>1504</v>
      </c>
      <c r="C245" s="671" t="s">
        <v>1590</v>
      </c>
      <c r="D245" s="2" t="s">
        <v>1408</v>
      </c>
      <c r="E245" s="2">
        <v>2</v>
      </c>
      <c r="F245" s="200" t="s">
        <v>1478</v>
      </c>
      <c r="G245" s="2">
        <v>2</v>
      </c>
      <c r="H245" s="672">
        <f t="shared" si="18"/>
        <v>4</v>
      </c>
      <c r="I245" s="673">
        <v>417.6</v>
      </c>
      <c r="J245" s="674">
        <f t="shared" si="19"/>
        <v>1670.4</v>
      </c>
      <c r="K245" s="658"/>
      <c r="L245" s="658"/>
      <c r="M245" s="658"/>
      <c r="N245" s="658"/>
      <c r="O245" s="658"/>
      <c r="P245" s="658"/>
      <c r="Q245" s="658"/>
      <c r="R245" s="658"/>
      <c r="S245" s="658"/>
      <c r="T245" s="658"/>
      <c r="U245" s="658"/>
      <c r="V245" s="656"/>
      <c r="W245" s="656"/>
      <c r="X245" s="656"/>
      <c r="Y245" s="656"/>
      <c r="Z245" s="656"/>
    </row>
    <row r="246" spans="1:26" ht="15.75" customHeight="1" x14ac:dyDescent="0.25">
      <c r="A246" s="656"/>
      <c r="B246" s="670" t="s">
        <v>1504</v>
      </c>
      <c r="C246" s="671" t="s">
        <v>1604</v>
      </c>
      <c r="D246" s="2" t="s">
        <v>1408</v>
      </c>
      <c r="E246" s="2">
        <v>2</v>
      </c>
      <c r="F246" s="200" t="s">
        <v>1478</v>
      </c>
      <c r="G246" s="2">
        <v>1</v>
      </c>
      <c r="H246" s="672">
        <f t="shared" si="18"/>
        <v>2</v>
      </c>
      <c r="I246" s="673">
        <v>90738.8</v>
      </c>
      <c r="J246" s="674">
        <f t="shared" si="19"/>
        <v>181477.6</v>
      </c>
      <c r="K246" s="658"/>
      <c r="L246" s="658"/>
      <c r="M246" s="658"/>
      <c r="N246" s="658"/>
      <c r="O246" s="658"/>
      <c r="P246" s="658"/>
      <c r="Q246" s="658"/>
      <c r="R246" s="658"/>
      <c r="S246" s="658"/>
      <c r="T246" s="658"/>
      <c r="U246" s="658"/>
      <c r="V246" s="656"/>
      <c r="W246" s="656"/>
      <c r="X246" s="656"/>
      <c r="Y246" s="656"/>
      <c r="Z246" s="656"/>
    </row>
    <row r="247" spans="1:26" ht="15.75" customHeight="1" x14ac:dyDescent="0.25">
      <c r="A247" s="656"/>
      <c r="B247" s="670" t="s">
        <v>1504</v>
      </c>
      <c r="C247" s="671" t="s">
        <v>1605</v>
      </c>
      <c r="D247" s="2" t="s">
        <v>1408</v>
      </c>
      <c r="E247" s="2">
        <v>2</v>
      </c>
      <c r="F247" s="200" t="s">
        <v>1478</v>
      </c>
      <c r="G247" s="2">
        <v>1</v>
      </c>
      <c r="H247" s="672">
        <f t="shared" si="18"/>
        <v>2</v>
      </c>
      <c r="I247" s="673">
        <v>1596.6</v>
      </c>
      <c r="J247" s="674">
        <f t="shared" si="19"/>
        <v>3193.2</v>
      </c>
      <c r="K247" s="658"/>
      <c r="L247" s="658"/>
      <c r="M247" s="658"/>
      <c r="N247" s="658"/>
      <c r="O247" s="658"/>
      <c r="P247" s="658"/>
      <c r="Q247" s="658"/>
      <c r="R247" s="658"/>
      <c r="S247" s="658"/>
      <c r="T247" s="658"/>
      <c r="U247" s="658"/>
      <c r="V247" s="656"/>
      <c r="W247" s="656"/>
      <c r="X247" s="656"/>
      <c r="Y247" s="656"/>
      <c r="Z247" s="656"/>
    </row>
    <row r="248" spans="1:26" ht="15.75" customHeight="1" x14ac:dyDescent="0.25">
      <c r="A248" s="656"/>
      <c r="B248" s="670" t="s">
        <v>1504</v>
      </c>
      <c r="C248" s="671" t="s">
        <v>1584</v>
      </c>
      <c r="D248" s="2" t="s">
        <v>1408</v>
      </c>
      <c r="E248" s="2">
        <v>2</v>
      </c>
      <c r="F248" s="200" t="s">
        <v>1478</v>
      </c>
      <c r="G248" s="2">
        <v>1</v>
      </c>
      <c r="H248" s="672">
        <f t="shared" si="18"/>
        <v>2</v>
      </c>
      <c r="I248" s="673">
        <v>1791.6</v>
      </c>
      <c r="J248" s="674">
        <f t="shared" si="19"/>
        <v>3583.2</v>
      </c>
      <c r="K248" s="658"/>
      <c r="L248" s="658"/>
      <c r="M248" s="658"/>
      <c r="N248" s="658"/>
      <c r="O248" s="658"/>
      <c r="P248" s="658"/>
      <c r="Q248" s="658"/>
      <c r="R248" s="658"/>
      <c r="S248" s="658"/>
      <c r="T248" s="658"/>
      <c r="U248" s="658"/>
      <c r="V248" s="656"/>
      <c r="W248" s="656"/>
      <c r="X248" s="656"/>
      <c r="Y248" s="656"/>
      <c r="Z248" s="656"/>
    </row>
    <row r="249" spans="1:26" ht="15.75" customHeight="1" x14ac:dyDescent="0.25">
      <c r="A249" s="656"/>
      <c r="B249" s="670" t="s">
        <v>1504</v>
      </c>
      <c r="C249" s="671" t="s">
        <v>1585</v>
      </c>
      <c r="D249" s="2" t="s">
        <v>1408</v>
      </c>
      <c r="E249" s="2">
        <v>2</v>
      </c>
      <c r="F249" s="200" t="s">
        <v>1478</v>
      </c>
      <c r="G249" s="2">
        <v>1</v>
      </c>
      <c r="H249" s="672">
        <f t="shared" si="18"/>
        <v>2</v>
      </c>
      <c r="I249" s="673">
        <v>596.6</v>
      </c>
      <c r="J249" s="674">
        <f t="shared" si="19"/>
        <v>1193.2</v>
      </c>
      <c r="K249" s="658"/>
      <c r="L249" s="658"/>
      <c r="M249" s="658"/>
      <c r="N249" s="658"/>
      <c r="O249" s="658"/>
      <c r="P249" s="658"/>
      <c r="Q249" s="658"/>
      <c r="R249" s="658"/>
      <c r="S249" s="658"/>
      <c r="T249" s="658"/>
      <c r="U249" s="658"/>
      <c r="V249" s="656"/>
      <c r="W249" s="656"/>
      <c r="X249" s="656"/>
      <c r="Y249" s="656"/>
      <c r="Z249" s="656"/>
    </row>
    <row r="250" spans="1:26" ht="15.75" customHeight="1" x14ac:dyDescent="0.25">
      <c r="A250" s="656"/>
      <c r="B250" s="670" t="s">
        <v>1504</v>
      </c>
      <c r="C250" s="671" t="s">
        <v>1586</v>
      </c>
      <c r="D250" s="2" t="s">
        <v>1408</v>
      </c>
      <c r="E250" s="2">
        <v>2</v>
      </c>
      <c r="F250" s="200" t="s">
        <v>1478</v>
      </c>
      <c r="G250" s="2">
        <v>1</v>
      </c>
      <c r="H250" s="672">
        <f t="shared" si="18"/>
        <v>2</v>
      </c>
      <c r="I250" s="673">
        <v>6562.6</v>
      </c>
      <c r="J250" s="674">
        <f t="shared" si="19"/>
        <v>13125.2</v>
      </c>
      <c r="K250" s="658"/>
      <c r="L250" s="658"/>
      <c r="M250" s="658"/>
      <c r="N250" s="658"/>
      <c r="O250" s="658"/>
      <c r="P250" s="658"/>
      <c r="Q250" s="658"/>
      <c r="R250" s="658"/>
      <c r="S250" s="658"/>
      <c r="T250" s="658"/>
      <c r="U250" s="658"/>
      <c r="V250" s="656"/>
      <c r="W250" s="656"/>
      <c r="X250" s="656"/>
      <c r="Y250" s="656"/>
      <c r="Z250" s="656"/>
    </row>
    <row r="251" spans="1:26" ht="15.75" customHeight="1" x14ac:dyDescent="0.25">
      <c r="A251" s="656"/>
      <c r="B251" s="670" t="s">
        <v>1504</v>
      </c>
      <c r="C251" s="671" t="s">
        <v>1587</v>
      </c>
      <c r="D251" s="2" t="s">
        <v>1408</v>
      </c>
      <c r="E251" s="2">
        <v>2</v>
      </c>
      <c r="F251" s="200" t="s">
        <v>1478</v>
      </c>
      <c r="G251" s="2">
        <v>1</v>
      </c>
      <c r="H251" s="672">
        <f t="shared" si="18"/>
        <v>2</v>
      </c>
      <c r="I251" s="673">
        <v>1669.3</v>
      </c>
      <c r="J251" s="674">
        <f t="shared" si="19"/>
        <v>3338.6</v>
      </c>
      <c r="K251" s="658"/>
      <c r="L251" s="658"/>
      <c r="M251" s="658"/>
      <c r="N251" s="658"/>
      <c r="O251" s="658"/>
      <c r="P251" s="658"/>
      <c r="Q251" s="658"/>
      <c r="R251" s="658"/>
      <c r="S251" s="658"/>
      <c r="T251" s="658"/>
      <c r="U251" s="658"/>
      <c r="V251" s="656"/>
      <c r="W251" s="656"/>
      <c r="X251" s="656"/>
      <c r="Y251" s="656"/>
      <c r="Z251" s="656"/>
    </row>
    <row r="252" spans="1:26" ht="15.75" customHeight="1" x14ac:dyDescent="0.25">
      <c r="A252" s="656"/>
      <c r="B252" s="670" t="s">
        <v>1504</v>
      </c>
      <c r="C252" s="671" t="s">
        <v>1590</v>
      </c>
      <c r="D252" s="2" t="s">
        <v>1408</v>
      </c>
      <c r="E252" s="2">
        <v>2</v>
      </c>
      <c r="F252" s="200" t="s">
        <v>1478</v>
      </c>
      <c r="G252" s="2">
        <v>2</v>
      </c>
      <c r="H252" s="672">
        <f t="shared" si="18"/>
        <v>4</v>
      </c>
      <c r="I252" s="673">
        <v>417.6</v>
      </c>
      <c r="J252" s="674">
        <f t="shared" si="19"/>
        <v>1670.4</v>
      </c>
      <c r="K252" s="658"/>
      <c r="L252" s="658"/>
      <c r="M252" s="658"/>
      <c r="N252" s="658"/>
      <c r="O252" s="658"/>
      <c r="P252" s="658"/>
      <c r="Q252" s="658"/>
      <c r="R252" s="658"/>
      <c r="S252" s="658"/>
      <c r="T252" s="658"/>
      <c r="U252" s="658"/>
      <c r="V252" s="656"/>
      <c r="W252" s="656"/>
      <c r="X252" s="656"/>
      <c r="Y252" s="656"/>
      <c r="Z252" s="656"/>
    </row>
    <row r="253" spans="1:26" ht="15.75" customHeight="1" x14ac:dyDescent="0.25">
      <c r="A253" s="656"/>
      <c r="B253" s="670" t="s">
        <v>1504</v>
      </c>
      <c r="C253" s="671" t="s">
        <v>1606</v>
      </c>
      <c r="D253" s="2" t="s">
        <v>1408</v>
      </c>
      <c r="E253" s="2">
        <v>2</v>
      </c>
      <c r="F253" s="200" t="s">
        <v>1478</v>
      </c>
      <c r="G253" s="2">
        <v>1</v>
      </c>
      <c r="H253" s="672">
        <f t="shared" si="18"/>
        <v>2</v>
      </c>
      <c r="I253" s="673">
        <v>596.6</v>
      </c>
      <c r="J253" s="674">
        <f t="shared" si="19"/>
        <v>1193.2</v>
      </c>
      <c r="K253" s="658"/>
      <c r="L253" s="658"/>
      <c r="M253" s="658"/>
      <c r="N253" s="658"/>
      <c r="O253" s="658"/>
      <c r="P253" s="658"/>
      <c r="Q253" s="658"/>
      <c r="R253" s="658"/>
      <c r="S253" s="658"/>
      <c r="T253" s="658"/>
      <c r="U253" s="658"/>
      <c r="V253" s="656"/>
      <c r="W253" s="656"/>
      <c r="X253" s="656"/>
      <c r="Y253" s="656"/>
      <c r="Z253" s="656"/>
    </row>
    <row r="254" spans="1:26" ht="15.75" customHeight="1" x14ac:dyDescent="0.25">
      <c r="A254" s="656"/>
      <c r="B254" s="670" t="s">
        <v>1504</v>
      </c>
      <c r="C254" s="671" t="s">
        <v>1584</v>
      </c>
      <c r="D254" s="2" t="s">
        <v>1408</v>
      </c>
      <c r="E254" s="2">
        <v>2</v>
      </c>
      <c r="F254" s="200" t="s">
        <v>1478</v>
      </c>
      <c r="G254" s="2">
        <v>1</v>
      </c>
      <c r="H254" s="672">
        <f t="shared" si="18"/>
        <v>2</v>
      </c>
      <c r="I254" s="673">
        <v>1791.6</v>
      </c>
      <c r="J254" s="674">
        <f t="shared" si="19"/>
        <v>3583.2</v>
      </c>
      <c r="K254" s="658"/>
      <c r="L254" s="658"/>
      <c r="M254" s="658"/>
      <c r="N254" s="658"/>
      <c r="O254" s="658"/>
      <c r="P254" s="658"/>
      <c r="Q254" s="658"/>
      <c r="R254" s="658"/>
      <c r="S254" s="658"/>
      <c r="T254" s="658"/>
      <c r="U254" s="658"/>
      <c r="V254" s="656"/>
      <c r="W254" s="656"/>
      <c r="X254" s="656"/>
      <c r="Y254" s="656"/>
      <c r="Z254" s="656"/>
    </row>
    <row r="255" spans="1:26" ht="15.75" customHeight="1" x14ac:dyDescent="0.25">
      <c r="A255" s="656"/>
      <c r="B255" s="670" t="s">
        <v>1504</v>
      </c>
      <c r="C255" s="671" t="s">
        <v>938</v>
      </c>
      <c r="D255" s="2" t="s">
        <v>1408</v>
      </c>
      <c r="E255" s="2">
        <v>2</v>
      </c>
      <c r="F255" s="200" t="s">
        <v>1478</v>
      </c>
      <c r="G255" s="2">
        <v>6</v>
      </c>
      <c r="H255" s="672">
        <f t="shared" si="18"/>
        <v>12</v>
      </c>
      <c r="I255" s="673">
        <v>6962.6</v>
      </c>
      <c r="J255" s="674">
        <f t="shared" si="19"/>
        <v>83551.200000000012</v>
      </c>
      <c r="K255" s="658"/>
      <c r="L255" s="658"/>
      <c r="M255" s="658"/>
      <c r="N255" s="658"/>
      <c r="O255" s="658"/>
      <c r="P255" s="658"/>
      <c r="Q255" s="658"/>
      <c r="R255" s="658"/>
      <c r="S255" s="658"/>
      <c r="T255" s="658"/>
      <c r="U255" s="658"/>
      <c r="V255" s="656"/>
      <c r="W255" s="656"/>
      <c r="X255" s="656"/>
      <c r="Y255" s="656"/>
      <c r="Z255" s="656"/>
    </row>
    <row r="256" spans="1:26" ht="15.75" customHeight="1" x14ac:dyDescent="0.25">
      <c r="A256" s="656"/>
      <c r="B256" s="670" t="s">
        <v>1504</v>
      </c>
      <c r="C256" s="671" t="s">
        <v>1593</v>
      </c>
      <c r="D256" s="2" t="s">
        <v>1408</v>
      </c>
      <c r="E256" s="2">
        <v>2</v>
      </c>
      <c r="F256" s="200" t="s">
        <v>1478</v>
      </c>
      <c r="G256" s="2">
        <v>1</v>
      </c>
      <c r="H256" s="672">
        <f t="shared" si="18"/>
        <v>2</v>
      </c>
      <c r="I256" s="673">
        <v>5108</v>
      </c>
      <c r="J256" s="674">
        <f t="shared" si="19"/>
        <v>10216</v>
      </c>
      <c r="K256" s="658"/>
      <c r="L256" s="658"/>
      <c r="M256" s="658"/>
      <c r="N256" s="658"/>
      <c r="O256" s="658"/>
      <c r="P256" s="658"/>
      <c r="Q256" s="658"/>
      <c r="R256" s="658"/>
      <c r="S256" s="658"/>
      <c r="T256" s="658"/>
      <c r="U256" s="658"/>
      <c r="V256" s="656"/>
      <c r="W256" s="656"/>
      <c r="X256" s="656"/>
      <c r="Y256" s="656"/>
      <c r="Z256" s="656"/>
    </row>
    <row r="257" spans="1:26" ht="15.75" customHeight="1" x14ac:dyDescent="0.25">
      <c r="A257" s="656"/>
      <c r="B257" s="670" t="s">
        <v>1504</v>
      </c>
      <c r="C257" s="671" t="s">
        <v>1590</v>
      </c>
      <c r="D257" s="2" t="s">
        <v>1408</v>
      </c>
      <c r="E257" s="2">
        <v>2</v>
      </c>
      <c r="F257" s="200" t="s">
        <v>1478</v>
      </c>
      <c r="G257" s="2">
        <v>2</v>
      </c>
      <c r="H257" s="672">
        <f t="shared" si="18"/>
        <v>4</v>
      </c>
      <c r="I257" s="673">
        <v>417.6</v>
      </c>
      <c r="J257" s="674">
        <f t="shared" si="19"/>
        <v>1670.4</v>
      </c>
      <c r="K257" s="658"/>
      <c r="L257" s="658"/>
      <c r="M257" s="658"/>
      <c r="N257" s="658"/>
      <c r="O257" s="658"/>
      <c r="P257" s="658"/>
      <c r="Q257" s="658"/>
      <c r="R257" s="658"/>
      <c r="S257" s="658"/>
      <c r="T257" s="658"/>
      <c r="U257" s="658"/>
      <c r="V257" s="656"/>
      <c r="W257" s="656"/>
      <c r="X257" s="656"/>
      <c r="Y257" s="656"/>
      <c r="Z257" s="656"/>
    </row>
    <row r="258" spans="1:26" ht="15.75" customHeight="1" x14ac:dyDescent="0.25">
      <c r="A258" s="656"/>
      <c r="B258" s="670" t="s">
        <v>1504</v>
      </c>
      <c r="C258" s="676" t="s">
        <v>1592</v>
      </c>
      <c r="D258" s="2" t="s">
        <v>1408</v>
      </c>
      <c r="E258" s="2">
        <v>2</v>
      </c>
      <c r="F258" s="200" t="s">
        <v>1478</v>
      </c>
      <c r="G258" s="2">
        <v>1</v>
      </c>
      <c r="H258" s="672">
        <f t="shared" si="18"/>
        <v>2</v>
      </c>
      <c r="I258" s="673">
        <v>1414.2</v>
      </c>
      <c r="J258" s="674">
        <f t="shared" si="19"/>
        <v>2828.4</v>
      </c>
      <c r="K258" s="658"/>
      <c r="L258" s="658"/>
      <c r="M258" s="658"/>
      <c r="N258" s="658"/>
      <c r="O258" s="658"/>
      <c r="P258" s="658"/>
      <c r="Q258" s="658"/>
      <c r="R258" s="658"/>
      <c r="S258" s="658"/>
      <c r="T258" s="658"/>
      <c r="U258" s="658"/>
      <c r="V258" s="656"/>
      <c r="W258" s="656"/>
      <c r="X258" s="656"/>
      <c r="Y258" s="656"/>
      <c r="Z258" s="656"/>
    </row>
    <row r="259" spans="1:26" ht="15.75" customHeight="1" x14ac:dyDescent="0.25">
      <c r="A259" s="656"/>
      <c r="B259" s="670" t="s">
        <v>1504</v>
      </c>
      <c r="C259" s="676" t="s">
        <v>1607</v>
      </c>
      <c r="D259" s="2" t="s">
        <v>1408</v>
      </c>
      <c r="E259" s="2">
        <v>2</v>
      </c>
      <c r="F259" s="200" t="s">
        <v>1478</v>
      </c>
      <c r="G259" s="2">
        <v>6</v>
      </c>
      <c r="H259" s="672">
        <f t="shared" si="18"/>
        <v>12</v>
      </c>
      <c r="I259" s="673">
        <v>2720</v>
      </c>
      <c r="J259" s="674">
        <f t="shared" si="19"/>
        <v>32640</v>
      </c>
      <c r="K259" s="658"/>
      <c r="L259" s="658"/>
      <c r="M259" s="658"/>
      <c r="N259" s="658"/>
      <c r="O259" s="658"/>
      <c r="P259" s="658"/>
      <c r="Q259" s="658"/>
      <c r="R259" s="658"/>
      <c r="S259" s="658"/>
      <c r="T259" s="658"/>
      <c r="U259" s="658"/>
      <c r="V259" s="656"/>
      <c r="W259" s="656"/>
      <c r="X259" s="656"/>
      <c r="Y259" s="656"/>
      <c r="Z259" s="656"/>
    </row>
    <row r="260" spans="1:26" ht="15.75" customHeight="1" x14ac:dyDescent="0.25">
      <c r="A260" s="656"/>
      <c r="B260" s="670" t="s">
        <v>1504</v>
      </c>
      <c r="C260" s="676" t="s">
        <v>1608</v>
      </c>
      <c r="D260" s="2" t="s">
        <v>1408</v>
      </c>
      <c r="E260" s="2">
        <v>2</v>
      </c>
      <c r="F260" s="200" t="s">
        <v>1478</v>
      </c>
      <c r="G260" s="2">
        <v>6</v>
      </c>
      <c r="H260" s="672">
        <f t="shared" si="18"/>
        <v>12</v>
      </c>
      <c r="I260" s="673">
        <v>2700</v>
      </c>
      <c r="J260" s="674">
        <f t="shared" si="19"/>
        <v>32400</v>
      </c>
      <c r="K260" s="658"/>
      <c r="L260" s="658"/>
      <c r="M260" s="658"/>
      <c r="N260" s="658"/>
      <c r="O260" s="658"/>
      <c r="P260" s="658"/>
      <c r="Q260" s="658"/>
      <c r="R260" s="658"/>
      <c r="S260" s="658"/>
      <c r="T260" s="658"/>
      <c r="U260" s="658"/>
      <c r="V260" s="656"/>
      <c r="W260" s="656"/>
      <c r="X260" s="656"/>
      <c r="Y260" s="656"/>
      <c r="Z260" s="656"/>
    </row>
    <row r="261" spans="1:26" ht="15.75" customHeight="1" x14ac:dyDescent="0.25">
      <c r="A261" s="656"/>
      <c r="B261" s="670" t="s">
        <v>1504</v>
      </c>
      <c r="C261" s="676" t="s">
        <v>1609</v>
      </c>
      <c r="D261" s="2" t="s">
        <v>1408</v>
      </c>
      <c r="E261" s="2">
        <v>2</v>
      </c>
      <c r="F261" s="200" t="s">
        <v>1478</v>
      </c>
      <c r="G261" s="2">
        <v>6</v>
      </c>
      <c r="H261" s="672">
        <f t="shared" si="18"/>
        <v>12</v>
      </c>
      <c r="I261" s="673">
        <v>5726.2</v>
      </c>
      <c r="J261" s="674">
        <f t="shared" si="19"/>
        <v>68714.399999999994</v>
      </c>
      <c r="K261" s="658"/>
      <c r="L261" s="658"/>
      <c r="M261" s="658"/>
      <c r="N261" s="658"/>
      <c r="O261" s="658"/>
      <c r="P261" s="658"/>
      <c r="Q261" s="658"/>
      <c r="R261" s="658"/>
      <c r="S261" s="658"/>
      <c r="T261" s="658"/>
      <c r="U261" s="658"/>
      <c r="V261" s="656"/>
      <c r="W261" s="656"/>
      <c r="X261" s="656"/>
      <c r="Y261" s="656"/>
      <c r="Z261" s="656"/>
    </row>
    <row r="262" spans="1:26" ht="15.75" customHeight="1" x14ac:dyDescent="0.25">
      <c r="A262" s="656"/>
      <c r="B262" s="670" t="s">
        <v>1504</v>
      </c>
      <c r="C262" s="676" t="s">
        <v>1610</v>
      </c>
      <c r="D262" s="2" t="s">
        <v>1408</v>
      </c>
      <c r="E262" s="2">
        <v>2</v>
      </c>
      <c r="F262" s="200" t="s">
        <v>1478</v>
      </c>
      <c r="G262" s="2">
        <v>1</v>
      </c>
      <c r="H262" s="672">
        <f t="shared" si="18"/>
        <v>2</v>
      </c>
      <c r="I262" s="673">
        <v>1500</v>
      </c>
      <c r="J262" s="674">
        <f t="shared" si="19"/>
        <v>3000</v>
      </c>
      <c r="K262" s="658"/>
      <c r="L262" s="658"/>
      <c r="M262" s="658"/>
      <c r="N262" s="658"/>
      <c r="O262" s="658"/>
      <c r="P262" s="658"/>
      <c r="Q262" s="658"/>
      <c r="R262" s="658"/>
      <c r="S262" s="658"/>
      <c r="T262" s="658"/>
      <c r="U262" s="658"/>
      <c r="V262" s="656"/>
      <c r="W262" s="656"/>
      <c r="X262" s="656"/>
      <c r="Y262" s="656"/>
      <c r="Z262" s="656"/>
    </row>
    <row r="263" spans="1:26" ht="15.75" customHeight="1" x14ac:dyDescent="0.25">
      <c r="A263" s="656"/>
      <c r="B263" s="670" t="s">
        <v>1504</v>
      </c>
      <c r="C263" s="676" t="s">
        <v>1611</v>
      </c>
      <c r="D263" s="2" t="s">
        <v>1408</v>
      </c>
      <c r="E263" s="2">
        <v>2</v>
      </c>
      <c r="F263" s="200" t="s">
        <v>1478</v>
      </c>
      <c r="G263" s="2">
        <v>1</v>
      </c>
      <c r="H263" s="672">
        <f t="shared" si="18"/>
        <v>2</v>
      </c>
      <c r="I263" s="673">
        <v>1800</v>
      </c>
      <c r="J263" s="674">
        <f t="shared" si="19"/>
        <v>3600</v>
      </c>
      <c r="K263" s="658"/>
      <c r="L263" s="658"/>
      <c r="M263" s="658"/>
      <c r="N263" s="658"/>
      <c r="O263" s="658"/>
      <c r="P263" s="658"/>
      <c r="Q263" s="658"/>
      <c r="R263" s="658"/>
      <c r="S263" s="658"/>
      <c r="T263" s="658"/>
      <c r="U263" s="658"/>
      <c r="V263" s="656"/>
      <c r="W263" s="656"/>
      <c r="X263" s="656"/>
      <c r="Y263" s="656"/>
      <c r="Z263" s="656"/>
    </row>
    <row r="264" spans="1:26" ht="15.75" customHeight="1" x14ac:dyDescent="0.25">
      <c r="A264" s="656"/>
      <c r="B264" s="670" t="s">
        <v>1504</v>
      </c>
      <c r="C264" s="676" t="s">
        <v>1612</v>
      </c>
      <c r="D264" s="2" t="s">
        <v>1408</v>
      </c>
      <c r="E264" s="2">
        <v>2</v>
      </c>
      <c r="F264" s="200" t="s">
        <v>1478</v>
      </c>
      <c r="G264" s="2">
        <v>1</v>
      </c>
      <c r="H264" s="672">
        <f t="shared" si="18"/>
        <v>2</v>
      </c>
      <c r="I264" s="673">
        <v>600</v>
      </c>
      <c r="J264" s="674">
        <f t="shared" si="19"/>
        <v>1200</v>
      </c>
      <c r="K264" s="658"/>
      <c r="L264" s="658"/>
      <c r="M264" s="658"/>
      <c r="N264" s="658"/>
      <c r="O264" s="658"/>
      <c r="P264" s="658"/>
      <c r="Q264" s="658"/>
      <c r="R264" s="658"/>
      <c r="S264" s="658"/>
      <c r="T264" s="658"/>
      <c r="U264" s="658"/>
      <c r="V264" s="656"/>
      <c r="W264" s="656"/>
      <c r="X264" s="656"/>
      <c r="Y264" s="656"/>
      <c r="Z264" s="656"/>
    </row>
    <row r="265" spans="1:26" ht="15.75" customHeight="1" x14ac:dyDescent="0.25">
      <c r="A265" s="656"/>
      <c r="B265" s="670" t="s">
        <v>1504</v>
      </c>
      <c r="C265" s="676" t="s">
        <v>1613</v>
      </c>
      <c r="D265" s="2" t="s">
        <v>1408</v>
      </c>
      <c r="E265" s="2">
        <v>2</v>
      </c>
      <c r="F265" s="200" t="s">
        <v>1478</v>
      </c>
      <c r="G265" s="2">
        <v>1</v>
      </c>
      <c r="H265" s="672">
        <f t="shared" si="18"/>
        <v>2</v>
      </c>
      <c r="I265" s="673">
        <v>6500</v>
      </c>
      <c r="J265" s="674">
        <f t="shared" si="19"/>
        <v>13000</v>
      </c>
      <c r="K265" s="658"/>
      <c r="L265" s="658"/>
      <c r="M265" s="658"/>
      <c r="N265" s="658"/>
      <c r="O265" s="658"/>
      <c r="P265" s="658"/>
      <c r="Q265" s="658"/>
      <c r="R265" s="658"/>
      <c r="S265" s="658"/>
      <c r="T265" s="658"/>
      <c r="U265" s="658"/>
      <c r="V265" s="656"/>
      <c r="W265" s="656"/>
      <c r="X265" s="656"/>
      <c r="Y265" s="656"/>
      <c r="Z265" s="656"/>
    </row>
    <row r="266" spans="1:26" ht="15.75" customHeight="1" x14ac:dyDescent="0.25">
      <c r="A266" s="656"/>
      <c r="B266" s="670" t="s">
        <v>1504</v>
      </c>
      <c r="C266" s="671" t="s">
        <v>1614</v>
      </c>
      <c r="D266" s="2" t="s">
        <v>1408</v>
      </c>
      <c r="E266" s="2">
        <v>2</v>
      </c>
      <c r="F266" s="200" t="s">
        <v>1478</v>
      </c>
      <c r="G266" s="2">
        <v>1</v>
      </c>
      <c r="H266" s="672">
        <f t="shared" si="18"/>
        <v>2</v>
      </c>
      <c r="I266" s="673">
        <v>501.1</v>
      </c>
      <c r="J266" s="674">
        <f t="shared" si="19"/>
        <v>1002.2</v>
      </c>
      <c r="K266" s="658"/>
      <c r="L266" s="658"/>
      <c r="M266" s="658"/>
      <c r="N266" s="658"/>
      <c r="O266" s="658"/>
      <c r="P266" s="658"/>
      <c r="Q266" s="658"/>
      <c r="R266" s="658"/>
      <c r="S266" s="658"/>
      <c r="T266" s="658"/>
      <c r="U266" s="658"/>
      <c r="V266" s="656"/>
      <c r="W266" s="656"/>
      <c r="X266" s="656"/>
      <c r="Y266" s="656"/>
      <c r="Z266" s="656"/>
    </row>
    <row r="267" spans="1:26" ht="15.75" customHeight="1" x14ac:dyDescent="0.25">
      <c r="A267" s="656"/>
      <c r="B267" s="670" t="s">
        <v>1504</v>
      </c>
      <c r="C267" s="676" t="s">
        <v>1615</v>
      </c>
      <c r="D267" s="2" t="s">
        <v>1408</v>
      </c>
      <c r="E267" s="2">
        <v>2</v>
      </c>
      <c r="F267" s="200" t="s">
        <v>1478</v>
      </c>
      <c r="G267" s="2">
        <v>1</v>
      </c>
      <c r="H267" s="672">
        <f t="shared" si="18"/>
        <v>2</v>
      </c>
      <c r="I267" s="673">
        <v>19900</v>
      </c>
      <c r="J267" s="674">
        <f t="shared" si="19"/>
        <v>39800</v>
      </c>
      <c r="K267" s="658"/>
      <c r="L267" s="658"/>
      <c r="M267" s="658"/>
      <c r="N267" s="658"/>
      <c r="O267" s="658"/>
      <c r="P267" s="658"/>
      <c r="Q267" s="658"/>
      <c r="R267" s="658"/>
      <c r="S267" s="658"/>
      <c r="T267" s="658"/>
      <c r="U267" s="658"/>
      <c r="V267" s="656"/>
      <c r="W267" s="656"/>
      <c r="X267" s="656"/>
      <c r="Y267" s="656"/>
      <c r="Z267" s="656"/>
    </row>
    <row r="268" spans="1:26" ht="15.75" customHeight="1" x14ac:dyDescent="0.25">
      <c r="A268" s="656"/>
      <c r="B268" s="670" t="s">
        <v>1504</v>
      </c>
      <c r="C268" s="671" t="s">
        <v>1616</v>
      </c>
      <c r="D268" s="2" t="s">
        <v>1408</v>
      </c>
      <c r="E268" s="2">
        <v>2</v>
      </c>
      <c r="F268" s="200" t="s">
        <v>1478</v>
      </c>
      <c r="G268" s="2">
        <v>1</v>
      </c>
      <c r="H268" s="672">
        <f t="shared" si="18"/>
        <v>2</v>
      </c>
      <c r="I268" s="673">
        <v>3101.1</v>
      </c>
      <c r="J268" s="674">
        <f t="shared" si="19"/>
        <v>6202.2</v>
      </c>
      <c r="K268" s="658"/>
      <c r="L268" s="658"/>
      <c r="M268" s="658"/>
      <c r="N268" s="658"/>
      <c r="O268" s="658"/>
      <c r="P268" s="658"/>
      <c r="Q268" s="658"/>
      <c r="R268" s="658"/>
      <c r="S268" s="658"/>
      <c r="T268" s="658"/>
      <c r="U268" s="658"/>
      <c r="V268" s="656"/>
      <c r="W268" s="656"/>
      <c r="X268" s="656"/>
      <c r="Y268" s="656"/>
      <c r="Z268" s="656"/>
    </row>
    <row r="269" spans="1:26" ht="15.75" customHeight="1" x14ac:dyDescent="0.25">
      <c r="A269" s="656"/>
      <c r="B269" s="670" t="s">
        <v>1504</v>
      </c>
      <c r="C269" s="671" t="s">
        <v>1617</v>
      </c>
      <c r="D269" s="2" t="s">
        <v>1408</v>
      </c>
      <c r="E269" s="2">
        <v>2</v>
      </c>
      <c r="F269" s="200" t="s">
        <v>1478</v>
      </c>
      <c r="G269" s="2">
        <v>1</v>
      </c>
      <c r="H269" s="672">
        <f t="shared" si="18"/>
        <v>2</v>
      </c>
      <c r="I269" s="673">
        <v>571.5</v>
      </c>
      <c r="J269" s="674">
        <f t="shared" si="19"/>
        <v>1143</v>
      </c>
      <c r="K269" s="658"/>
      <c r="L269" s="658"/>
      <c r="M269" s="658"/>
      <c r="N269" s="658"/>
      <c r="O269" s="658"/>
      <c r="P269" s="658"/>
      <c r="Q269" s="658"/>
      <c r="R269" s="658"/>
      <c r="S269" s="658"/>
      <c r="T269" s="658"/>
      <c r="U269" s="658"/>
      <c r="V269" s="656"/>
      <c r="W269" s="656"/>
      <c r="X269" s="656"/>
      <c r="Y269" s="656"/>
      <c r="Z269" s="656"/>
    </row>
    <row r="270" spans="1:26" ht="15.75" customHeight="1" x14ac:dyDescent="0.25">
      <c r="A270" s="656"/>
      <c r="B270" s="670" t="s">
        <v>1504</v>
      </c>
      <c r="C270" s="671" t="s">
        <v>1618</v>
      </c>
      <c r="D270" s="2" t="s">
        <v>1408</v>
      </c>
      <c r="E270" s="2">
        <v>2</v>
      </c>
      <c r="F270" s="200" t="s">
        <v>1478</v>
      </c>
      <c r="G270" s="2">
        <v>1</v>
      </c>
      <c r="H270" s="672">
        <f t="shared" si="18"/>
        <v>2</v>
      </c>
      <c r="I270" s="673">
        <v>2565.4</v>
      </c>
      <c r="J270" s="674">
        <f t="shared" si="19"/>
        <v>5130.8</v>
      </c>
      <c r="K270" s="658"/>
      <c r="L270" s="658"/>
      <c r="M270" s="658"/>
      <c r="N270" s="658"/>
      <c r="O270" s="658"/>
      <c r="P270" s="658"/>
      <c r="Q270" s="658"/>
      <c r="R270" s="658"/>
      <c r="S270" s="658"/>
      <c r="T270" s="658"/>
      <c r="U270" s="658"/>
      <c r="V270" s="656"/>
      <c r="W270" s="656"/>
      <c r="X270" s="656"/>
      <c r="Y270" s="656"/>
      <c r="Z270" s="656"/>
    </row>
    <row r="271" spans="1:26" ht="15.75" customHeight="1" x14ac:dyDescent="0.25">
      <c r="A271" s="656"/>
      <c r="B271" s="670" t="s">
        <v>1504</v>
      </c>
      <c r="C271" s="671" t="s">
        <v>1619</v>
      </c>
      <c r="D271" s="2" t="s">
        <v>1408</v>
      </c>
      <c r="E271" s="2">
        <v>2</v>
      </c>
      <c r="F271" s="200" t="s">
        <v>1478</v>
      </c>
      <c r="G271" s="2">
        <v>1</v>
      </c>
      <c r="H271" s="672">
        <f t="shared" si="18"/>
        <v>2</v>
      </c>
      <c r="I271" s="673">
        <v>1909.1</v>
      </c>
      <c r="J271" s="674">
        <f t="shared" si="19"/>
        <v>3818.2</v>
      </c>
      <c r="K271" s="658"/>
      <c r="L271" s="658"/>
      <c r="M271" s="658"/>
      <c r="N271" s="658"/>
      <c r="O271" s="658"/>
      <c r="P271" s="658"/>
      <c r="Q271" s="658"/>
      <c r="R271" s="658"/>
      <c r="S271" s="658"/>
      <c r="T271" s="658"/>
      <c r="U271" s="658"/>
      <c r="V271" s="656"/>
      <c r="W271" s="656"/>
      <c r="X271" s="656"/>
      <c r="Y271" s="656"/>
      <c r="Z271" s="656"/>
    </row>
    <row r="272" spans="1:26" ht="15.75" customHeight="1" x14ac:dyDescent="0.25">
      <c r="A272" s="656"/>
      <c r="B272" s="670" t="s">
        <v>1504</v>
      </c>
      <c r="C272" s="676" t="s">
        <v>1620</v>
      </c>
      <c r="D272" s="2" t="s">
        <v>1408</v>
      </c>
      <c r="E272" s="2">
        <v>2</v>
      </c>
      <c r="F272" s="200" t="s">
        <v>1478</v>
      </c>
      <c r="G272" s="2">
        <v>1</v>
      </c>
      <c r="H272" s="672">
        <f t="shared" si="18"/>
        <v>2</v>
      </c>
      <c r="I272" s="673">
        <v>2207.4</v>
      </c>
      <c r="J272" s="674">
        <f t="shared" si="19"/>
        <v>4414.8</v>
      </c>
      <c r="K272" s="658"/>
      <c r="L272" s="658"/>
      <c r="M272" s="658"/>
      <c r="N272" s="658"/>
      <c r="O272" s="658"/>
      <c r="P272" s="658"/>
      <c r="Q272" s="658"/>
      <c r="R272" s="658"/>
      <c r="S272" s="658"/>
      <c r="T272" s="658"/>
      <c r="U272" s="658"/>
      <c r="V272" s="656"/>
      <c r="W272" s="656"/>
      <c r="X272" s="656"/>
      <c r="Y272" s="656"/>
      <c r="Z272" s="656"/>
    </row>
    <row r="273" spans="1:26" ht="15.75" customHeight="1" x14ac:dyDescent="0.25">
      <c r="A273" s="656"/>
      <c r="B273" s="670" t="s">
        <v>1504</v>
      </c>
      <c r="C273" s="671" t="s">
        <v>1621</v>
      </c>
      <c r="D273" s="2" t="s">
        <v>1408</v>
      </c>
      <c r="E273" s="2">
        <v>2</v>
      </c>
      <c r="F273" s="200" t="s">
        <v>1478</v>
      </c>
      <c r="G273" s="2">
        <v>1</v>
      </c>
      <c r="H273" s="672">
        <f t="shared" si="18"/>
        <v>2</v>
      </c>
      <c r="I273" s="673">
        <v>179</v>
      </c>
      <c r="J273" s="674">
        <f t="shared" si="19"/>
        <v>358</v>
      </c>
      <c r="K273" s="658"/>
      <c r="L273" s="658"/>
      <c r="M273" s="658"/>
      <c r="N273" s="658"/>
      <c r="O273" s="658"/>
      <c r="P273" s="658"/>
      <c r="Q273" s="658"/>
      <c r="R273" s="658"/>
      <c r="S273" s="658"/>
      <c r="T273" s="658"/>
      <c r="U273" s="658"/>
      <c r="V273" s="656"/>
      <c r="W273" s="656"/>
      <c r="X273" s="656"/>
      <c r="Y273" s="656"/>
      <c r="Z273" s="656"/>
    </row>
    <row r="274" spans="1:26" ht="15.75" customHeight="1" x14ac:dyDescent="0.25">
      <c r="A274" s="656"/>
      <c r="B274" s="670" t="s">
        <v>1504</v>
      </c>
      <c r="C274" s="671" t="s">
        <v>1622</v>
      </c>
      <c r="D274" s="2" t="s">
        <v>1408</v>
      </c>
      <c r="E274" s="2">
        <v>2</v>
      </c>
      <c r="F274" s="200" t="s">
        <v>1478</v>
      </c>
      <c r="G274" s="2">
        <v>1</v>
      </c>
      <c r="H274" s="672">
        <f t="shared" si="18"/>
        <v>2</v>
      </c>
      <c r="I274" s="673">
        <v>500</v>
      </c>
      <c r="J274" s="674">
        <f t="shared" si="19"/>
        <v>1000</v>
      </c>
      <c r="K274" s="658"/>
      <c r="L274" s="658"/>
      <c r="M274" s="658"/>
      <c r="N274" s="658"/>
      <c r="O274" s="658"/>
      <c r="P274" s="658"/>
      <c r="Q274" s="658"/>
      <c r="R274" s="658"/>
      <c r="S274" s="658"/>
      <c r="T274" s="658"/>
      <c r="U274" s="658"/>
      <c r="V274" s="656"/>
      <c r="W274" s="656"/>
      <c r="X274" s="656"/>
      <c r="Y274" s="656"/>
      <c r="Z274" s="656"/>
    </row>
    <row r="275" spans="1:26" ht="15.75" customHeight="1" x14ac:dyDescent="0.25">
      <c r="A275" s="656"/>
      <c r="B275" s="670" t="s">
        <v>1476</v>
      </c>
      <c r="C275" s="676" t="s">
        <v>1490</v>
      </c>
      <c r="D275" s="2" t="s">
        <v>280</v>
      </c>
      <c r="E275" s="2">
        <v>2</v>
      </c>
      <c r="F275" s="200" t="str">
        <f>F274</f>
        <v>Und.</v>
      </c>
      <c r="G275" s="2">
        <v>1</v>
      </c>
      <c r="H275" s="672">
        <f t="shared" si="18"/>
        <v>2</v>
      </c>
      <c r="I275" s="673">
        <v>90</v>
      </c>
      <c r="J275" s="674">
        <f t="shared" si="19"/>
        <v>180</v>
      </c>
      <c r="K275" s="658"/>
      <c r="L275" s="658"/>
      <c r="M275" s="658"/>
      <c r="N275" s="658"/>
      <c r="O275" s="658"/>
      <c r="P275" s="658"/>
      <c r="Q275" s="658"/>
      <c r="R275" s="658"/>
      <c r="S275" s="658"/>
      <c r="T275" s="658"/>
      <c r="U275" s="658"/>
      <c r="V275" s="656"/>
      <c r="W275" s="656"/>
      <c r="X275" s="656"/>
      <c r="Y275" s="656"/>
      <c r="Z275" s="656"/>
    </row>
    <row r="276" spans="1:26" ht="15.75" customHeight="1" x14ac:dyDescent="0.25">
      <c r="A276" s="656"/>
      <c r="B276" s="670" t="s">
        <v>815</v>
      </c>
      <c r="C276" s="676" t="s">
        <v>1490</v>
      </c>
      <c r="D276" s="2" t="s">
        <v>280</v>
      </c>
      <c r="E276" s="2">
        <v>2</v>
      </c>
      <c r="F276" s="200" t="str">
        <f>F274</f>
        <v>Und.</v>
      </c>
      <c r="G276" s="2">
        <v>1</v>
      </c>
      <c r="H276" s="672">
        <f t="shared" si="18"/>
        <v>2</v>
      </c>
      <c r="I276" s="673">
        <v>90</v>
      </c>
      <c r="J276" s="674">
        <f t="shared" si="19"/>
        <v>180</v>
      </c>
      <c r="K276" s="658"/>
      <c r="L276" s="658"/>
      <c r="M276" s="658"/>
      <c r="N276" s="658"/>
      <c r="O276" s="658"/>
      <c r="P276" s="658"/>
      <c r="Q276" s="658"/>
      <c r="R276" s="658"/>
      <c r="S276" s="658"/>
      <c r="T276" s="658"/>
      <c r="U276" s="658"/>
      <c r="V276" s="656"/>
      <c r="W276" s="656"/>
      <c r="X276" s="656"/>
      <c r="Y276" s="656"/>
      <c r="Z276" s="656"/>
    </row>
    <row r="277" spans="1:26" ht="15.75" customHeight="1" x14ac:dyDescent="0.25">
      <c r="A277" s="656"/>
      <c r="B277" s="670" t="s">
        <v>1504</v>
      </c>
      <c r="C277" s="671" t="s">
        <v>1623</v>
      </c>
      <c r="D277" s="2" t="s">
        <v>1408</v>
      </c>
      <c r="E277" s="2">
        <v>2</v>
      </c>
      <c r="F277" s="200" t="s">
        <v>1478</v>
      </c>
      <c r="G277" s="2">
        <v>1</v>
      </c>
      <c r="H277" s="672">
        <f t="shared" si="18"/>
        <v>2</v>
      </c>
      <c r="I277" s="673">
        <v>1538</v>
      </c>
      <c r="J277" s="674">
        <f t="shared" si="19"/>
        <v>3076</v>
      </c>
      <c r="K277" s="658"/>
      <c r="L277" s="658"/>
      <c r="M277" s="658"/>
      <c r="N277" s="658"/>
      <c r="O277" s="658"/>
      <c r="P277" s="658"/>
      <c r="Q277" s="658"/>
      <c r="R277" s="658"/>
      <c r="S277" s="658"/>
      <c r="T277" s="658"/>
      <c r="U277" s="658"/>
      <c r="V277" s="656"/>
      <c r="W277" s="656"/>
      <c r="X277" s="656"/>
      <c r="Y277" s="656"/>
      <c r="Z277" s="656"/>
    </row>
    <row r="278" spans="1:26" ht="15.75" customHeight="1" x14ac:dyDescent="0.25">
      <c r="A278" s="656"/>
      <c r="B278" s="670" t="s">
        <v>1504</v>
      </c>
      <c r="C278" s="671" t="s">
        <v>1624</v>
      </c>
      <c r="D278" s="2" t="s">
        <v>1408</v>
      </c>
      <c r="E278" s="2">
        <v>2</v>
      </c>
      <c r="F278" s="200" t="s">
        <v>1478</v>
      </c>
      <c r="G278" s="2">
        <v>1</v>
      </c>
      <c r="H278" s="672">
        <f t="shared" si="18"/>
        <v>2</v>
      </c>
      <c r="I278" s="673">
        <v>2362.5</v>
      </c>
      <c r="J278" s="674">
        <f t="shared" si="19"/>
        <v>4725</v>
      </c>
      <c r="K278" s="658"/>
      <c r="L278" s="658"/>
      <c r="M278" s="658"/>
      <c r="N278" s="658"/>
      <c r="O278" s="658"/>
      <c r="P278" s="658"/>
      <c r="Q278" s="658"/>
      <c r="R278" s="658"/>
      <c r="S278" s="658"/>
      <c r="T278" s="658"/>
      <c r="U278" s="658"/>
      <c r="V278" s="656"/>
      <c r="W278" s="656"/>
      <c r="X278" s="656"/>
      <c r="Y278" s="656"/>
      <c r="Z278" s="656"/>
    </row>
    <row r="279" spans="1:26" ht="15.75" customHeight="1" x14ac:dyDescent="0.25">
      <c r="A279" s="656"/>
      <c r="B279" s="670" t="s">
        <v>1504</v>
      </c>
      <c r="C279" s="671" t="s">
        <v>1625</v>
      </c>
      <c r="D279" s="2" t="s">
        <v>1408</v>
      </c>
      <c r="E279" s="2">
        <v>2</v>
      </c>
      <c r="F279" s="200" t="s">
        <v>1478</v>
      </c>
      <c r="G279" s="2">
        <v>1</v>
      </c>
      <c r="H279" s="672">
        <f t="shared" si="18"/>
        <v>2</v>
      </c>
      <c r="I279" s="673">
        <v>2242</v>
      </c>
      <c r="J279" s="674">
        <f t="shared" si="19"/>
        <v>4484</v>
      </c>
      <c r="K279" s="658"/>
      <c r="L279" s="658"/>
      <c r="M279" s="658"/>
      <c r="N279" s="658"/>
      <c r="O279" s="658"/>
      <c r="P279" s="658"/>
      <c r="Q279" s="658"/>
      <c r="R279" s="658"/>
      <c r="S279" s="658"/>
      <c r="T279" s="658"/>
      <c r="U279" s="658"/>
      <c r="V279" s="656"/>
      <c r="W279" s="656"/>
      <c r="X279" s="656"/>
      <c r="Y279" s="656"/>
      <c r="Z279" s="656"/>
    </row>
    <row r="280" spans="1:26" ht="15.75" customHeight="1" x14ac:dyDescent="0.25">
      <c r="A280" s="656"/>
      <c r="B280" s="670" t="s">
        <v>1504</v>
      </c>
      <c r="C280" s="671" t="s">
        <v>1626</v>
      </c>
      <c r="D280" s="2" t="s">
        <v>1408</v>
      </c>
      <c r="E280" s="2">
        <v>2</v>
      </c>
      <c r="F280" s="200" t="s">
        <v>1478</v>
      </c>
      <c r="G280" s="2">
        <v>1</v>
      </c>
      <c r="H280" s="672">
        <f t="shared" si="18"/>
        <v>2</v>
      </c>
      <c r="I280" s="673">
        <v>535.70000000000005</v>
      </c>
      <c r="J280" s="674">
        <f t="shared" si="19"/>
        <v>1071.4000000000001</v>
      </c>
      <c r="K280" s="658"/>
      <c r="L280" s="658"/>
      <c r="M280" s="658"/>
      <c r="N280" s="658"/>
      <c r="O280" s="658"/>
      <c r="P280" s="658"/>
      <c r="Q280" s="658"/>
      <c r="R280" s="658"/>
      <c r="S280" s="658"/>
      <c r="T280" s="658"/>
      <c r="U280" s="658"/>
      <c r="V280" s="656"/>
      <c r="W280" s="656"/>
      <c r="X280" s="656"/>
      <c r="Y280" s="656"/>
      <c r="Z280" s="656"/>
    </row>
    <row r="281" spans="1:26" ht="15.75" customHeight="1" x14ac:dyDescent="0.25">
      <c r="A281" s="656"/>
      <c r="B281" s="670" t="s">
        <v>1504</v>
      </c>
      <c r="C281" s="676" t="s">
        <v>1627</v>
      </c>
      <c r="D281" s="2" t="s">
        <v>1408</v>
      </c>
      <c r="E281" s="2">
        <v>2</v>
      </c>
      <c r="F281" s="200" t="s">
        <v>1478</v>
      </c>
      <c r="G281" s="2">
        <v>6</v>
      </c>
      <c r="H281" s="672">
        <f t="shared" si="18"/>
        <v>12</v>
      </c>
      <c r="I281" s="673">
        <v>226.7</v>
      </c>
      <c r="J281" s="674">
        <f t="shared" si="19"/>
        <v>2720.3999999999996</v>
      </c>
      <c r="K281" s="658"/>
      <c r="L281" s="658"/>
      <c r="M281" s="658"/>
      <c r="N281" s="658"/>
      <c r="O281" s="658"/>
      <c r="P281" s="658"/>
      <c r="Q281" s="658"/>
      <c r="R281" s="658"/>
      <c r="S281" s="658"/>
      <c r="T281" s="658"/>
      <c r="U281" s="658"/>
      <c r="V281" s="656"/>
      <c r="W281" s="656"/>
      <c r="X281" s="656"/>
      <c r="Y281" s="656"/>
      <c r="Z281" s="656"/>
    </row>
    <row r="282" spans="1:26" ht="15.75" customHeight="1" x14ac:dyDescent="0.25">
      <c r="A282" s="656"/>
      <c r="B282" s="670" t="s">
        <v>1504</v>
      </c>
      <c r="C282" s="676" t="s">
        <v>1628</v>
      </c>
      <c r="D282" s="2" t="s">
        <v>1408</v>
      </c>
      <c r="E282" s="2">
        <v>2</v>
      </c>
      <c r="F282" s="200" t="s">
        <v>1478</v>
      </c>
      <c r="G282" s="2">
        <v>1</v>
      </c>
      <c r="H282" s="672">
        <f t="shared" si="18"/>
        <v>2</v>
      </c>
      <c r="I282" s="673">
        <v>853.1</v>
      </c>
      <c r="J282" s="674">
        <f t="shared" si="19"/>
        <v>1706.2</v>
      </c>
      <c r="K282" s="658"/>
      <c r="L282" s="658"/>
      <c r="M282" s="658"/>
      <c r="N282" s="658"/>
      <c r="O282" s="658"/>
      <c r="P282" s="658"/>
      <c r="Q282" s="658"/>
      <c r="R282" s="658"/>
      <c r="S282" s="658"/>
      <c r="T282" s="658"/>
      <c r="U282" s="658"/>
      <c r="V282" s="656"/>
      <c r="W282" s="656"/>
      <c r="X282" s="656"/>
      <c r="Y282" s="656"/>
      <c r="Z282" s="656"/>
    </row>
    <row r="283" spans="1:26" ht="15.75" customHeight="1" x14ac:dyDescent="0.25">
      <c r="A283" s="656"/>
      <c r="B283" s="670" t="s">
        <v>1504</v>
      </c>
      <c r="C283" s="676" t="s">
        <v>1629</v>
      </c>
      <c r="D283" s="2" t="s">
        <v>1408</v>
      </c>
      <c r="E283" s="2">
        <v>2</v>
      </c>
      <c r="F283" s="200" t="s">
        <v>1478</v>
      </c>
      <c r="G283" s="2">
        <v>1</v>
      </c>
      <c r="H283" s="672">
        <f t="shared" si="18"/>
        <v>2</v>
      </c>
      <c r="I283" s="673">
        <v>7481.4</v>
      </c>
      <c r="J283" s="674">
        <f t="shared" si="19"/>
        <v>14962.8</v>
      </c>
      <c r="K283" s="658"/>
      <c r="L283" s="658"/>
      <c r="M283" s="658"/>
      <c r="N283" s="658"/>
      <c r="O283" s="658"/>
      <c r="P283" s="658"/>
      <c r="Q283" s="658"/>
      <c r="R283" s="658"/>
      <c r="S283" s="658"/>
      <c r="T283" s="658"/>
      <c r="U283" s="658"/>
      <c r="V283" s="656"/>
      <c r="W283" s="656"/>
      <c r="X283" s="656"/>
      <c r="Y283" s="656"/>
      <c r="Z283" s="656"/>
    </row>
    <row r="284" spans="1:26" ht="15.75" customHeight="1" x14ac:dyDescent="0.25">
      <c r="A284" s="656"/>
      <c r="B284" s="670" t="s">
        <v>1504</v>
      </c>
      <c r="C284" s="676" t="s">
        <v>1630</v>
      </c>
      <c r="D284" s="2" t="s">
        <v>1408</v>
      </c>
      <c r="E284" s="2">
        <v>2</v>
      </c>
      <c r="F284" s="200" t="s">
        <v>1478</v>
      </c>
      <c r="G284" s="2">
        <v>1</v>
      </c>
      <c r="H284" s="672">
        <f t="shared" si="18"/>
        <v>2</v>
      </c>
      <c r="I284" s="673">
        <v>155.1</v>
      </c>
      <c r="J284" s="674">
        <f t="shared" si="19"/>
        <v>310.2</v>
      </c>
      <c r="K284" s="658"/>
      <c r="L284" s="658"/>
      <c r="M284" s="658"/>
      <c r="N284" s="658"/>
      <c r="O284" s="658"/>
      <c r="P284" s="658"/>
      <c r="Q284" s="658"/>
      <c r="R284" s="658"/>
      <c r="S284" s="658"/>
      <c r="T284" s="658"/>
      <c r="U284" s="658"/>
      <c r="V284" s="656"/>
      <c r="W284" s="656"/>
      <c r="X284" s="656"/>
      <c r="Y284" s="656"/>
      <c r="Z284" s="656"/>
    </row>
    <row r="285" spans="1:26" ht="15.75" customHeight="1" x14ac:dyDescent="0.25">
      <c r="A285" s="656"/>
      <c r="B285" s="670" t="s">
        <v>1504</v>
      </c>
      <c r="C285" s="676" t="s">
        <v>1631</v>
      </c>
      <c r="D285" s="2" t="s">
        <v>1408</v>
      </c>
      <c r="E285" s="2">
        <v>2</v>
      </c>
      <c r="F285" s="200" t="s">
        <v>1478</v>
      </c>
      <c r="G285" s="2">
        <v>1</v>
      </c>
      <c r="H285" s="672">
        <f t="shared" si="18"/>
        <v>2</v>
      </c>
      <c r="I285" s="673">
        <v>131.30000000000001</v>
      </c>
      <c r="J285" s="674">
        <f t="shared" si="19"/>
        <v>262.60000000000002</v>
      </c>
      <c r="K285" s="658"/>
      <c r="L285" s="658"/>
      <c r="M285" s="658"/>
      <c r="N285" s="658"/>
      <c r="O285" s="658"/>
      <c r="P285" s="658"/>
      <c r="Q285" s="658"/>
      <c r="R285" s="658"/>
      <c r="S285" s="658"/>
      <c r="T285" s="658"/>
      <c r="U285" s="658"/>
      <c r="V285" s="656"/>
      <c r="W285" s="656"/>
      <c r="X285" s="656"/>
      <c r="Y285" s="656"/>
      <c r="Z285" s="656"/>
    </row>
    <row r="286" spans="1:26" ht="15.75" customHeight="1" x14ac:dyDescent="0.25">
      <c r="A286" s="656"/>
      <c r="B286" s="670" t="s">
        <v>1504</v>
      </c>
      <c r="C286" s="676" t="s">
        <v>1632</v>
      </c>
      <c r="D286" s="2" t="s">
        <v>1408</v>
      </c>
      <c r="E286" s="2">
        <v>2</v>
      </c>
      <c r="F286" s="200" t="s">
        <v>1478</v>
      </c>
      <c r="G286" s="2">
        <v>1</v>
      </c>
      <c r="H286" s="672">
        <f t="shared" si="18"/>
        <v>2</v>
      </c>
      <c r="I286" s="673">
        <v>131.30000000000001</v>
      </c>
      <c r="J286" s="674">
        <f t="shared" si="19"/>
        <v>262.60000000000002</v>
      </c>
      <c r="K286" s="658"/>
      <c r="L286" s="658"/>
      <c r="M286" s="658"/>
      <c r="N286" s="658"/>
      <c r="O286" s="658"/>
      <c r="P286" s="658"/>
      <c r="Q286" s="658"/>
      <c r="R286" s="658"/>
      <c r="S286" s="658"/>
      <c r="T286" s="658"/>
      <c r="U286" s="658"/>
      <c r="V286" s="656"/>
      <c r="W286" s="656"/>
      <c r="X286" s="656"/>
      <c r="Y286" s="656"/>
      <c r="Z286" s="656"/>
    </row>
    <row r="287" spans="1:26" ht="15.75" customHeight="1" x14ac:dyDescent="0.25">
      <c r="A287" s="656"/>
      <c r="B287" s="670" t="s">
        <v>1504</v>
      </c>
      <c r="C287" s="671" t="s">
        <v>1633</v>
      </c>
      <c r="D287" s="2" t="s">
        <v>1408</v>
      </c>
      <c r="E287" s="2">
        <v>2</v>
      </c>
      <c r="F287" s="200" t="s">
        <v>1478</v>
      </c>
      <c r="G287" s="2">
        <v>1</v>
      </c>
      <c r="H287" s="672">
        <f>+G287*E287</f>
        <v>2</v>
      </c>
      <c r="I287" s="673">
        <v>1133.5</v>
      </c>
      <c r="J287" s="674">
        <f t="shared" si="19"/>
        <v>2267</v>
      </c>
      <c r="K287" s="658"/>
      <c r="L287" s="658"/>
      <c r="M287" s="658"/>
      <c r="N287" s="658"/>
      <c r="O287" s="658"/>
      <c r="P287" s="658"/>
      <c r="Q287" s="658"/>
      <c r="R287" s="658"/>
      <c r="S287" s="658"/>
      <c r="T287" s="658"/>
      <c r="U287" s="658"/>
      <c r="V287" s="656"/>
      <c r="W287" s="656"/>
      <c r="X287" s="656"/>
      <c r="Y287" s="656"/>
      <c r="Z287" s="656"/>
    </row>
    <row r="288" spans="1:26" ht="15.75" customHeight="1" x14ac:dyDescent="0.25">
      <c r="A288" s="656"/>
      <c r="B288" s="670" t="s">
        <v>1504</v>
      </c>
      <c r="C288" s="676" t="s">
        <v>1634</v>
      </c>
      <c r="D288" s="2" t="s">
        <v>1408</v>
      </c>
      <c r="E288" s="2">
        <v>2</v>
      </c>
      <c r="F288" s="200" t="s">
        <v>1478</v>
      </c>
      <c r="G288" s="2">
        <v>1</v>
      </c>
      <c r="H288" s="672">
        <f t="shared" ref="H288:H293" si="20">E288*G288</f>
        <v>2</v>
      </c>
      <c r="I288" s="673">
        <v>11.9</v>
      </c>
      <c r="J288" s="674">
        <f t="shared" si="19"/>
        <v>23.8</v>
      </c>
      <c r="K288" s="658"/>
      <c r="L288" s="658"/>
      <c r="M288" s="658"/>
      <c r="N288" s="658"/>
      <c r="O288" s="658"/>
      <c r="P288" s="658"/>
      <c r="Q288" s="658"/>
      <c r="R288" s="658"/>
      <c r="S288" s="658"/>
      <c r="T288" s="658"/>
      <c r="U288" s="658"/>
      <c r="V288" s="656"/>
      <c r="W288" s="656"/>
      <c r="X288" s="656"/>
      <c r="Y288" s="656"/>
      <c r="Z288" s="656"/>
    </row>
    <row r="289" spans="1:26" ht="15.75" customHeight="1" x14ac:dyDescent="0.25">
      <c r="A289" s="656"/>
      <c r="B289" s="670" t="s">
        <v>1504</v>
      </c>
      <c r="C289" s="671" t="s">
        <v>1635</v>
      </c>
      <c r="D289" s="2" t="s">
        <v>1408</v>
      </c>
      <c r="E289" s="2">
        <v>2</v>
      </c>
      <c r="F289" s="200" t="s">
        <v>1478</v>
      </c>
      <c r="G289" s="2">
        <v>1</v>
      </c>
      <c r="H289" s="672">
        <f t="shared" si="20"/>
        <v>2</v>
      </c>
      <c r="I289" s="673">
        <v>190.9</v>
      </c>
      <c r="J289" s="674">
        <f t="shared" si="19"/>
        <v>381.8</v>
      </c>
      <c r="K289" s="658"/>
      <c r="L289" s="658"/>
      <c r="M289" s="658"/>
      <c r="N289" s="658"/>
      <c r="O289" s="658"/>
      <c r="P289" s="658"/>
      <c r="Q289" s="658"/>
      <c r="R289" s="658"/>
      <c r="S289" s="658"/>
      <c r="T289" s="658"/>
      <c r="U289" s="658"/>
      <c r="V289" s="656"/>
      <c r="W289" s="656"/>
      <c r="X289" s="656"/>
      <c r="Y289" s="656"/>
      <c r="Z289" s="656"/>
    </row>
    <row r="290" spans="1:26" ht="15.75" customHeight="1" x14ac:dyDescent="0.25">
      <c r="A290" s="656"/>
      <c r="B290" s="670" t="s">
        <v>1504</v>
      </c>
      <c r="C290" s="671" t="s">
        <v>1636</v>
      </c>
      <c r="D290" s="2" t="s">
        <v>1408</v>
      </c>
      <c r="E290" s="2">
        <v>2</v>
      </c>
      <c r="F290" s="200" t="s">
        <v>1478</v>
      </c>
      <c r="G290" s="2">
        <v>1</v>
      </c>
      <c r="H290" s="672">
        <f t="shared" si="20"/>
        <v>2</v>
      </c>
      <c r="I290" s="673">
        <v>150</v>
      </c>
      <c r="J290" s="674">
        <f t="shared" si="19"/>
        <v>300</v>
      </c>
      <c r="K290" s="658"/>
      <c r="L290" s="658"/>
      <c r="M290" s="658"/>
      <c r="N290" s="658"/>
      <c r="O290" s="658"/>
      <c r="P290" s="658"/>
      <c r="Q290" s="658"/>
      <c r="R290" s="658"/>
      <c r="S290" s="658"/>
      <c r="T290" s="658"/>
      <c r="U290" s="658"/>
      <c r="V290" s="656"/>
      <c r="W290" s="656"/>
      <c r="X290" s="656"/>
      <c r="Y290" s="656"/>
      <c r="Z290" s="656"/>
    </row>
    <row r="291" spans="1:26" ht="15.75" customHeight="1" x14ac:dyDescent="0.25">
      <c r="A291" s="656"/>
      <c r="B291" s="670" t="s">
        <v>1504</v>
      </c>
      <c r="C291" s="676" t="s">
        <v>1637</v>
      </c>
      <c r="D291" s="2" t="s">
        <v>1408</v>
      </c>
      <c r="E291" s="2">
        <v>2</v>
      </c>
      <c r="F291" s="200" t="s">
        <v>1478</v>
      </c>
      <c r="G291" s="2">
        <v>1</v>
      </c>
      <c r="H291" s="672">
        <f t="shared" si="20"/>
        <v>2</v>
      </c>
      <c r="I291" s="673">
        <v>596.6</v>
      </c>
      <c r="J291" s="674">
        <f t="shared" si="19"/>
        <v>1193.2</v>
      </c>
      <c r="K291" s="658"/>
      <c r="L291" s="658"/>
      <c r="M291" s="658"/>
      <c r="N291" s="658"/>
      <c r="O291" s="658"/>
      <c r="P291" s="658"/>
      <c r="Q291" s="658"/>
      <c r="R291" s="658"/>
      <c r="S291" s="658"/>
      <c r="T291" s="658"/>
      <c r="U291" s="658"/>
      <c r="V291" s="656"/>
      <c r="W291" s="656"/>
      <c r="X291" s="656"/>
      <c r="Y291" s="656"/>
      <c r="Z291" s="656"/>
    </row>
    <row r="292" spans="1:26" ht="15.75" customHeight="1" x14ac:dyDescent="0.25">
      <c r="A292" s="656"/>
      <c r="B292" s="670" t="s">
        <v>1504</v>
      </c>
      <c r="C292" s="676" t="s">
        <v>1638</v>
      </c>
      <c r="D292" s="2" t="s">
        <v>1408</v>
      </c>
      <c r="E292" s="2">
        <v>2</v>
      </c>
      <c r="F292" s="200" t="s">
        <v>1478</v>
      </c>
      <c r="G292" s="2">
        <v>1</v>
      </c>
      <c r="H292" s="672">
        <f t="shared" si="20"/>
        <v>2</v>
      </c>
      <c r="I292" s="673">
        <v>59.7</v>
      </c>
      <c r="J292" s="674">
        <f t="shared" si="19"/>
        <v>119.4</v>
      </c>
      <c r="K292" s="658"/>
      <c r="L292" s="658"/>
      <c r="M292" s="658"/>
      <c r="N292" s="658"/>
      <c r="O292" s="658"/>
      <c r="P292" s="658"/>
      <c r="Q292" s="658"/>
      <c r="R292" s="658"/>
      <c r="S292" s="658"/>
      <c r="T292" s="658"/>
      <c r="U292" s="658"/>
      <c r="V292" s="656"/>
      <c r="W292" s="656"/>
      <c r="X292" s="656"/>
      <c r="Y292" s="656"/>
      <c r="Z292" s="656"/>
    </row>
    <row r="293" spans="1:26" ht="15.75" customHeight="1" x14ac:dyDescent="0.25">
      <c r="A293" s="656"/>
      <c r="B293" s="670" t="s">
        <v>1504</v>
      </c>
      <c r="C293" s="671" t="s">
        <v>1621</v>
      </c>
      <c r="D293" s="2" t="s">
        <v>1408</v>
      </c>
      <c r="E293" s="2">
        <v>2</v>
      </c>
      <c r="F293" s="200" t="s">
        <v>1478</v>
      </c>
      <c r="G293" s="2">
        <v>1</v>
      </c>
      <c r="H293" s="672">
        <f t="shared" si="20"/>
        <v>2</v>
      </c>
      <c r="I293" s="673">
        <v>179</v>
      </c>
      <c r="J293" s="674">
        <f t="shared" si="19"/>
        <v>358</v>
      </c>
      <c r="K293" s="658"/>
      <c r="L293" s="658"/>
      <c r="M293" s="658"/>
      <c r="N293" s="658"/>
      <c r="O293" s="658"/>
      <c r="P293" s="658"/>
      <c r="Q293" s="658"/>
      <c r="R293" s="658"/>
      <c r="S293" s="658"/>
      <c r="T293" s="658"/>
      <c r="U293" s="658"/>
      <c r="V293" s="656"/>
      <c r="W293" s="656"/>
      <c r="X293" s="656"/>
      <c r="Y293" s="656"/>
      <c r="Z293" s="656"/>
    </row>
    <row r="294" spans="1:26" ht="15.75" customHeight="1" x14ac:dyDescent="0.25">
      <c r="A294" s="656"/>
      <c r="B294" s="710"/>
      <c r="C294" s="711" t="s">
        <v>1639</v>
      </c>
      <c r="D294" s="712"/>
      <c r="E294" s="712"/>
      <c r="F294" s="713"/>
      <c r="G294" s="712"/>
      <c r="H294" s="714" t="s">
        <v>1475</v>
      </c>
      <c r="I294" s="715"/>
      <c r="J294" s="716"/>
      <c r="K294" s="658"/>
      <c r="L294" s="658"/>
      <c r="M294" s="658"/>
      <c r="N294" s="658"/>
      <c r="O294" s="658"/>
      <c r="P294" s="658"/>
      <c r="Q294" s="658"/>
      <c r="R294" s="658"/>
      <c r="S294" s="658"/>
      <c r="T294" s="658"/>
      <c r="U294" s="658"/>
      <c r="V294" s="656"/>
      <c r="W294" s="656"/>
      <c r="X294" s="656"/>
      <c r="Y294" s="656"/>
      <c r="Z294" s="656"/>
    </row>
    <row r="295" spans="1:26" ht="15.75" customHeight="1" x14ac:dyDescent="0.25">
      <c r="A295" s="656"/>
      <c r="B295" s="703"/>
      <c r="C295" s="704" t="s">
        <v>1640</v>
      </c>
      <c r="D295" s="705"/>
      <c r="E295" s="705"/>
      <c r="F295" s="706"/>
      <c r="G295" s="705"/>
      <c r="H295" s="707" t="s">
        <v>1475</v>
      </c>
      <c r="I295" s="708"/>
      <c r="J295" s="709"/>
      <c r="K295" s="658"/>
      <c r="L295" s="658"/>
      <c r="M295" s="658"/>
      <c r="N295" s="658"/>
      <c r="O295" s="658"/>
      <c r="P295" s="658"/>
      <c r="Q295" s="658"/>
      <c r="R295" s="658"/>
      <c r="S295" s="658"/>
      <c r="T295" s="658"/>
      <c r="U295" s="658"/>
      <c r="V295" s="656"/>
      <c r="W295" s="656"/>
      <c r="X295" s="656"/>
      <c r="Y295" s="656"/>
      <c r="Z295" s="656"/>
    </row>
    <row r="296" spans="1:26" ht="15.75" customHeight="1" x14ac:dyDescent="0.25">
      <c r="A296" s="656"/>
      <c r="B296" s="670" t="s">
        <v>1526</v>
      </c>
      <c r="C296" s="671" t="s">
        <v>1584</v>
      </c>
      <c r="D296" s="2" t="s">
        <v>1408</v>
      </c>
      <c r="E296" s="2">
        <v>1</v>
      </c>
      <c r="F296" s="200" t="s">
        <v>1478</v>
      </c>
      <c r="G296" s="2">
        <v>1</v>
      </c>
      <c r="H296" s="672">
        <f>E296*G296</f>
        <v>1</v>
      </c>
      <c r="I296" s="673">
        <v>1791.6</v>
      </c>
      <c r="J296" s="674">
        <f>+H296*I296</f>
        <v>1791.6</v>
      </c>
      <c r="K296" s="658"/>
      <c r="L296" s="658"/>
      <c r="M296" s="658"/>
      <c r="N296" s="658"/>
      <c r="O296" s="658"/>
      <c r="P296" s="658"/>
      <c r="Q296" s="658"/>
      <c r="R296" s="658"/>
      <c r="S296" s="658"/>
      <c r="T296" s="658"/>
      <c r="U296" s="658"/>
      <c r="V296" s="656"/>
      <c r="W296" s="656"/>
      <c r="X296" s="656"/>
      <c r="Y296" s="656"/>
      <c r="Z296" s="656"/>
    </row>
    <row r="297" spans="1:26" ht="15.75" customHeight="1" x14ac:dyDescent="0.25">
      <c r="A297" s="656"/>
      <c r="B297" s="670" t="s">
        <v>1526</v>
      </c>
      <c r="C297" s="671" t="s">
        <v>1585</v>
      </c>
      <c r="D297" s="2" t="s">
        <v>1408</v>
      </c>
      <c r="E297" s="2">
        <v>1</v>
      </c>
      <c r="F297" s="200" t="s">
        <v>1478</v>
      </c>
      <c r="G297" s="2">
        <v>1</v>
      </c>
      <c r="H297" s="672">
        <f>E297*G297</f>
        <v>1</v>
      </c>
      <c r="I297" s="673">
        <v>596.6</v>
      </c>
      <c r="J297" s="674">
        <f>+H297*I297</f>
        <v>596.6</v>
      </c>
      <c r="K297" s="658"/>
      <c r="L297" s="658"/>
      <c r="M297" s="658"/>
      <c r="N297" s="658"/>
      <c r="O297" s="658"/>
      <c r="P297" s="658"/>
      <c r="Q297" s="658"/>
      <c r="R297" s="658"/>
      <c r="S297" s="658"/>
      <c r="T297" s="658"/>
      <c r="U297" s="658"/>
      <c r="V297" s="656"/>
      <c r="W297" s="656"/>
      <c r="X297" s="656"/>
      <c r="Y297" s="656"/>
      <c r="Z297" s="656"/>
    </row>
    <row r="298" spans="1:26" ht="15.75" customHeight="1" x14ac:dyDescent="0.25">
      <c r="A298" s="656"/>
      <c r="B298" s="670" t="s">
        <v>1526</v>
      </c>
      <c r="C298" s="671" t="s">
        <v>1586</v>
      </c>
      <c r="D298" s="2" t="s">
        <v>1408</v>
      </c>
      <c r="E298" s="2">
        <v>1</v>
      </c>
      <c r="F298" s="200" t="s">
        <v>1478</v>
      </c>
      <c r="G298" s="2">
        <v>1</v>
      </c>
      <c r="H298" s="672">
        <f>E298*G298</f>
        <v>1</v>
      </c>
      <c r="I298" s="673">
        <v>6562.6</v>
      </c>
      <c r="J298" s="674">
        <f>+H298*I298</f>
        <v>6562.6</v>
      </c>
      <c r="K298" s="658"/>
      <c r="L298" s="658"/>
      <c r="M298" s="658"/>
      <c r="N298" s="658"/>
      <c r="O298" s="658"/>
      <c r="P298" s="658"/>
      <c r="Q298" s="658"/>
      <c r="R298" s="658"/>
      <c r="S298" s="658"/>
      <c r="T298" s="658"/>
      <c r="U298" s="658"/>
      <c r="V298" s="656"/>
      <c r="W298" s="656"/>
      <c r="X298" s="656"/>
      <c r="Y298" s="656"/>
      <c r="Z298" s="656"/>
    </row>
    <row r="299" spans="1:26" ht="15.75" customHeight="1" x14ac:dyDescent="0.25">
      <c r="A299" s="656"/>
      <c r="B299" s="670" t="s">
        <v>1526</v>
      </c>
      <c r="C299" s="671" t="s">
        <v>1590</v>
      </c>
      <c r="D299" s="2" t="s">
        <v>1408</v>
      </c>
      <c r="E299" s="2">
        <v>1</v>
      </c>
      <c r="F299" s="200" t="s">
        <v>1478</v>
      </c>
      <c r="G299" s="2">
        <v>2</v>
      </c>
      <c r="H299" s="672">
        <f>E299*G299</f>
        <v>2</v>
      </c>
      <c r="I299" s="673">
        <v>417.6</v>
      </c>
      <c r="J299" s="674">
        <f>+H299*I299</f>
        <v>835.2</v>
      </c>
      <c r="K299" s="658"/>
      <c r="L299" s="658"/>
      <c r="M299" s="658"/>
      <c r="N299" s="658"/>
      <c r="O299" s="658"/>
      <c r="P299" s="658"/>
      <c r="Q299" s="658"/>
      <c r="R299" s="658"/>
      <c r="S299" s="658"/>
      <c r="T299" s="658"/>
      <c r="U299" s="658"/>
      <c r="V299" s="656"/>
      <c r="W299" s="656"/>
      <c r="X299" s="656"/>
      <c r="Y299" s="656"/>
      <c r="Z299" s="656"/>
    </row>
    <row r="300" spans="1:26" ht="15.75" customHeight="1" x14ac:dyDescent="0.25">
      <c r="A300" s="656"/>
      <c r="B300" s="703"/>
      <c r="C300" s="704" t="s">
        <v>1641</v>
      </c>
      <c r="D300" s="705"/>
      <c r="E300" s="705"/>
      <c r="F300" s="706"/>
      <c r="G300" s="705"/>
      <c r="H300" s="707" t="s">
        <v>1475</v>
      </c>
      <c r="I300" s="708"/>
      <c r="J300" s="709"/>
      <c r="K300" s="658"/>
      <c r="L300" s="658"/>
      <c r="M300" s="658"/>
      <c r="N300" s="658"/>
      <c r="O300" s="658"/>
      <c r="P300" s="658"/>
      <c r="Q300" s="658"/>
      <c r="R300" s="658"/>
      <c r="S300" s="658"/>
      <c r="T300" s="658"/>
      <c r="U300" s="658"/>
      <c r="V300" s="656"/>
      <c r="W300" s="656"/>
      <c r="X300" s="656"/>
      <c r="Y300" s="656"/>
      <c r="Z300" s="656"/>
    </row>
    <row r="301" spans="1:26" ht="15.75" customHeight="1" x14ac:dyDescent="0.25">
      <c r="A301" s="656"/>
      <c r="B301" s="670" t="s">
        <v>1526</v>
      </c>
      <c r="C301" s="671" t="s">
        <v>1584</v>
      </c>
      <c r="D301" s="2" t="s">
        <v>1408</v>
      </c>
      <c r="E301" s="2">
        <v>1</v>
      </c>
      <c r="F301" s="200" t="s">
        <v>1478</v>
      </c>
      <c r="G301" s="2">
        <v>1</v>
      </c>
      <c r="H301" s="672">
        <f t="shared" ref="H301:H307" si="21">E301*G301</f>
        <v>1</v>
      </c>
      <c r="I301" s="673">
        <v>1791.6</v>
      </c>
      <c r="J301" s="674">
        <f t="shared" ref="J301:J307" si="22">+H301*I301</f>
        <v>1791.6</v>
      </c>
      <c r="K301" s="658"/>
      <c r="L301" s="658"/>
      <c r="M301" s="658"/>
      <c r="N301" s="658"/>
      <c r="O301" s="658"/>
      <c r="P301" s="658"/>
      <c r="Q301" s="658"/>
      <c r="R301" s="658"/>
      <c r="S301" s="658"/>
      <c r="T301" s="658"/>
      <c r="U301" s="658"/>
      <c r="V301" s="656"/>
      <c r="W301" s="656"/>
      <c r="X301" s="656"/>
      <c r="Y301" s="656"/>
      <c r="Z301" s="656"/>
    </row>
    <row r="302" spans="1:26" ht="15.75" customHeight="1" x14ac:dyDescent="0.25">
      <c r="A302" s="656"/>
      <c r="B302" s="670" t="s">
        <v>1526</v>
      </c>
      <c r="C302" s="671" t="s">
        <v>1585</v>
      </c>
      <c r="D302" s="2" t="s">
        <v>1408</v>
      </c>
      <c r="E302" s="2">
        <v>1</v>
      </c>
      <c r="F302" s="200" t="s">
        <v>1478</v>
      </c>
      <c r="G302" s="2">
        <v>1</v>
      </c>
      <c r="H302" s="672">
        <f t="shared" si="21"/>
        <v>1</v>
      </c>
      <c r="I302" s="673">
        <v>596.6</v>
      </c>
      <c r="J302" s="674">
        <f t="shared" si="22"/>
        <v>596.6</v>
      </c>
      <c r="K302" s="658"/>
      <c r="L302" s="658"/>
      <c r="M302" s="658"/>
      <c r="N302" s="658"/>
      <c r="O302" s="658"/>
      <c r="P302" s="658"/>
      <c r="Q302" s="658"/>
      <c r="R302" s="658"/>
      <c r="S302" s="658"/>
      <c r="T302" s="658"/>
      <c r="U302" s="658"/>
      <c r="V302" s="656"/>
      <c r="W302" s="656"/>
      <c r="X302" s="656"/>
      <c r="Y302" s="656"/>
      <c r="Z302" s="656"/>
    </row>
    <row r="303" spans="1:26" ht="15.75" customHeight="1" x14ac:dyDescent="0.25">
      <c r="A303" s="656"/>
      <c r="B303" s="670" t="s">
        <v>1526</v>
      </c>
      <c r="C303" s="671" t="s">
        <v>1586</v>
      </c>
      <c r="D303" s="2" t="s">
        <v>1408</v>
      </c>
      <c r="E303" s="2">
        <v>1</v>
      </c>
      <c r="F303" s="200" t="s">
        <v>1478</v>
      </c>
      <c r="G303" s="2">
        <v>1</v>
      </c>
      <c r="H303" s="672">
        <f t="shared" si="21"/>
        <v>1</v>
      </c>
      <c r="I303" s="673">
        <v>6562.6</v>
      </c>
      <c r="J303" s="674">
        <f t="shared" si="22"/>
        <v>6562.6</v>
      </c>
      <c r="K303" s="658"/>
      <c r="L303" s="658"/>
      <c r="M303" s="658"/>
      <c r="N303" s="658"/>
      <c r="O303" s="658"/>
      <c r="P303" s="658"/>
      <c r="Q303" s="658"/>
      <c r="R303" s="658"/>
      <c r="S303" s="658"/>
      <c r="T303" s="658"/>
      <c r="U303" s="658"/>
      <c r="V303" s="656"/>
      <c r="W303" s="656"/>
      <c r="X303" s="656"/>
      <c r="Y303" s="656"/>
      <c r="Z303" s="656"/>
    </row>
    <row r="304" spans="1:26" ht="15.75" customHeight="1" x14ac:dyDescent="0.25">
      <c r="A304" s="656"/>
      <c r="B304" s="670" t="s">
        <v>1526</v>
      </c>
      <c r="C304" s="671" t="s">
        <v>1590</v>
      </c>
      <c r="D304" s="2" t="s">
        <v>1408</v>
      </c>
      <c r="E304" s="2">
        <v>1</v>
      </c>
      <c r="F304" s="200" t="s">
        <v>1478</v>
      </c>
      <c r="G304" s="2">
        <v>2</v>
      </c>
      <c r="H304" s="672">
        <f t="shared" si="21"/>
        <v>2</v>
      </c>
      <c r="I304" s="673">
        <v>417.6</v>
      </c>
      <c r="J304" s="674">
        <f t="shared" si="22"/>
        <v>835.2</v>
      </c>
      <c r="K304" s="658"/>
      <c r="L304" s="658"/>
      <c r="M304" s="658"/>
      <c r="N304" s="658"/>
      <c r="O304" s="658"/>
      <c r="P304" s="658"/>
      <c r="Q304" s="658"/>
      <c r="R304" s="658"/>
      <c r="S304" s="658"/>
      <c r="T304" s="658"/>
      <c r="U304" s="658"/>
      <c r="V304" s="656"/>
      <c r="W304" s="656"/>
      <c r="X304" s="656"/>
      <c r="Y304" s="656"/>
      <c r="Z304" s="656"/>
    </row>
    <row r="305" spans="1:26" ht="15.75" customHeight="1" x14ac:dyDescent="0.25">
      <c r="A305" s="656"/>
      <c r="B305" s="670" t="s">
        <v>1526</v>
      </c>
      <c r="C305" s="671" t="s">
        <v>1642</v>
      </c>
      <c r="D305" s="2" t="s">
        <v>1408</v>
      </c>
      <c r="E305" s="2">
        <v>1</v>
      </c>
      <c r="F305" s="200" t="s">
        <v>1478</v>
      </c>
      <c r="G305" s="2">
        <v>1</v>
      </c>
      <c r="H305" s="672">
        <f t="shared" si="21"/>
        <v>1</v>
      </c>
      <c r="I305" s="673">
        <v>4892.1000000000004</v>
      </c>
      <c r="J305" s="674">
        <f t="shared" si="22"/>
        <v>4892.1000000000004</v>
      </c>
      <c r="K305" s="658"/>
      <c r="L305" s="658"/>
      <c r="M305" s="658"/>
      <c r="N305" s="658"/>
      <c r="O305" s="658"/>
      <c r="P305" s="658"/>
      <c r="Q305" s="658"/>
      <c r="R305" s="658"/>
      <c r="S305" s="658"/>
      <c r="T305" s="658"/>
      <c r="U305" s="658"/>
      <c r="V305" s="656"/>
      <c r="W305" s="656"/>
      <c r="X305" s="656"/>
      <c r="Y305" s="656"/>
      <c r="Z305" s="656"/>
    </row>
    <row r="306" spans="1:26" ht="15.75" customHeight="1" x14ac:dyDescent="0.25">
      <c r="A306" s="656"/>
      <c r="B306" s="670" t="s">
        <v>1526</v>
      </c>
      <c r="C306" s="671" t="s">
        <v>1587</v>
      </c>
      <c r="D306" s="2" t="s">
        <v>1408</v>
      </c>
      <c r="E306" s="2">
        <v>1</v>
      </c>
      <c r="F306" s="200" t="s">
        <v>1478</v>
      </c>
      <c r="G306" s="2">
        <v>1</v>
      </c>
      <c r="H306" s="672">
        <f t="shared" si="21"/>
        <v>1</v>
      </c>
      <c r="I306" s="673">
        <v>1669.3</v>
      </c>
      <c r="J306" s="674">
        <f t="shared" si="22"/>
        <v>1669.3</v>
      </c>
      <c r="K306" s="658"/>
      <c r="L306" s="658"/>
      <c r="M306" s="658"/>
      <c r="N306" s="658"/>
      <c r="O306" s="658"/>
      <c r="P306" s="658"/>
      <c r="Q306" s="658"/>
      <c r="R306" s="658"/>
      <c r="S306" s="658"/>
      <c r="T306" s="658"/>
      <c r="U306" s="658"/>
      <c r="V306" s="656"/>
      <c r="W306" s="656"/>
      <c r="X306" s="656"/>
      <c r="Y306" s="656"/>
      <c r="Z306" s="656"/>
    </row>
    <row r="307" spans="1:26" ht="15.75" customHeight="1" x14ac:dyDescent="0.25">
      <c r="A307" s="656"/>
      <c r="B307" s="670" t="s">
        <v>1526</v>
      </c>
      <c r="C307" s="671" t="s">
        <v>1588</v>
      </c>
      <c r="D307" s="2" t="s">
        <v>1408</v>
      </c>
      <c r="E307" s="2">
        <v>1</v>
      </c>
      <c r="F307" s="200" t="s">
        <v>1478</v>
      </c>
      <c r="G307" s="2">
        <v>1</v>
      </c>
      <c r="H307" s="672">
        <f t="shared" si="21"/>
        <v>1</v>
      </c>
      <c r="I307" s="673">
        <v>375.9</v>
      </c>
      <c r="J307" s="674">
        <f t="shared" si="22"/>
        <v>375.9</v>
      </c>
      <c r="K307" s="658"/>
      <c r="L307" s="658"/>
      <c r="M307" s="658"/>
      <c r="N307" s="658"/>
      <c r="O307" s="658"/>
      <c r="P307" s="658"/>
      <c r="Q307" s="658"/>
      <c r="R307" s="658"/>
      <c r="S307" s="658"/>
      <c r="T307" s="658"/>
      <c r="U307" s="658"/>
      <c r="V307" s="656"/>
      <c r="W307" s="656"/>
      <c r="X307" s="656"/>
      <c r="Y307" s="656"/>
      <c r="Z307" s="656"/>
    </row>
    <row r="308" spans="1:26" ht="15.75" customHeight="1" x14ac:dyDescent="0.25">
      <c r="A308" s="656"/>
      <c r="B308" s="710"/>
      <c r="C308" s="711" t="s">
        <v>1643</v>
      </c>
      <c r="D308" s="712"/>
      <c r="E308" s="712"/>
      <c r="F308" s="713"/>
      <c r="G308" s="712"/>
      <c r="H308" s="714"/>
      <c r="I308" s="715"/>
      <c r="J308" s="716"/>
      <c r="K308" s="658"/>
      <c r="L308" s="658"/>
      <c r="M308" s="658"/>
      <c r="N308" s="658"/>
      <c r="O308" s="658"/>
      <c r="P308" s="658"/>
      <c r="Q308" s="658"/>
      <c r="R308" s="658"/>
      <c r="S308" s="658"/>
      <c r="T308" s="658"/>
      <c r="U308" s="658"/>
      <c r="V308" s="656"/>
      <c r="W308" s="656"/>
      <c r="X308" s="656"/>
      <c r="Y308" s="656"/>
      <c r="Z308" s="656"/>
    </row>
    <row r="309" spans="1:26" ht="15.75" customHeight="1" x14ac:dyDescent="0.25">
      <c r="A309" s="656"/>
      <c r="B309" s="670" t="s">
        <v>1526</v>
      </c>
      <c r="C309" s="671" t="s">
        <v>1586</v>
      </c>
      <c r="D309" s="2" t="s">
        <v>1408</v>
      </c>
      <c r="E309" s="2">
        <v>1</v>
      </c>
      <c r="F309" s="200" t="s">
        <v>1478</v>
      </c>
      <c r="G309" s="2">
        <v>1</v>
      </c>
      <c r="H309" s="672">
        <f t="shared" ref="H309:H328" si="23">E309*G309</f>
        <v>1</v>
      </c>
      <c r="I309" s="673">
        <v>6562.6</v>
      </c>
      <c r="J309" s="674">
        <f t="shared" ref="J309:J328" si="24">+H309*I309</f>
        <v>6562.6</v>
      </c>
      <c r="K309" s="658"/>
      <c r="L309" s="658"/>
      <c r="M309" s="658"/>
      <c r="N309" s="658"/>
      <c r="O309" s="658"/>
      <c r="P309" s="658"/>
      <c r="Q309" s="658"/>
      <c r="R309" s="658"/>
      <c r="S309" s="658"/>
      <c r="T309" s="658"/>
      <c r="U309" s="658"/>
      <c r="V309" s="656"/>
      <c r="W309" s="656"/>
      <c r="X309" s="656"/>
      <c r="Y309" s="656"/>
      <c r="Z309" s="656"/>
    </row>
    <row r="310" spans="1:26" ht="15.75" customHeight="1" x14ac:dyDescent="0.25">
      <c r="A310" s="656"/>
      <c r="B310" s="670" t="s">
        <v>1526</v>
      </c>
      <c r="C310" s="676" t="s">
        <v>1592</v>
      </c>
      <c r="D310" s="2" t="s">
        <v>1408</v>
      </c>
      <c r="E310" s="2">
        <v>1</v>
      </c>
      <c r="F310" s="200" t="s">
        <v>1478</v>
      </c>
      <c r="G310" s="2">
        <v>1</v>
      </c>
      <c r="H310" s="672">
        <f t="shared" si="23"/>
        <v>1</v>
      </c>
      <c r="I310" s="673">
        <v>1014.2</v>
      </c>
      <c r="J310" s="674">
        <f t="shared" si="24"/>
        <v>1014.2</v>
      </c>
      <c r="K310" s="658"/>
      <c r="L310" s="658"/>
      <c r="M310" s="658"/>
      <c r="N310" s="658"/>
      <c r="O310" s="658"/>
      <c r="P310" s="658"/>
      <c r="Q310" s="658"/>
      <c r="R310" s="658"/>
      <c r="S310" s="658"/>
      <c r="T310" s="658"/>
      <c r="U310" s="658"/>
      <c r="V310" s="656"/>
      <c r="W310" s="656"/>
      <c r="X310" s="656"/>
      <c r="Y310" s="656"/>
      <c r="Z310" s="656"/>
    </row>
    <row r="311" spans="1:26" ht="15.75" customHeight="1" x14ac:dyDescent="0.25">
      <c r="A311" s="656"/>
      <c r="B311" s="670" t="s">
        <v>1526</v>
      </c>
      <c r="C311" s="671" t="s">
        <v>1644</v>
      </c>
      <c r="D311" s="2" t="s">
        <v>1408</v>
      </c>
      <c r="E311" s="2">
        <v>1</v>
      </c>
      <c r="F311" s="200" t="s">
        <v>1478</v>
      </c>
      <c r="G311" s="2">
        <v>1</v>
      </c>
      <c r="H311" s="672">
        <f t="shared" si="23"/>
        <v>1</v>
      </c>
      <c r="I311" s="673">
        <v>2231.3000000000002</v>
      </c>
      <c r="J311" s="674">
        <f t="shared" si="24"/>
        <v>2231.3000000000002</v>
      </c>
      <c r="K311" s="658"/>
      <c r="L311" s="658"/>
      <c r="M311" s="658"/>
      <c r="N311" s="658"/>
      <c r="O311" s="658"/>
      <c r="P311" s="658"/>
      <c r="Q311" s="658"/>
      <c r="R311" s="658"/>
      <c r="S311" s="658"/>
      <c r="T311" s="658"/>
      <c r="U311" s="658"/>
      <c r="V311" s="656"/>
      <c r="W311" s="656"/>
      <c r="X311" s="656"/>
      <c r="Y311" s="656"/>
      <c r="Z311" s="656"/>
    </row>
    <row r="312" spans="1:26" ht="15.75" customHeight="1" x14ac:dyDescent="0.25">
      <c r="A312" s="656"/>
      <c r="B312" s="670" t="s">
        <v>1526</v>
      </c>
      <c r="C312" s="671" t="s">
        <v>1645</v>
      </c>
      <c r="D312" s="2" t="s">
        <v>1408</v>
      </c>
      <c r="E312" s="2">
        <v>1</v>
      </c>
      <c r="F312" s="200" t="s">
        <v>1478</v>
      </c>
      <c r="G312" s="2">
        <v>1</v>
      </c>
      <c r="H312" s="672">
        <f t="shared" si="23"/>
        <v>1</v>
      </c>
      <c r="I312" s="673">
        <v>5369.4</v>
      </c>
      <c r="J312" s="674">
        <f t="shared" si="24"/>
        <v>5369.4</v>
      </c>
      <c r="K312" s="658"/>
      <c r="L312" s="658"/>
      <c r="M312" s="658"/>
      <c r="N312" s="658"/>
      <c r="O312" s="658"/>
      <c r="P312" s="658"/>
      <c r="Q312" s="658"/>
      <c r="R312" s="658"/>
      <c r="S312" s="658"/>
      <c r="T312" s="658"/>
      <c r="U312" s="658"/>
      <c r="V312" s="656"/>
      <c r="W312" s="656"/>
      <c r="X312" s="656"/>
      <c r="Y312" s="656"/>
      <c r="Z312" s="656"/>
    </row>
    <row r="313" spans="1:26" ht="15.75" customHeight="1" x14ac:dyDescent="0.25">
      <c r="A313" s="656"/>
      <c r="B313" s="670" t="s">
        <v>1526</v>
      </c>
      <c r="C313" s="671" t="s">
        <v>1646</v>
      </c>
      <c r="D313" s="2" t="s">
        <v>1408</v>
      </c>
      <c r="E313" s="2">
        <v>1</v>
      </c>
      <c r="F313" s="200" t="s">
        <v>1478</v>
      </c>
      <c r="G313" s="2">
        <v>1</v>
      </c>
      <c r="H313" s="672">
        <f t="shared" si="23"/>
        <v>1</v>
      </c>
      <c r="I313" s="673">
        <v>441.5</v>
      </c>
      <c r="J313" s="674">
        <f t="shared" si="24"/>
        <v>441.5</v>
      </c>
      <c r="K313" s="658"/>
      <c r="L313" s="658"/>
      <c r="M313" s="658"/>
      <c r="N313" s="658"/>
      <c r="O313" s="658"/>
      <c r="P313" s="658"/>
      <c r="Q313" s="658"/>
      <c r="R313" s="658"/>
      <c r="S313" s="658"/>
      <c r="T313" s="658"/>
      <c r="U313" s="658"/>
      <c r="V313" s="656"/>
      <c r="W313" s="656"/>
      <c r="X313" s="656"/>
      <c r="Y313" s="656"/>
      <c r="Z313" s="656"/>
    </row>
    <row r="314" spans="1:26" ht="15.75" customHeight="1" x14ac:dyDescent="0.25">
      <c r="A314" s="656"/>
      <c r="B314" s="670" t="s">
        <v>1526</v>
      </c>
      <c r="C314" s="671" t="s">
        <v>1644</v>
      </c>
      <c r="D314" s="2" t="s">
        <v>1408</v>
      </c>
      <c r="E314" s="2">
        <v>1</v>
      </c>
      <c r="F314" s="200" t="s">
        <v>1478</v>
      </c>
      <c r="G314" s="2">
        <v>1</v>
      </c>
      <c r="H314" s="672">
        <f t="shared" si="23"/>
        <v>1</v>
      </c>
      <c r="I314" s="673">
        <v>2231.3000000000002</v>
      </c>
      <c r="J314" s="674">
        <f t="shared" si="24"/>
        <v>2231.3000000000002</v>
      </c>
      <c r="K314" s="658"/>
      <c r="L314" s="658"/>
      <c r="M314" s="658"/>
      <c r="N314" s="658"/>
      <c r="O314" s="658"/>
      <c r="P314" s="658"/>
      <c r="Q314" s="658"/>
      <c r="R314" s="658"/>
      <c r="S314" s="658"/>
      <c r="T314" s="658"/>
      <c r="U314" s="658"/>
      <c r="V314" s="656"/>
      <c r="W314" s="656"/>
      <c r="X314" s="656"/>
      <c r="Y314" s="656"/>
      <c r="Z314" s="656"/>
    </row>
    <row r="315" spans="1:26" ht="15.75" customHeight="1" x14ac:dyDescent="0.25">
      <c r="A315" s="656"/>
      <c r="B315" s="670" t="s">
        <v>1526</v>
      </c>
      <c r="C315" s="671" t="s">
        <v>1647</v>
      </c>
      <c r="D315" s="2" t="s">
        <v>1408</v>
      </c>
      <c r="E315" s="2">
        <v>1</v>
      </c>
      <c r="F315" s="200" t="s">
        <v>1478</v>
      </c>
      <c r="G315" s="2">
        <v>1</v>
      </c>
      <c r="H315" s="672">
        <f t="shared" si="23"/>
        <v>1</v>
      </c>
      <c r="I315" s="673">
        <v>536.9</v>
      </c>
      <c r="J315" s="674">
        <f t="shared" si="24"/>
        <v>536.9</v>
      </c>
      <c r="K315" s="658"/>
      <c r="L315" s="658"/>
      <c r="M315" s="658"/>
      <c r="N315" s="658"/>
      <c r="O315" s="658"/>
      <c r="P315" s="658"/>
      <c r="Q315" s="658"/>
      <c r="R315" s="658"/>
      <c r="S315" s="658"/>
      <c r="T315" s="658"/>
      <c r="U315" s="658"/>
      <c r="V315" s="656"/>
      <c r="W315" s="656"/>
      <c r="X315" s="656"/>
      <c r="Y315" s="656"/>
      <c r="Z315" s="656"/>
    </row>
    <row r="316" spans="1:26" ht="15.75" customHeight="1" x14ac:dyDescent="0.25">
      <c r="A316" s="656"/>
      <c r="B316" s="670" t="s">
        <v>1526</v>
      </c>
      <c r="C316" s="671" t="s">
        <v>1586</v>
      </c>
      <c r="D316" s="2" t="s">
        <v>1408</v>
      </c>
      <c r="E316" s="2">
        <v>1</v>
      </c>
      <c r="F316" s="200" t="s">
        <v>1478</v>
      </c>
      <c r="G316" s="2">
        <v>1</v>
      </c>
      <c r="H316" s="672">
        <f t="shared" si="23"/>
        <v>1</v>
      </c>
      <c r="I316" s="673">
        <v>6562.6</v>
      </c>
      <c r="J316" s="674">
        <f t="shared" si="24"/>
        <v>6562.6</v>
      </c>
      <c r="K316" s="658"/>
      <c r="L316" s="658"/>
      <c r="M316" s="658"/>
      <c r="N316" s="658"/>
      <c r="O316" s="658"/>
      <c r="P316" s="658"/>
      <c r="Q316" s="658"/>
      <c r="R316" s="658"/>
      <c r="S316" s="658"/>
      <c r="T316" s="658"/>
      <c r="U316" s="658"/>
      <c r="V316" s="656"/>
      <c r="W316" s="656"/>
      <c r="X316" s="656"/>
      <c r="Y316" s="656"/>
      <c r="Z316" s="656"/>
    </row>
    <row r="317" spans="1:26" ht="15.75" customHeight="1" x14ac:dyDescent="0.25">
      <c r="A317" s="656"/>
      <c r="B317" s="670" t="s">
        <v>1526</v>
      </c>
      <c r="C317" s="676" t="s">
        <v>1592</v>
      </c>
      <c r="D317" s="2" t="s">
        <v>1408</v>
      </c>
      <c r="E317" s="2">
        <v>1</v>
      </c>
      <c r="F317" s="200" t="s">
        <v>1478</v>
      </c>
      <c r="G317" s="2">
        <v>1</v>
      </c>
      <c r="H317" s="672">
        <f t="shared" si="23"/>
        <v>1</v>
      </c>
      <c r="I317" s="673">
        <v>1014.2</v>
      </c>
      <c r="J317" s="674">
        <f t="shared" si="24"/>
        <v>1014.2</v>
      </c>
      <c r="K317" s="658"/>
      <c r="L317" s="658"/>
      <c r="M317" s="658"/>
      <c r="N317" s="658"/>
      <c r="O317" s="658"/>
      <c r="P317" s="658"/>
      <c r="Q317" s="658"/>
      <c r="R317" s="658"/>
      <c r="S317" s="658"/>
      <c r="T317" s="658"/>
      <c r="U317" s="658"/>
      <c r="V317" s="656"/>
      <c r="W317" s="656"/>
      <c r="X317" s="656"/>
      <c r="Y317" s="656"/>
      <c r="Z317" s="656"/>
    </row>
    <row r="318" spans="1:26" ht="15.75" customHeight="1" x14ac:dyDescent="0.25">
      <c r="A318" s="656"/>
      <c r="B318" s="670" t="s">
        <v>1526</v>
      </c>
      <c r="C318" s="671" t="s">
        <v>1647</v>
      </c>
      <c r="D318" s="2" t="s">
        <v>1408</v>
      </c>
      <c r="E318" s="2">
        <v>1</v>
      </c>
      <c r="F318" s="200" t="s">
        <v>1478</v>
      </c>
      <c r="G318" s="2">
        <v>1</v>
      </c>
      <c r="H318" s="672">
        <f t="shared" si="23"/>
        <v>1</v>
      </c>
      <c r="I318" s="673">
        <v>536.9</v>
      </c>
      <c r="J318" s="674">
        <f t="shared" si="24"/>
        <v>536.9</v>
      </c>
      <c r="K318" s="658"/>
      <c r="L318" s="658"/>
      <c r="M318" s="658"/>
      <c r="N318" s="658"/>
      <c r="O318" s="658"/>
      <c r="P318" s="658"/>
      <c r="Q318" s="658"/>
      <c r="R318" s="658"/>
      <c r="S318" s="658"/>
      <c r="T318" s="658"/>
      <c r="U318" s="658"/>
      <c r="V318" s="656"/>
      <c r="W318" s="656"/>
      <c r="X318" s="656"/>
      <c r="Y318" s="656"/>
      <c r="Z318" s="656"/>
    </row>
    <row r="319" spans="1:26" ht="15.75" customHeight="1" x14ac:dyDescent="0.25">
      <c r="A319" s="656"/>
      <c r="B319" s="670" t="s">
        <v>1526</v>
      </c>
      <c r="C319" s="671" t="s">
        <v>1644</v>
      </c>
      <c r="D319" s="2" t="s">
        <v>1408</v>
      </c>
      <c r="E319" s="2">
        <v>1</v>
      </c>
      <c r="F319" s="200" t="s">
        <v>1478</v>
      </c>
      <c r="G319" s="2">
        <v>1</v>
      </c>
      <c r="H319" s="672">
        <f t="shared" si="23"/>
        <v>1</v>
      </c>
      <c r="I319" s="673">
        <v>2231.3000000000002</v>
      </c>
      <c r="J319" s="674">
        <f t="shared" si="24"/>
        <v>2231.3000000000002</v>
      </c>
      <c r="K319" s="658"/>
      <c r="L319" s="658"/>
      <c r="M319" s="658"/>
      <c r="N319" s="658"/>
      <c r="O319" s="658"/>
      <c r="P319" s="658"/>
      <c r="Q319" s="658"/>
      <c r="R319" s="658"/>
      <c r="S319" s="658"/>
      <c r="T319" s="658"/>
      <c r="U319" s="658"/>
      <c r="V319" s="656"/>
      <c r="W319" s="656"/>
      <c r="X319" s="656"/>
      <c r="Y319" s="656"/>
      <c r="Z319" s="656"/>
    </row>
    <row r="320" spans="1:26" ht="15.75" customHeight="1" x14ac:dyDescent="0.25">
      <c r="A320" s="656"/>
      <c r="B320" s="670" t="s">
        <v>1476</v>
      </c>
      <c r="C320" s="671" t="s">
        <v>1587</v>
      </c>
      <c r="D320" s="2" t="s">
        <v>1408</v>
      </c>
      <c r="E320" s="2">
        <v>1</v>
      </c>
      <c r="F320" s="200" t="s">
        <v>1478</v>
      </c>
      <c r="G320" s="2">
        <v>1</v>
      </c>
      <c r="H320" s="672">
        <f t="shared" si="23"/>
        <v>1</v>
      </c>
      <c r="I320" s="673">
        <v>1669.3</v>
      </c>
      <c r="J320" s="674">
        <f t="shared" si="24"/>
        <v>1669.3</v>
      </c>
      <c r="K320" s="658"/>
      <c r="L320" s="658"/>
      <c r="M320" s="658"/>
      <c r="N320" s="658"/>
      <c r="O320" s="658"/>
      <c r="P320" s="658"/>
      <c r="Q320" s="658"/>
      <c r="R320" s="658"/>
      <c r="S320" s="658"/>
      <c r="T320" s="658"/>
      <c r="U320" s="658"/>
      <c r="V320" s="656"/>
      <c r="W320" s="656"/>
      <c r="X320" s="656"/>
      <c r="Y320" s="656"/>
      <c r="Z320" s="656"/>
    </row>
    <row r="321" spans="1:26" ht="15.75" customHeight="1" x14ac:dyDescent="0.25">
      <c r="A321" s="656"/>
      <c r="B321" s="670" t="s">
        <v>1526</v>
      </c>
      <c r="C321" s="671" t="s">
        <v>1586</v>
      </c>
      <c r="D321" s="2" t="s">
        <v>1408</v>
      </c>
      <c r="E321" s="2">
        <v>1</v>
      </c>
      <c r="F321" s="200" t="s">
        <v>1478</v>
      </c>
      <c r="G321" s="2">
        <v>14</v>
      </c>
      <c r="H321" s="672">
        <f t="shared" si="23"/>
        <v>14</v>
      </c>
      <c r="I321" s="673">
        <v>6562.6</v>
      </c>
      <c r="J321" s="674">
        <f t="shared" si="24"/>
        <v>91876.400000000009</v>
      </c>
      <c r="K321" s="658"/>
      <c r="L321" s="658"/>
      <c r="M321" s="658"/>
      <c r="N321" s="658"/>
      <c r="O321" s="658"/>
      <c r="P321" s="658"/>
      <c r="Q321" s="658"/>
      <c r="R321" s="658"/>
      <c r="S321" s="658"/>
      <c r="T321" s="658"/>
      <c r="U321" s="658"/>
      <c r="V321" s="656"/>
      <c r="W321" s="656"/>
      <c r="X321" s="656"/>
      <c r="Y321" s="656"/>
      <c r="Z321" s="656"/>
    </row>
    <row r="322" spans="1:26" ht="15.75" customHeight="1" x14ac:dyDescent="0.25">
      <c r="A322" s="656"/>
      <c r="B322" s="670" t="s">
        <v>1526</v>
      </c>
      <c r="C322" s="676" t="s">
        <v>1592</v>
      </c>
      <c r="D322" s="2" t="s">
        <v>1408</v>
      </c>
      <c r="E322" s="2">
        <v>1</v>
      </c>
      <c r="F322" s="200" t="s">
        <v>1478</v>
      </c>
      <c r="G322" s="2">
        <v>1</v>
      </c>
      <c r="H322" s="672">
        <f t="shared" si="23"/>
        <v>1</v>
      </c>
      <c r="I322" s="673">
        <v>1014.2</v>
      </c>
      <c r="J322" s="674">
        <f t="shared" si="24"/>
        <v>1014.2</v>
      </c>
      <c r="K322" s="658"/>
      <c r="L322" s="658"/>
      <c r="M322" s="658"/>
      <c r="N322" s="658"/>
      <c r="O322" s="658"/>
      <c r="P322" s="658"/>
      <c r="Q322" s="658"/>
      <c r="R322" s="658"/>
      <c r="S322" s="658"/>
      <c r="T322" s="658"/>
      <c r="U322" s="658"/>
      <c r="V322" s="656"/>
      <c r="W322" s="656"/>
      <c r="X322" s="656"/>
      <c r="Y322" s="656"/>
      <c r="Z322" s="656"/>
    </row>
    <row r="323" spans="1:26" ht="15.75" customHeight="1" x14ac:dyDescent="0.25">
      <c r="A323" s="656"/>
      <c r="B323" s="670" t="s">
        <v>1526</v>
      </c>
      <c r="C323" s="671" t="s">
        <v>1648</v>
      </c>
      <c r="D323" s="2" t="s">
        <v>1408</v>
      </c>
      <c r="E323" s="2">
        <v>1</v>
      </c>
      <c r="F323" s="200" t="s">
        <v>1478</v>
      </c>
      <c r="G323" s="2">
        <v>1</v>
      </c>
      <c r="H323" s="672">
        <f t="shared" si="23"/>
        <v>1</v>
      </c>
      <c r="I323" s="673">
        <v>596.6</v>
      </c>
      <c r="J323" s="674">
        <f t="shared" si="24"/>
        <v>596.6</v>
      </c>
      <c r="K323" s="658"/>
      <c r="L323" s="658"/>
      <c r="M323" s="658"/>
      <c r="N323" s="658"/>
      <c r="O323" s="658"/>
      <c r="P323" s="658"/>
      <c r="Q323" s="658"/>
      <c r="R323" s="658"/>
      <c r="S323" s="658"/>
      <c r="T323" s="658"/>
      <c r="U323" s="658"/>
      <c r="V323" s="656"/>
      <c r="W323" s="656"/>
      <c r="X323" s="656"/>
      <c r="Y323" s="656"/>
      <c r="Z323" s="656"/>
    </row>
    <row r="324" spans="1:26" ht="15.75" customHeight="1" x14ac:dyDescent="0.25">
      <c r="A324" s="656"/>
      <c r="B324" s="670" t="s">
        <v>1526</v>
      </c>
      <c r="C324" s="671" t="s">
        <v>1584</v>
      </c>
      <c r="D324" s="2" t="s">
        <v>1408</v>
      </c>
      <c r="E324" s="2">
        <v>1</v>
      </c>
      <c r="F324" s="200" t="s">
        <v>1478</v>
      </c>
      <c r="G324" s="2">
        <v>1</v>
      </c>
      <c r="H324" s="672">
        <f t="shared" si="23"/>
        <v>1</v>
      </c>
      <c r="I324" s="673">
        <v>1791.6</v>
      </c>
      <c r="J324" s="674">
        <f t="shared" si="24"/>
        <v>1791.6</v>
      </c>
      <c r="K324" s="658"/>
      <c r="L324" s="658"/>
      <c r="M324" s="658"/>
      <c r="N324" s="658"/>
      <c r="O324" s="658"/>
      <c r="P324" s="658"/>
      <c r="Q324" s="658"/>
      <c r="R324" s="658"/>
      <c r="S324" s="658"/>
      <c r="T324" s="658"/>
      <c r="U324" s="658"/>
      <c r="V324" s="656"/>
      <c r="W324" s="656"/>
      <c r="X324" s="656"/>
      <c r="Y324" s="656"/>
      <c r="Z324" s="656"/>
    </row>
    <row r="325" spans="1:26" ht="15.75" customHeight="1" x14ac:dyDescent="0.25">
      <c r="A325" s="656"/>
      <c r="B325" s="670" t="s">
        <v>1526</v>
      </c>
      <c r="C325" s="671" t="s">
        <v>1587</v>
      </c>
      <c r="D325" s="2" t="s">
        <v>1408</v>
      </c>
      <c r="E325" s="2">
        <v>1</v>
      </c>
      <c r="F325" s="200" t="s">
        <v>1478</v>
      </c>
      <c r="G325" s="2">
        <v>1</v>
      </c>
      <c r="H325" s="672">
        <f t="shared" si="23"/>
        <v>1</v>
      </c>
      <c r="I325" s="673">
        <v>1669.3</v>
      </c>
      <c r="J325" s="674">
        <f t="shared" si="24"/>
        <v>1669.3</v>
      </c>
      <c r="K325" s="658"/>
      <c r="L325" s="658"/>
      <c r="M325" s="658"/>
      <c r="N325" s="658"/>
      <c r="O325" s="658"/>
      <c r="P325" s="658"/>
      <c r="Q325" s="658"/>
      <c r="R325" s="658"/>
      <c r="S325" s="658"/>
      <c r="T325" s="658"/>
      <c r="U325" s="658"/>
      <c r="V325" s="656"/>
      <c r="W325" s="656"/>
      <c r="X325" s="656"/>
      <c r="Y325" s="656"/>
      <c r="Z325" s="656"/>
    </row>
    <row r="326" spans="1:26" ht="15.75" customHeight="1" x14ac:dyDescent="0.25">
      <c r="A326" s="656"/>
      <c r="B326" s="670" t="s">
        <v>1526</v>
      </c>
      <c r="C326" s="671" t="s">
        <v>1649</v>
      </c>
      <c r="D326" s="2" t="s">
        <v>1408</v>
      </c>
      <c r="E326" s="2">
        <v>1</v>
      </c>
      <c r="F326" s="200" t="s">
        <v>1478</v>
      </c>
      <c r="G326" s="2">
        <v>1</v>
      </c>
      <c r="H326" s="672">
        <f t="shared" si="23"/>
        <v>1</v>
      </c>
      <c r="I326" s="673">
        <v>2983</v>
      </c>
      <c r="J326" s="674">
        <f t="shared" si="24"/>
        <v>2983</v>
      </c>
      <c r="K326" s="658"/>
      <c r="L326" s="658"/>
      <c r="M326" s="658"/>
      <c r="N326" s="658"/>
      <c r="O326" s="658"/>
      <c r="P326" s="658"/>
      <c r="Q326" s="658"/>
      <c r="R326" s="658"/>
      <c r="S326" s="658"/>
      <c r="T326" s="658"/>
      <c r="U326" s="658"/>
      <c r="V326" s="656"/>
      <c r="W326" s="656"/>
      <c r="X326" s="656"/>
      <c r="Y326" s="656"/>
      <c r="Z326" s="656"/>
    </row>
    <row r="327" spans="1:26" ht="15.75" customHeight="1" x14ac:dyDescent="0.25">
      <c r="A327" s="656"/>
      <c r="B327" s="670" t="s">
        <v>1526</v>
      </c>
      <c r="C327" s="671" t="s">
        <v>1586</v>
      </c>
      <c r="D327" s="2" t="s">
        <v>1408</v>
      </c>
      <c r="E327" s="2">
        <v>1</v>
      </c>
      <c r="F327" s="200" t="s">
        <v>1478</v>
      </c>
      <c r="G327" s="2">
        <v>1</v>
      </c>
      <c r="H327" s="672">
        <f t="shared" si="23"/>
        <v>1</v>
      </c>
      <c r="I327" s="673">
        <v>6562.6</v>
      </c>
      <c r="J327" s="674">
        <f t="shared" si="24"/>
        <v>6562.6</v>
      </c>
      <c r="K327" s="658"/>
      <c r="L327" s="658"/>
      <c r="M327" s="658"/>
      <c r="N327" s="658"/>
      <c r="O327" s="658"/>
      <c r="P327" s="658"/>
      <c r="Q327" s="658"/>
      <c r="R327" s="658"/>
      <c r="S327" s="658"/>
      <c r="T327" s="658"/>
      <c r="U327" s="658"/>
      <c r="V327" s="656"/>
      <c r="W327" s="656"/>
      <c r="X327" s="656"/>
      <c r="Y327" s="656"/>
      <c r="Z327" s="656"/>
    </row>
    <row r="328" spans="1:26" ht="15.75" customHeight="1" x14ac:dyDescent="0.25">
      <c r="A328" s="656"/>
      <c r="B328" s="670" t="s">
        <v>1526</v>
      </c>
      <c r="C328" s="676" t="s">
        <v>1592</v>
      </c>
      <c r="D328" s="2" t="s">
        <v>1408</v>
      </c>
      <c r="E328" s="2">
        <v>1</v>
      </c>
      <c r="F328" s="200" t="s">
        <v>1478</v>
      </c>
      <c r="G328" s="2">
        <v>1</v>
      </c>
      <c r="H328" s="672">
        <f t="shared" si="23"/>
        <v>1</v>
      </c>
      <c r="I328" s="673">
        <v>1014.2</v>
      </c>
      <c r="J328" s="674">
        <f t="shared" si="24"/>
        <v>1014.2</v>
      </c>
      <c r="K328" s="658"/>
      <c r="L328" s="658"/>
      <c r="M328" s="658"/>
      <c r="N328" s="658"/>
      <c r="O328" s="658"/>
      <c r="P328" s="658"/>
      <c r="Q328" s="658"/>
      <c r="R328" s="658"/>
      <c r="S328" s="658"/>
      <c r="T328" s="658"/>
      <c r="U328" s="658"/>
      <c r="V328" s="656"/>
      <c r="W328" s="656"/>
      <c r="X328" s="656"/>
      <c r="Y328" s="656"/>
      <c r="Z328" s="656"/>
    </row>
    <row r="329" spans="1:26" ht="15.75" customHeight="1" x14ac:dyDescent="0.25">
      <c r="A329" s="656"/>
      <c r="B329" s="710"/>
      <c r="C329" s="711" t="s">
        <v>1650</v>
      </c>
      <c r="D329" s="712"/>
      <c r="E329" s="712"/>
      <c r="F329" s="713"/>
      <c r="G329" s="712"/>
      <c r="H329" s="714"/>
      <c r="I329" s="715"/>
      <c r="J329" s="716"/>
      <c r="K329" s="658"/>
      <c r="L329" s="658"/>
      <c r="M329" s="658"/>
      <c r="N329" s="658"/>
      <c r="O329" s="658"/>
      <c r="P329" s="658"/>
      <c r="Q329" s="658"/>
      <c r="R329" s="658"/>
      <c r="S329" s="658"/>
      <c r="T329" s="658"/>
      <c r="U329" s="658"/>
      <c r="V329" s="656"/>
      <c r="W329" s="656"/>
      <c r="X329" s="656"/>
      <c r="Y329" s="656"/>
      <c r="Z329" s="656"/>
    </row>
    <row r="330" spans="1:26" ht="15.75" customHeight="1" x14ac:dyDescent="0.25">
      <c r="A330" s="656"/>
      <c r="B330" s="670" t="s">
        <v>1526</v>
      </c>
      <c r="C330" s="671" t="s">
        <v>1644</v>
      </c>
      <c r="D330" s="2" t="s">
        <v>1408</v>
      </c>
      <c r="E330" s="2">
        <v>1</v>
      </c>
      <c r="F330" s="200" t="s">
        <v>1478</v>
      </c>
      <c r="G330" s="2">
        <v>1</v>
      </c>
      <c r="H330" s="672">
        <f t="shared" ref="H330:H337" si="25">E330*G330</f>
        <v>1</v>
      </c>
      <c r="I330" s="673">
        <v>2231.3000000000002</v>
      </c>
      <c r="J330" s="674">
        <f t="shared" ref="J330:J337" si="26">+H330*I330</f>
        <v>2231.3000000000002</v>
      </c>
      <c r="K330" s="658"/>
      <c r="L330" s="658"/>
      <c r="M330" s="658"/>
      <c r="N330" s="658"/>
      <c r="O330" s="658"/>
      <c r="P330" s="658"/>
      <c r="Q330" s="658"/>
      <c r="R330" s="658"/>
      <c r="S330" s="658"/>
      <c r="T330" s="658"/>
      <c r="U330" s="658"/>
      <c r="V330" s="656"/>
      <c r="W330" s="656"/>
      <c r="X330" s="656"/>
      <c r="Y330" s="656"/>
      <c r="Z330" s="656"/>
    </row>
    <row r="331" spans="1:26" ht="15.75" customHeight="1" x14ac:dyDescent="0.25">
      <c r="A331" s="656"/>
      <c r="B331" s="670" t="s">
        <v>1526</v>
      </c>
      <c r="C331" s="671" t="s">
        <v>1647</v>
      </c>
      <c r="D331" s="2" t="s">
        <v>1408</v>
      </c>
      <c r="E331" s="2">
        <v>1</v>
      </c>
      <c r="F331" s="200" t="s">
        <v>1478</v>
      </c>
      <c r="G331" s="2">
        <v>1</v>
      </c>
      <c r="H331" s="672">
        <f t="shared" si="25"/>
        <v>1</v>
      </c>
      <c r="I331" s="673">
        <v>536.9</v>
      </c>
      <c r="J331" s="674">
        <f t="shared" si="26"/>
        <v>536.9</v>
      </c>
      <c r="K331" s="658"/>
      <c r="L331" s="658"/>
      <c r="M331" s="658"/>
      <c r="N331" s="658"/>
      <c r="O331" s="658"/>
      <c r="P331" s="658"/>
      <c r="Q331" s="658"/>
      <c r="R331" s="658"/>
      <c r="S331" s="658"/>
      <c r="T331" s="658"/>
      <c r="U331" s="658"/>
      <c r="V331" s="656"/>
      <c r="W331" s="656"/>
      <c r="X331" s="656"/>
      <c r="Y331" s="656"/>
      <c r="Z331" s="656"/>
    </row>
    <row r="332" spans="1:26" ht="15.75" customHeight="1" x14ac:dyDescent="0.25">
      <c r="A332" s="656"/>
      <c r="B332" s="670" t="s">
        <v>1526</v>
      </c>
      <c r="C332" s="671" t="s">
        <v>1644</v>
      </c>
      <c r="D332" s="2" t="s">
        <v>1408</v>
      </c>
      <c r="E332" s="2">
        <v>1</v>
      </c>
      <c r="F332" s="200" t="s">
        <v>1478</v>
      </c>
      <c r="G332" s="2">
        <v>1</v>
      </c>
      <c r="H332" s="672">
        <f t="shared" si="25"/>
        <v>1</v>
      </c>
      <c r="I332" s="673">
        <v>2231.3000000000002</v>
      </c>
      <c r="J332" s="674">
        <f t="shared" si="26"/>
        <v>2231.3000000000002</v>
      </c>
      <c r="K332" s="658"/>
      <c r="L332" s="658"/>
      <c r="M332" s="658"/>
      <c r="N332" s="658"/>
      <c r="O332" s="658"/>
      <c r="P332" s="658"/>
      <c r="Q332" s="658"/>
      <c r="R332" s="658"/>
      <c r="S332" s="658"/>
      <c r="T332" s="658"/>
      <c r="U332" s="658"/>
      <c r="V332" s="656"/>
      <c r="W332" s="656"/>
      <c r="X332" s="656"/>
      <c r="Y332" s="656"/>
      <c r="Z332" s="656"/>
    </row>
    <row r="333" spans="1:26" ht="15.75" customHeight="1" x14ac:dyDescent="0.25">
      <c r="A333" s="656"/>
      <c r="B333" s="670" t="s">
        <v>1526</v>
      </c>
      <c r="C333" s="671" t="s">
        <v>1651</v>
      </c>
      <c r="D333" s="2" t="s">
        <v>1408</v>
      </c>
      <c r="E333" s="2">
        <v>1</v>
      </c>
      <c r="F333" s="200" t="s">
        <v>1652</v>
      </c>
      <c r="G333" s="2">
        <v>1</v>
      </c>
      <c r="H333" s="672">
        <f t="shared" si="25"/>
        <v>1</v>
      </c>
      <c r="I333" s="675">
        <v>4360</v>
      </c>
      <c r="J333" s="674">
        <f t="shared" si="26"/>
        <v>4360</v>
      </c>
      <c r="K333" s="658"/>
      <c r="L333" s="658"/>
      <c r="M333" s="658"/>
      <c r="N333" s="658"/>
      <c r="O333" s="658"/>
      <c r="P333" s="658"/>
      <c r="Q333" s="658"/>
      <c r="R333" s="658"/>
      <c r="S333" s="658"/>
      <c r="T333" s="658"/>
      <c r="U333" s="658"/>
      <c r="V333" s="656"/>
      <c r="W333" s="656"/>
      <c r="X333" s="656"/>
      <c r="Y333" s="656"/>
      <c r="Z333" s="656"/>
    </row>
    <row r="334" spans="1:26" ht="15.75" customHeight="1" x14ac:dyDescent="0.25">
      <c r="A334" s="656"/>
      <c r="B334" s="670" t="s">
        <v>1526</v>
      </c>
      <c r="C334" s="671" t="s">
        <v>1586</v>
      </c>
      <c r="D334" s="2" t="s">
        <v>1408</v>
      </c>
      <c r="E334" s="2">
        <v>1</v>
      </c>
      <c r="F334" s="200" t="s">
        <v>1478</v>
      </c>
      <c r="G334" s="2">
        <v>1</v>
      </c>
      <c r="H334" s="672">
        <f t="shared" si="25"/>
        <v>1</v>
      </c>
      <c r="I334" s="673">
        <v>6562.6</v>
      </c>
      <c r="J334" s="674">
        <f t="shared" si="26"/>
        <v>6562.6</v>
      </c>
      <c r="K334" s="658"/>
      <c r="L334" s="658"/>
      <c r="M334" s="658"/>
      <c r="N334" s="658"/>
      <c r="O334" s="658"/>
      <c r="P334" s="658"/>
      <c r="Q334" s="658"/>
      <c r="R334" s="658"/>
      <c r="S334" s="658"/>
      <c r="T334" s="658"/>
      <c r="U334" s="658"/>
      <c r="V334" s="656"/>
      <c r="W334" s="656"/>
      <c r="X334" s="656"/>
      <c r="Y334" s="656"/>
      <c r="Z334" s="656"/>
    </row>
    <row r="335" spans="1:26" ht="15.75" customHeight="1" x14ac:dyDescent="0.25">
      <c r="A335" s="656"/>
      <c r="B335" s="670" t="s">
        <v>1526</v>
      </c>
      <c r="C335" s="676" t="s">
        <v>1592</v>
      </c>
      <c r="D335" s="2" t="s">
        <v>1408</v>
      </c>
      <c r="E335" s="2">
        <v>1</v>
      </c>
      <c r="F335" s="200" t="s">
        <v>1478</v>
      </c>
      <c r="G335" s="2">
        <v>1</v>
      </c>
      <c r="H335" s="672">
        <f t="shared" si="25"/>
        <v>1</v>
      </c>
      <c r="I335" s="673">
        <v>1014.2</v>
      </c>
      <c r="J335" s="674">
        <f t="shared" si="26"/>
        <v>1014.2</v>
      </c>
      <c r="K335" s="658"/>
      <c r="L335" s="658"/>
      <c r="M335" s="658"/>
      <c r="N335" s="658"/>
      <c r="O335" s="658"/>
      <c r="P335" s="658"/>
      <c r="Q335" s="658"/>
      <c r="R335" s="658"/>
      <c r="S335" s="658"/>
      <c r="T335" s="658"/>
      <c r="U335" s="658"/>
      <c r="V335" s="656"/>
      <c r="W335" s="656"/>
      <c r="X335" s="656"/>
      <c r="Y335" s="656"/>
      <c r="Z335" s="656"/>
    </row>
    <row r="336" spans="1:26" ht="15.75" customHeight="1" x14ac:dyDescent="0.25">
      <c r="A336" s="656"/>
      <c r="B336" s="670" t="s">
        <v>1526</v>
      </c>
      <c r="C336" s="671" t="s">
        <v>1653</v>
      </c>
      <c r="D336" s="2" t="s">
        <v>1408</v>
      </c>
      <c r="E336" s="2">
        <v>1</v>
      </c>
      <c r="F336" s="200" t="s">
        <v>1478</v>
      </c>
      <c r="G336" s="2">
        <v>1</v>
      </c>
      <c r="H336" s="672">
        <f t="shared" si="25"/>
        <v>1</v>
      </c>
      <c r="I336" s="673">
        <v>11932</v>
      </c>
      <c r="J336" s="674">
        <f t="shared" si="26"/>
        <v>11932</v>
      </c>
      <c r="K336" s="658"/>
      <c r="L336" s="658"/>
      <c r="M336" s="658"/>
      <c r="N336" s="658"/>
      <c r="O336" s="658"/>
      <c r="P336" s="658"/>
      <c r="Q336" s="658"/>
      <c r="R336" s="658"/>
      <c r="S336" s="658"/>
      <c r="T336" s="658"/>
      <c r="U336" s="658"/>
      <c r="V336" s="656"/>
      <c r="W336" s="656"/>
      <c r="X336" s="656"/>
      <c r="Y336" s="656"/>
      <c r="Z336" s="656"/>
    </row>
    <row r="337" spans="1:26" ht="15.75" customHeight="1" x14ac:dyDescent="0.25">
      <c r="A337" s="656"/>
      <c r="B337" s="670" t="s">
        <v>1526</v>
      </c>
      <c r="C337" s="671" t="s">
        <v>1580</v>
      </c>
      <c r="D337" s="2" t="s">
        <v>1408</v>
      </c>
      <c r="E337" s="2">
        <v>2</v>
      </c>
      <c r="F337" s="200" t="s">
        <v>1478</v>
      </c>
      <c r="G337" s="2">
        <v>1</v>
      </c>
      <c r="H337" s="672">
        <f t="shared" si="25"/>
        <v>2</v>
      </c>
      <c r="I337" s="675">
        <v>4000</v>
      </c>
      <c r="J337" s="674">
        <f t="shared" si="26"/>
        <v>8000</v>
      </c>
      <c r="K337" s="658"/>
      <c r="L337" s="658"/>
      <c r="M337" s="658"/>
      <c r="N337" s="658"/>
      <c r="O337" s="658"/>
      <c r="P337" s="658"/>
      <c r="Q337" s="658"/>
      <c r="R337" s="658"/>
      <c r="S337" s="658"/>
      <c r="T337" s="658"/>
      <c r="U337" s="658"/>
      <c r="V337" s="656"/>
      <c r="W337" s="656"/>
      <c r="X337" s="656"/>
      <c r="Y337" s="656"/>
      <c r="Z337" s="656"/>
    </row>
    <row r="338" spans="1:26" ht="15.75" customHeight="1" x14ac:dyDescent="0.25">
      <c r="A338" s="656"/>
      <c r="B338" s="717"/>
      <c r="C338" s="718"/>
      <c r="D338" s="719"/>
      <c r="E338" s="719"/>
      <c r="F338" s="720"/>
      <c r="G338" s="719"/>
      <c r="H338" s="721">
        <f>SUM(H5:H337)</f>
        <v>3331</v>
      </c>
      <c r="I338" s="722"/>
      <c r="J338" s="723"/>
      <c r="K338" s="658"/>
      <c r="L338" s="658"/>
      <c r="M338" s="658"/>
      <c r="N338" s="658"/>
      <c r="O338" s="658"/>
      <c r="P338" s="658"/>
      <c r="Q338" s="658"/>
      <c r="R338" s="658"/>
      <c r="S338" s="658"/>
      <c r="T338" s="658"/>
      <c r="U338" s="658"/>
      <c r="V338" s="656"/>
      <c r="W338" s="656"/>
      <c r="X338" s="656"/>
      <c r="Y338" s="656"/>
      <c r="Z338" s="656"/>
    </row>
    <row r="339" spans="1:26" ht="15.75" customHeight="1" x14ac:dyDescent="0.25">
      <c r="A339" s="656"/>
      <c r="B339" s="1296" t="s">
        <v>344</v>
      </c>
      <c r="C339" s="1217"/>
      <c r="D339" s="1217"/>
      <c r="E339" s="1217"/>
      <c r="F339" s="1217"/>
      <c r="G339" s="1217"/>
      <c r="H339" s="1217"/>
      <c r="I339" s="1218"/>
      <c r="J339" s="724">
        <f>+SUM(J5:J337)</f>
        <v>2957067.1000000024</v>
      </c>
      <c r="K339" s="658"/>
      <c r="L339" s="658"/>
      <c r="M339" s="658"/>
      <c r="N339" s="658"/>
      <c r="O339" s="658"/>
      <c r="P339" s="658"/>
      <c r="Q339" s="658"/>
      <c r="R339" s="658"/>
      <c r="S339" s="658"/>
      <c r="T339" s="658"/>
      <c r="U339" s="658"/>
      <c r="V339" s="656"/>
      <c r="W339" s="656"/>
      <c r="X339" s="656"/>
      <c r="Y339" s="656"/>
      <c r="Z339" s="656"/>
    </row>
    <row r="340" spans="1:26" ht="15.75" customHeight="1" x14ac:dyDescent="0.25">
      <c r="A340" s="656"/>
      <c r="B340" s="656"/>
      <c r="C340" s="656"/>
      <c r="D340" s="656"/>
      <c r="E340" s="656"/>
      <c r="F340" s="656"/>
      <c r="G340" s="656"/>
      <c r="H340" s="656"/>
      <c r="I340" s="657"/>
      <c r="J340" s="656"/>
      <c r="K340" s="658"/>
      <c r="L340" s="658"/>
      <c r="M340" s="658"/>
      <c r="N340" s="658"/>
      <c r="O340" s="658"/>
      <c r="P340" s="658"/>
      <c r="Q340" s="658"/>
      <c r="R340" s="658"/>
      <c r="S340" s="658"/>
      <c r="T340" s="658"/>
      <c r="U340" s="658"/>
      <c r="V340" s="656"/>
      <c r="W340" s="656"/>
      <c r="X340" s="656"/>
      <c r="Y340" s="656"/>
      <c r="Z340" s="656"/>
    </row>
    <row r="341" spans="1:26" ht="15.75" customHeight="1" x14ac:dyDescent="0.25">
      <c r="A341" s="656"/>
      <c r="B341" s="656"/>
      <c r="C341" s="656"/>
      <c r="D341" s="656"/>
      <c r="E341" s="656"/>
      <c r="F341" s="656"/>
      <c r="G341" s="656"/>
      <c r="H341" s="656"/>
      <c r="I341" s="657"/>
      <c r="J341" s="656"/>
      <c r="K341" s="658"/>
      <c r="L341" s="658"/>
      <c r="M341" s="658"/>
      <c r="N341" s="658"/>
      <c r="O341" s="658"/>
      <c r="P341" s="658"/>
      <c r="Q341" s="658"/>
      <c r="R341" s="658"/>
      <c r="S341" s="658"/>
      <c r="T341" s="658"/>
      <c r="U341" s="658"/>
      <c r="V341" s="656"/>
      <c r="W341" s="656"/>
      <c r="X341" s="656"/>
      <c r="Y341" s="656"/>
      <c r="Z341" s="656"/>
    </row>
    <row r="342" spans="1:26" ht="15.75" customHeight="1" x14ac:dyDescent="0.25">
      <c r="A342" s="656"/>
      <c r="B342" s="656"/>
      <c r="C342" s="656"/>
      <c r="D342" s="656"/>
      <c r="E342" s="656"/>
      <c r="F342" s="656"/>
      <c r="G342" s="656"/>
      <c r="H342" s="656"/>
      <c r="I342" s="657"/>
      <c r="J342" s="656"/>
      <c r="K342" s="658"/>
      <c r="L342" s="658"/>
      <c r="M342" s="658"/>
      <c r="N342" s="658"/>
      <c r="O342" s="658"/>
      <c r="P342" s="658"/>
      <c r="Q342" s="658"/>
      <c r="R342" s="658"/>
      <c r="S342" s="658"/>
      <c r="T342" s="658"/>
      <c r="U342" s="658"/>
      <c r="V342" s="656"/>
      <c r="W342" s="656"/>
      <c r="X342" s="656"/>
      <c r="Y342" s="656"/>
      <c r="Z342" s="656"/>
    </row>
    <row r="343" spans="1:26" ht="15.75" customHeight="1" x14ac:dyDescent="0.25">
      <c r="A343" s="656"/>
      <c r="B343" s="656"/>
      <c r="C343" s="656"/>
      <c r="D343" s="656"/>
      <c r="E343" s="656"/>
      <c r="F343" s="656"/>
      <c r="G343" s="656"/>
      <c r="H343" s="656"/>
      <c r="I343" s="657"/>
      <c r="J343" s="656"/>
      <c r="K343" s="658"/>
      <c r="L343" s="658"/>
      <c r="M343" s="658"/>
      <c r="N343" s="658"/>
      <c r="O343" s="658"/>
      <c r="P343" s="658"/>
      <c r="Q343" s="658"/>
      <c r="R343" s="658"/>
      <c r="S343" s="658"/>
      <c r="T343" s="658"/>
      <c r="U343" s="658"/>
      <c r="V343" s="656"/>
      <c r="W343" s="656"/>
      <c r="X343" s="656"/>
      <c r="Y343" s="656"/>
      <c r="Z343" s="656"/>
    </row>
    <row r="344" spans="1:26" ht="15.75" customHeight="1" x14ac:dyDescent="0.25">
      <c r="A344" s="656"/>
      <c r="B344" s="656"/>
      <c r="C344" s="656"/>
      <c r="D344" s="656"/>
      <c r="E344" s="656"/>
      <c r="F344" s="656"/>
      <c r="G344" s="656"/>
      <c r="H344" s="656"/>
      <c r="I344" s="657"/>
      <c r="J344" s="656"/>
      <c r="K344" s="658"/>
      <c r="L344" s="658"/>
      <c r="M344" s="658"/>
      <c r="N344" s="658"/>
      <c r="O344" s="658"/>
      <c r="P344" s="658"/>
      <c r="Q344" s="658"/>
      <c r="R344" s="658"/>
      <c r="S344" s="658"/>
      <c r="T344" s="658"/>
      <c r="U344" s="658"/>
      <c r="V344" s="656"/>
      <c r="W344" s="656"/>
      <c r="X344" s="656"/>
      <c r="Y344" s="656"/>
      <c r="Z344" s="656"/>
    </row>
    <row r="345" spans="1:26" ht="15.75" customHeight="1" x14ac:dyDescent="0.25">
      <c r="A345" s="656"/>
      <c r="B345" s="656"/>
      <c r="C345" s="656"/>
      <c r="D345" s="656"/>
      <c r="E345" s="656"/>
      <c r="F345" s="656"/>
      <c r="G345" s="656"/>
      <c r="H345" s="656"/>
      <c r="I345" s="657"/>
      <c r="J345" s="656"/>
      <c r="K345" s="658"/>
      <c r="L345" s="658"/>
      <c r="M345" s="658"/>
      <c r="N345" s="658"/>
      <c r="O345" s="658"/>
      <c r="P345" s="658"/>
      <c r="Q345" s="658"/>
      <c r="R345" s="658"/>
      <c r="S345" s="658"/>
      <c r="T345" s="658"/>
      <c r="U345" s="658"/>
      <c r="V345" s="656"/>
      <c r="W345" s="656"/>
      <c r="X345" s="656"/>
      <c r="Y345" s="656"/>
      <c r="Z345" s="656"/>
    </row>
    <row r="346" spans="1:26" ht="15.75" customHeight="1" x14ac:dyDescent="0.25">
      <c r="A346" s="656"/>
      <c r="B346" s="656"/>
      <c r="C346" s="656"/>
      <c r="D346" s="656"/>
      <c r="E346" s="656"/>
      <c r="F346" s="656"/>
      <c r="G346" s="656"/>
      <c r="H346" s="656"/>
      <c r="I346" s="657"/>
      <c r="J346" s="656"/>
      <c r="K346" s="658"/>
      <c r="L346" s="658"/>
      <c r="M346" s="658"/>
      <c r="N346" s="658"/>
      <c r="O346" s="658"/>
      <c r="P346" s="658"/>
      <c r="Q346" s="658"/>
      <c r="R346" s="658"/>
      <c r="S346" s="658"/>
      <c r="T346" s="658"/>
      <c r="U346" s="658"/>
      <c r="V346" s="656"/>
      <c r="W346" s="656"/>
      <c r="X346" s="656"/>
      <c r="Y346" s="656"/>
      <c r="Z346" s="656"/>
    </row>
    <row r="347" spans="1:26" ht="15.75" customHeight="1" x14ac:dyDescent="0.25">
      <c r="A347" s="656"/>
      <c r="B347" s="656"/>
      <c r="C347" s="656"/>
      <c r="D347" s="656"/>
      <c r="E347" s="656"/>
      <c r="F347" s="656"/>
      <c r="G347" s="656"/>
      <c r="H347" s="656"/>
      <c r="I347" s="657"/>
      <c r="J347" s="656"/>
      <c r="K347" s="658"/>
      <c r="L347" s="658"/>
      <c r="M347" s="658"/>
      <c r="N347" s="658"/>
      <c r="O347" s="658"/>
      <c r="P347" s="658"/>
      <c r="Q347" s="658"/>
      <c r="R347" s="658"/>
      <c r="S347" s="658"/>
      <c r="T347" s="658"/>
      <c r="U347" s="658"/>
      <c r="V347" s="656"/>
      <c r="W347" s="656"/>
      <c r="X347" s="656"/>
      <c r="Y347" s="656"/>
      <c r="Z347" s="656"/>
    </row>
    <row r="348" spans="1:26" ht="15.75" customHeight="1" x14ac:dyDescent="0.25">
      <c r="A348" s="656"/>
      <c r="B348" s="656"/>
      <c r="C348" s="656"/>
      <c r="D348" s="656"/>
      <c r="E348" s="656"/>
      <c r="F348" s="656"/>
      <c r="G348" s="656"/>
      <c r="H348" s="656"/>
      <c r="I348" s="657"/>
      <c r="J348" s="656"/>
      <c r="K348" s="658"/>
      <c r="L348" s="658"/>
      <c r="M348" s="658"/>
      <c r="N348" s="658"/>
      <c r="O348" s="658"/>
      <c r="P348" s="658"/>
      <c r="Q348" s="658"/>
      <c r="R348" s="658"/>
      <c r="S348" s="658"/>
      <c r="T348" s="658"/>
      <c r="U348" s="658"/>
      <c r="V348" s="656"/>
      <c r="W348" s="656"/>
      <c r="X348" s="656"/>
      <c r="Y348" s="656"/>
      <c r="Z348" s="656"/>
    </row>
    <row r="349" spans="1:26" ht="15.75" customHeight="1" x14ac:dyDescent="0.25">
      <c r="A349" s="656"/>
      <c r="B349" s="656"/>
      <c r="C349" s="656"/>
      <c r="D349" s="656"/>
      <c r="E349" s="656"/>
      <c r="F349" s="656"/>
      <c r="G349" s="656"/>
      <c r="H349" s="656"/>
      <c r="I349" s="657"/>
      <c r="J349" s="656"/>
      <c r="K349" s="658"/>
      <c r="L349" s="658"/>
      <c r="M349" s="658"/>
      <c r="N349" s="658"/>
      <c r="O349" s="658"/>
      <c r="P349" s="658"/>
      <c r="Q349" s="658"/>
      <c r="R349" s="658"/>
      <c r="S349" s="658"/>
      <c r="T349" s="658"/>
      <c r="U349" s="658"/>
      <c r="V349" s="656"/>
      <c r="W349" s="656"/>
      <c r="X349" s="656"/>
      <c r="Y349" s="656"/>
      <c r="Z349" s="656"/>
    </row>
    <row r="350" spans="1:26" ht="15.75" customHeight="1" x14ac:dyDescent="0.25">
      <c r="A350" s="656"/>
      <c r="B350" s="656"/>
      <c r="C350" s="656"/>
      <c r="D350" s="656"/>
      <c r="E350" s="656"/>
      <c r="F350" s="656"/>
      <c r="G350" s="656"/>
      <c r="H350" s="656"/>
      <c r="I350" s="657"/>
      <c r="J350" s="656"/>
      <c r="K350" s="658"/>
      <c r="L350" s="658"/>
      <c r="M350" s="658"/>
      <c r="N350" s="658"/>
      <c r="O350" s="658"/>
      <c r="P350" s="658"/>
      <c r="Q350" s="658"/>
      <c r="R350" s="658"/>
      <c r="S350" s="658"/>
      <c r="T350" s="658"/>
      <c r="U350" s="658"/>
      <c r="V350" s="656"/>
      <c r="W350" s="656"/>
      <c r="X350" s="656"/>
      <c r="Y350" s="656"/>
      <c r="Z350" s="656"/>
    </row>
    <row r="351" spans="1:26" ht="15.75" customHeight="1" x14ac:dyDescent="0.25">
      <c r="A351" s="656"/>
      <c r="B351" s="656"/>
      <c r="C351" s="656"/>
      <c r="D351" s="656"/>
      <c r="E351" s="656"/>
      <c r="F351" s="656"/>
      <c r="G351" s="656"/>
      <c r="H351" s="656"/>
      <c r="I351" s="657"/>
      <c r="J351" s="656"/>
      <c r="K351" s="658"/>
      <c r="L351" s="658"/>
      <c r="M351" s="658"/>
      <c r="N351" s="658"/>
      <c r="O351" s="658"/>
      <c r="P351" s="658"/>
      <c r="Q351" s="658"/>
      <c r="R351" s="658"/>
      <c r="S351" s="658"/>
      <c r="T351" s="658"/>
      <c r="U351" s="658"/>
      <c r="V351" s="656"/>
      <c r="W351" s="656"/>
      <c r="X351" s="656"/>
      <c r="Y351" s="656"/>
      <c r="Z351" s="656"/>
    </row>
    <row r="352" spans="1:26" ht="15.75" customHeight="1" x14ac:dyDescent="0.25">
      <c r="A352" s="656"/>
      <c r="B352" s="656"/>
      <c r="C352" s="656"/>
      <c r="D352" s="656"/>
      <c r="E352" s="656"/>
      <c r="F352" s="656"/>
      <c r="G352" s="656"/>
      <c r="H352" s="656"/>
      <c r="I352" s="657"/>
      <c r="J352" s="656"/>
      <c r="K352" s="658"/>
      <c r="L352" s="658"/>
      <c r="M352" s="658"/>
      <c r="N352" s="658"/>
      <c r="O352" s="658"/>
      <c r="P352" s="658"/>
      <c r="Q352" s="658"/>
      <c r="R352" s="658"/>
      <c r="S352" s="658"/>
      <c r="T352" s="658"/>
      <c r="U352" s="658"/>
      <c r="V352" s="656"/>
      <c r="W352" s="656"/>
      <c r="X352" s="656"/>
      <c r="Y352" s="656"/>
      <c r="Z352" s="656"/>
    </row>
    <row r="353" spans="1:26" ht="15.75" customHeight="1" x14ac:dyDescent="0.25">
      <c r="A353" s="656"/>
      <c r="B353" s="656"/>
      <c r="C353" s="656"/>
      <c r="D353" s="656"/>
      <c r="E353" s="656"/>
      <c r="F353" s="656"/>
      <c r="G353" s="656"/>
      <c r="H353" s="656"/>
      <c r="I353" s="657"/>
      <c r="J353" s="656"/>
      <c r="K353" s="658"/>
      <c r="L353" s="658"/>
      <c r="M353" s="658"/>
      <c r="N353" s="658"/>
      <c r="O353" s="658"/>
      <c r="P353" s="658"/>
      <c r="Q353" s="658"/>
      <c r="R353" s="658"/>
      <c r="S353" s="658"/>
      <c r="T353" s="658"/>
      <c r="U353" s="658"/>
      <c r="V353" s="656"/>
      <c r="W353" s="656"/>
      <c r="X353" s="656"/>
      <c r="Y353" s="656"/>
      <c r="Z353" s="656"/>
    </row>
    <row r="354" spans="1:26" ht="15.75" customHeight="1" x14ac:dyDescent="0.25">
      <c r="A354" s="656"/>
      <c r="B354" s="656"/>
      <c r="C354" s="656"/>
      <c r="D354" s="656"/>
      <c r="E354" s="656"/>
      <c r="F354" s="656"/>
      <c r="G354" s="656"/>
      <c r="H354" s="656"/>
      <c r="I354" s="657"/>
      <c r="J354" s="656"/>
      <c r="K354" s="658"/>
      <c r="L354" s="658"/>
      <c r="M354" s="658"/>
      <c r="N354" s="658"/>
      <c r="O354" s="658"/>
      <c r="P354" s="658"/>
      <c r="Q354" s="658"/>
      <c r="R354" s="658"/>
      <c r="S354" s="658"/>
      <c r="T354" s="658"/>
      <c r="U354" s="658"/>
      <c r="V354" s="656"/>
      <c r="W354" s="656"/>
      <c r="X354" s="656"/>
      <c r="Y354" s="656"/>
      <c r="Z354" s="656"/>
    </row>
    <row r="355" spans="1:26" ht="15.75" customHeight="1" x14ac:dyDescent="0.25">
      <c r="A355" s="656"/>
      <c r="B355" s="656"/>
      <c r="C355" s="656"/>
      <c r="D355" s="656"/>
      <c r="E355" s="656"/>
      <c r="F355" s="656"/>
      <c r="G355" s="656"/>
      <c r="H355" s="656"/>
      <c r="I355" s="657"/>
      <c r="J355" s="656"/>
      <c r="K355" s="658"/>
      <c r="L355" s="658"/>
      <c r="M355" s="658"/>
      <c r="N355" s="658"/>
      <c r="O355" s="658"/>
      <c r="P355" s="658"/>
      <c r="Q355" s="658"/>
      <c r="R355" s="658"/>
      <c r="S355" s="658"/>
      <c r="T355" s="658"/>
      <c r="U355" s="658"/>
      <c r="V355" s="656"/>
      <c r="W355" s="656"/>
      <c r="X355" s="656"/>
      <c r="Y355" s="656"/>
      <c r="Z355" s="656"/>
    </row>
    <row r="356" spans="1:26" ht="15.75" customHeight="1" x14ac:dyDescent="0.25">
      <c r="A356" s="656"/>
      <c r="B356" s="656"/>
      <c r="C356" s="656"/>
      <c r="D356" s="656"/>
      <c r="E356" s="656"/>
      <c r="F356" s="656"/>
      <c r="G356" s="656"/>
      <c r="H356" s="656"/>
      <c r="I356" s="657"/>
      <c r="J356" s="656"/>
      <c r="K356" s="658"/>
      <c r="L356" s="658"/>
      <c r="M356" s="658"/>
      <c r="N356" s="658"/>
      <c r="O356" s="658"/>
      <c r="P356" s="658"/>
      <c r="Q356" s="658"/>
      <c r="R356" s="658"/>
      <c r="S356" s="658"/>
      <c r="T356" s="658"/>
      <c r="U356" s="658"/>
      <c r="V356" s="656"/>
      <c r="W356" s="656"/>
      <c r="X356" s="656"/>
      <c r="Y356" s="656"/>
      <c r="Z356" s="656"/>
    </row>
    <row r="357" spans="1:26" ht="15.75" customHeight="1" x14ac:dyDescent="0.25">
      <c r="A357" s="656"/>
      <c r="B357" s="656"/>
      <c r="C357" s="656"/>
      <c r="D357" s="656"/>
      <c r="E357" s="656"/>
      <c r="F357" s="656"/>
      <c r="G357" s="656"/>
      <c r="H357" s="656"/>
      <c r="I357" s="657"/>
      <c r="J357" s="656"/>
      <c r="K357" s="658"/>
      <c r="L357" s="658"/>
      <c r="M357" s="658"/>
      <c r="N357" s="658"/>
      <c r="O357" s="658"/>
      <c r="P357" s="658"/>
      <c r="Q357" s="658"/>
      <c r="R357" s="658"/>
      <c r="S357" s="658"/>
      <c r="T357" s="658"/>
      <c r="U357" s="658"/>
      <c r="V357" s="656"/>
      <c r="W357" s="656"/>
      <c r="X357" s="656"/>
      <c r="Y357" s="656"/>
      <c r="Z357" s="656"/>
    </row>
    <row r="358" spans="1:26" ht="15.75" customHeight="1" x14ac:dyDescent="0.25">
      <c r="A358" s="656"/>
      <c r="B358" s="656"/>
      <c r="C358" s="656"/>
      <c r="D358" s="656"/>
      <c r="E358" s="656"/>
      <c r="F358" s="656"/>
      <c r="G358" s="656"/>
      <c r="H358" s="656"/>
      <c r="I358" s="657"/>
      <c r="J358" s="656"/>
      <c r="K358" s="658"/>
      <c r="L358" s="658"/>
      <c r="M358" s="658"/>
      <c r="N358" s="658"/>
      <c r="O358" s="658"/>
      <c r="P358" s="658"/>
      <c r="Q358" s="658"/>
      <c r="R358" s="658"/>
      <c r="S358" s="658"/>
      <c r="T358" s="658"/>
      <c r="U358" s="658"/>
      <c r="V358" s="656"/>
      <c r="W358" s="656"/>
      <c r="X358" s="656"/>
      <c r="Y358" s="656"/>
      <c r="Z358" s="656"/>
    </row>
    <row r="359" spans="1:26" ht="15.75" customHeight="1" x14ac:dyDescent="0.25">
      <c r="A359" s="656"/>
      <c r="B359" s="656"/>
      <c r="C359" s="656"/>
      <c r="D359" s="656"/>
      <c r="E359" s="656"/>
      <c r="F359" s="656"/>
      <c r="G359" s="656"/>
      <c r="H359" s="656"/>
      <c r="I359" s="657"/>
      <c r="J359" s="656"/>
      <c r="K359" s="658"/>
      <c r="L359" s="658"/>
      <c r="M359" s="658"/>
      <c r="N359" s="658"/>
      <c r="O359" s="658"/>
      <c r="P359" s="658"/>
      <c r="Q359" s="658"/>
      <c r="R359" s="658"/>
      <c r="S359" s="658"/>
      <c r="T359" s="658"/>
      <c r="U359" s="658"/>
      <c r="V359" s="656"/>
      <c r="W359" s="656"/>
      <c r="X359" s="656"/>
      <c r="Y359" s="656"/>
      <c r="Z359" s="656"/>
    </row>
    <row r="360" spans="1:26" ht="15.75" customHeight="1" x14ac:dyDescent="0.25">
      <c r="A360" s="656"/>
      <c r="B360" s="656"/>
      <c r="C360" s="656"/>
      <c r="D360" s="656"/>
      <c r="E360" s="656"/>
      <c r="F360" s="656"/>
      <c r="G360" s="656"/>
      <c r="H360" s="656"/>
      <c r="I360" s="657"/>
      <c r="J360" s="656"/>
      <c r="K360" s="658"/>
      <c r="L360" s="658"/>
      <c r="M360" s="658"/>
      <c r="N360" s="658"/>
      <c r="O360" s="658"/>
      <c r="P360" s="658"/>
      <c r="Q360" s="658"/>
      <c r="R360" s="658"/>
      <c r="S360" s="658"/>
      <c r="T360" s="658"/>
      <c r="U360" s="658"/>
      <c r="V360" s="656"/>
      <c r="W360" s="656"/>
      <c r="X360" s="656"/>
      <c r="Y360" s="656"/>
      <c r="Z360" s="656"/>
    </row>
    <row r="361" spans="1:26" ht="15.75" customHeight="1" x14ac:dyDescent="0.25">
      <c r="A361" s="656"/>
      <c r="B361" s="656"/>
      <c r="C361" s="656"/>
      <c r="D361" s="656"/>
      <c r="E361" s="656"/>
      <c r="F361" s="656"/>
      <c r="G361" s="656"/>
      <c r="H361" s="656"/>
      <c r="I361" s="657"/>
      <c r="J361" s="656"/>
      <c r="K361" s="658"/>
      <c r="L361" s="658"/>
      <c r="M361" s="658"/>
      <c r="N361" s="658"/>
      <c r="O361" s="658"/>
      <c r="P361" s="658"/>
      <c r="Q361" s="658"/>
      <c r="R361" s="658"/>
      <c r="S361" s="658"/>
      <c r="T361" s="658"/>
      <c r="U361" s="658"/>
      <c r="V361" s="656"/>
      <c r="W361" s="656"/>
      <c r="X361" s="656"/>
      <c r="Y361" s="656"/>
      <c r="Z361" s="656"/>
    </row>
    <row r="362" spans="1:26" ht="15.75" customHeight="1" x14ac:dyDescent="0.25">
      <c r="A362" s="656"/>
      <c r="B362" s="656"/>
      <c r="C362" s="656"/>
      <c r="D362" s="656"/>
      <c r="E362" s="656"/>
      <c r="F362" s="656"/>
      <c r="G362" s="656"/>
      <c r="H362" s="656"/>
      <c r="I362" s="657"/>
      <c r="J362" s="656"/>
      <c r="K362" s="658"/>
      <c r="L362" s="658"/>
      <c r="M362" s="658"/>
      <c r="N362" s="658"/>
      <c r="O362" s="658"/>
      <c r="P362" s="658"/>
      <c r="Q362" s="658"/>
      <c r="R362" s="658"/>
      <c r="S362" s="658"/>
      <c r="T362" s="658"/>
      <c r="U362" s="658"/>
      <c r="V362" s="656"/>
      <c r="W362" s="656"/>
      <c r="X362" s="656"/>
      <c r="Y362" s="656"/>
      <c r="Z362" s="656"/>
    </row>
    <row r="363" spans="1:26" ht="15.75" customHeight="1" x14ac:dyDescent="0.25">
      <c r="A363" s="656"/>
      <c r="B363" s="656"/>
      <c r="C363" s="656"/>
      <c r="D363" s="656"/>
      <c r="E363" s="656"/>
      <c r="F363" s="656"/>
      <c r="G363" s="656"/>
      <c r="H363" s="656"/>
      <c r="I363" s="657"/>
      <c r="J363" s="656"/>
      <c r="K363" s="658"/>
      <c r="L363" s="658"/>
      <c r="M363" s="658"/>
      <c r="N363" s="658"/>
      <c r="O363" s="658"/>
      <c r="P363" s="658"/>
      <c r="Q363" s="658"/>
      <c r="R363" s="658"/>
      <c r="S363" s="658"/>
      <c r="T363" s="658"/>
      <c r="U363" s="658"/>
      <c r="V363" s="656"/>
      <c r="W363" s="656"/>
      <c r="X363" s="656"/>
      <c r="Y363" s="656"/>
      <c r="Z363" s="656"/>
    </row>
    <row r="364" spans="1:26" ht="15.75" customHeight="1" x14ac:dyDescent="0.25">
      <c r="A364" s="656"/>
      <c r="B364" s="656"/>
      <c r="C364" s="656"/>
      <c r="D364" s="656"/>
      <c r="E364" s="656"/>
      <c r="F364" s="656"/>
      <c r="G364" s="656"/>
      <c r="H364" s="656"/>
      <c r="I364" s="657"/>
      <c r="J364" s="656"/>
      <c r="K364" s="658"/>
      <c r="L364" s="658"/>
      <c r="M364" s="658"/>
      <c r="N364" s="658"/>
      <c r="O364" s="658"/>
      <c r="P364" s="658"/>
      <c r="Q364" s="658"/>
      <c r="R364" s="658"/>
      <c r="S364" s="658"/>
      <c r="T364" s="658"/>
      <c r="U364" s="658"/>
      <c r="V364" s="656"/>
      <c r="W364" s="656"/>
      <c r="X364" s="656"/>
      <c r="Y364" s="656"/>
      <c r="Z364" s="656"/>
    </row>
    <row r="365" spans="1:26" ht="15.75" customHeight="1" x14ac:dyDescent="0.25">
      <c r="A365" s="656"/>
      <c r="B365" s="656"/>
      <c r="C365" s="656"/>
      <c r="D365" s="656"/>
      <c r="E365" s="656"/>
      <c r="F365" s="656"/>
      <c r="G365" s="656"/>
      <c r="H365" s="656"/>
      <c r="I365" s="657"/>
      <c r="J365" s="656"/>
      <c r="K365" s="658"/>
      <c r="L365" s="658"/>
      <c r="M365" s="658"/>
      <c r="N365" s="658"/>
      <c r="O365" s="658"/>
      <c r="P365" s="658"/>
      <c r="Q365" s="658"/>
      <c r="R365" s="658"/>
      <c r="S365" s="658"/>
      <c r="T365" s="658"/>
      <c r="U365" s="658"/>
      <c r="V365" s="656"/>
      <c r="W365" s="656"/>
      <c r="X365" s="656"/>
      <c r="Y365" s="656"/>
      <c r="Z365" s="656"/>
    </row>
    <row r="366" spans="1:26" ht="15.75" customHeight="1" x14ac:dyDescent="0.25">
      <c r="A366" s="656"/>
      <c r="B366" s="656"/>
      <c r="C366" s="656"/>
      <c r="D366" s="656"/>
      <c r="E366" s="656"/>
      <c r="F366" s="656"/>
      <c r="G366" s="656"/>
      <c r="H366" s="656"/>
      <c r="I366" s="657"/>
      <c r="J366" s="656"/>
      <c r="K366" s="658"/>
      <c r="L366" s="658"/>
      <c r="M366" s="658"/>
      <c r="N366" s="658"/>
      <c r="O366" s="658"/>
      <c r="P366" s="658"/>
      <c r="Q366" s="658"/>
      <c r="R366" s="658"/>
      <c r="S366" s="658"/>
      <c r="T366" s="658"/>
      <c r="U366" s="658"/>
      <c r="V366" s="656"/>
      <c r="W366" s="656"/>
      <c r="X366" s="656"/>
      <c r="Y366" s="656"/>
      <c r="Z366" s="656"/>
    </row>
    <row r="367" spans="1:26" ht="15.75" customHeight="1" x14ac:dyDescent="0.25">
      <c r="A367" s="656"/>
      <c r="B367" s="656"/>
      <c r="C367" s="656"/>
      <c r="D367" s="656"/>
      <c r="E367" s="656"/>
      <c r="F367" s="656"/>
      <c r="G367" s="656"/>
      <c r="H367" s="656"/>
      <c r="I367" s="657"/>
      <c r="J367" s="656"/>
      <c r="K367" s="658"/>
      <c r="L367" s="658"/>
      <c r="M367" s="658"/>
      <c r="N367" s="658"/>
      <c r="O367" s="658"/>
      <c r="P367" s="658"/>
      <c r="Q367" s="658"/>
      <c r="R367" s="658"/>
      <c r="S367" s="658"/>
      <c r="T367" s="658"/>
      <c r="U367" s="658"/>
      <c r="V367" s="656"/>
      <c r="W367" s="656"/>
      <c r="X367" s="656"/>
      <c r="Y367" s="656"/>
      <c r="Z367" s="656"/>
    </row>
    <row r="368" spans="1:26" ht="15.75" customHeight="1" x14ac:dyDescent="0.25">
      <c r="A368" s="656"/>
      <c r="B368" s="656"/>
      <c r="C368" s="656"/>
      <c r="D368" s="656"/>
      <c r="E368" s="656"/>
      <c r="F368" s="656"/>
      <c r="G368" s="656"/>
      <c r="H368" s="656"/>
      <c r="I368" s="657"/>
      <c r="J368" s="656"/>
      <c r="K368" s="658"/>
      <c r="L368" s="658"/>
      <c r="M368" s="658"/>
      <c r="N368" s="658"/>
      <c r="O368" s="658"/>
      <c r="P368" s="658"/>
      <c r="Q368" s="658"/>
      <c r="R368" s="658"/>
      <c r="S368" s="658"/>
      <c r="T368" s="658"/>
      <c r="U368" s="658"/>
      <c r="V368" s="656"/>
      <c r="W368" s="656"/>
      <c r="X368" s="656"/>
      <c r="Y368" s="656"/>
      <c r="Z368" s="656"/>
    </row>
    <row r="369" spans="1:26" ht="15.75" customHeight="1" x14ac:dyDescent="0.25">
      <c r="A369" s="656"/>
      <c r="B369" s="656"/>
      <c r="C369" s="656"/>
      <c r="D369" s="656"/>
      <c r="E369" s="656"/>
      <c r="F369" s="656"/>
      <c r="G369" s="656"/>
      <c r="H369" s="656"/>
      <c r="I369" s="657"/>
      <c r="J369" s="656"/>
      <c r="K369" s="658"/>
      <c r="L369" s="658"/>
      <c r="M369" s="658"/>
      <c r="N369" s="658"/>
      <c r="O369" s="658"/>
      <c r="P369" s="658"/>
      <c r="Q369" s="658"/>
      <c r="R369" s="658"/>
      <c r="S369" s="658"/>
      <c r="T369" s="658"/>
      <c r="U369" s="658"/>
      <c r="V369" s="656"/>
      <c r="W369" s="656"/>
      <c r="X369" s="656"/>
      <c r="Y369" s="656"/>
      <c r="Z369" s="656"/>
    </row>
    <row r="370" spans="1:26" ht="15.75" customHeight="1" x14ac:dyDescent="0.25">
      <c r="A370" s="656"/>
      <c r="B370" s="656"/>
      <c r="C370" s="656"/>
      <c r="D370" s="656"/>
      <c r="E370" s="656"/>
      <c r="F370" s="656"/>
      <c r="G370" s="656"/>
      <c r="H370" s="656"/>
      <c r="I370" s="657"/>
      <c r="J370" s="656"/>
      <c r="K370" s="658"/>
      <c r="L370" s="658"/>
      <c r="M370" s="658"/>
      <c r="N370" s="658"/>
      <c r="O370" s="658"/>
      <c r="P370" s="658"/>
      <c r="Q370" s="658"/>
      <c r="R370" s="658"/>
      <c r="S370" s="658"/>
      <c r="T370" s="658"/>
      <c r="U370" s="658"/>
      <c r="V370" s="656"/>
      <c r="W370" s="656"/>
      <c r="X370" s="656"/>
      <c r="Y370" s="656"/>
      <c r="Z370" s="656"/>
    </row>
    <row r="371" spans="1:26" ht="15.75" customHeight="1" x14ac:dyDescent="0.25">
      <c r="A371" s="656"/>
      <c r="B371" s="656"/>
      <c r="C371" s="656"/>
      <c r="D371" s="656"/>
      <c r="E371" s="656"/>
      <c r="F371" s="656"/>
      <c r="G371" s="656"/>
      <c r="H371" s="656"/>
      <c r="I371" s="657"/>
      <c r="J371" s="656"/>
      <c r="K371" s="658"/>
      <c r="L371" s="658"/>
      <c r="M371" s="658"/>
      <c r="N371" s="658"/>
      <c r="O371" s="658"/>
      <c r="P371" s="658"/>
      <c r="Q371" s="658"/>
      <c r="R371" s="658"/>
      <c r="S371" s="658"/>
      <c r="T371" s="658"/>
      <c r="U371" s="658"/>
      <c r="V371" s="656"/>
      <c r="W371" s="656"/>
      <c r="X371" s="656"/>
      <c r="Y371" s="656"/>
      <c r="Z371" s="656"/>
    </row>
    <row r="372" spans="1:26" ht="15.75" customHeight="1" x14ac:dyDescent="0.25">
      <c r="A372" s="656"/>
      <c r="B372" s="656"/>
      <c r="C372" s="656"/>
      <c r="D372" s="656"/>
      <c r="E372" s="656"/>
      <c r="F372" s="656"/>
      <c r="G372" s="656"/>
      <c r="H372" s="656"/>
      <c r="I372" s="657"/>
      <c r="J372" s="656"/>
      <c r="K372" s="658"/>
      <c r="L372" s="658"/>
      <c r="M372" s="658"/>
      <c r="N372" s="658"/>
      <c r="O372" s="658"/>
      <c r="P372" s="658"/>
      <c r="Q372" s="658"/>
      <c r="R372" s="658"/>
      <c r="S372" s="658"/>
      <c r="T372" s="658"/>
      <c r="U372" s="658"/>
      <c r="V372" s="656"/>
      <c r="W372" s="656"/>
      <c r="X372" s="656"/>
      <c r="Y372" s="656"/>
      <c r="Z372" s="656"/>
    </row>
    <row r="373" spans="1:26" ht="15.75" customHeight="1" x14ac:dyDescent="0.25">
      <c r="A373" s="656"/>
      <c r="B373" s="656"/>
      <c r="C373" s="656"/>
      <c r="D373" s="656"/>
      <c r="E373" s="656"/>
      <c r="F373" s="656"/>
      <c r="G373" s="656"/>
      <c r="H373" s="656"/>
      <c r="I373" s="657"/>
      <c r="J373" s="656"/>
      <c r="K373" s="658"/>
      <c r="L373" s="658"/>
      <c r="M373" s="658"/>
      <c r="N373" s="658"/>
      <c r="O373" s="658"/>
      <c r="P373" s="658"/>
      <c r="Q373" s="658"/>
      <c r="R373" s="658"/>
      <c r="S373" s="658"/>
      <c r="T373" s="658"/>
      <c r="U373" s="658"/>
      <c r="V373" s="656"/>
      <c r="W373" s="656"/>
      <c r="X373" s="656"/>
      <c r="Y373" s="656"/>
      <c r="Z373" s="656"/>
    </row>
    <row r="374" spans="1:26" ht="15.75" customHeight="1" x14ac:dyDescent="0.25">
      <c r="A374" s="656"/>
      <c r="B374" s="656"/>
      <c r="C374" s="656"/>
      <c r="D374" s="656"/>
      <c r="E374" s="656"/>
      <c r="F374" s="656"/>
      <c r="G374" s="656"/>
      <c r="H374" s="656"/>
      <c r="I374" s="657"/>
      <c r="J374" s="656"/>
      <c r="K374" s="658"/>
      <c r="L374" s="658"/>
      <c r="M374" s="658"/>
      <c r="N374" s="658"/>
      <c r="O374" s="658"/>
      <c r="P374" s="658"/>
      <c r="Q374" s="658"/>
      <c r="R374" s="658"/>
      <c r="S374" s="658"/>
      <c r="T374" s="658"/>
      <c r="U374" s="658"/>
      <c r="V374" s="656"/>
      <c r="W374" s="656"/>
      <c r="X374" s="656"/>
      <c r="Y374" s="656"/>
      <c r="Z374" s="656"/>
    </row>
    <row r="375" spans="1:26" ht="15.75" customHeight="1" x14ac:dyDescent="0.25">
      <c r="A375" s="656"/>
      <c r="B375" s="656"/>
      <c r="C375" s="656"/>
      <c r="D375" s="656"/>
      <c r="E375" s="656"/>
      <c r="F375" s="656"/>
      <c r="G375" s="656"/>
      <c r="H375" s="656"/>
      <c r="I375" s="657"/>
      <c r="J375" s="656"/>
      <c r="K375" s="658"/>
      <c r="L375" s="658"/>
      <c r="M375" s="658"/>
      <c r="N375" s="658"/>
      <c r="O375" s="658"/>
      <c r="P375" s="658"/>
      <c r="Q375" s="658"/>
      <c r="R375" s="658"/>
      <c r="S375" s="658"/>
      <c r="T375" s="658"/>
      <c r="U375" s="658"/>
      <c r="V375" s="656"/>
      <c r="W375" s="656"/>
      <c r="X375" s="656"/>
      <c r="Y375" s="656"/>
      <c r="Z375" s="656"/>
    </row>
    <row r="376" spans="1:26" ht="15.75" customHeight="1" x14ac:dyDescent="0.25">
      <c r="A376" s="656"/>
      <c r="B376" s="656"/>
      <c r="C376" s="656"/>
      <c r="D376" s="656"/>
      <c r="E376" s="656"/>
      <c r="F376" s="656"/>
      <c r="G376" s="656"/>
      <c r="H376" s="656"/>
      <c r="I376" s="657"/>
      <c r="J376" s="656"/>
      <c r="K376" s="658"/>
      <c r="L376" s="658"/>
      <c r="M376" s="658"/>
      <c r="N376" s="658"/>
      <c r="O376" s="658"/>
      <c r="P376" s="658"/>
      <c r="Q376" s="658"/>
      <c r="R376" s="658"/>
      <c r="S376" s="658"/>
      <c r="T376" s="658"/>
      <c r="U376" s="658"/>
      <c r="V376" s="656"/>
      <c r="W376" s="656"/>
      <c r="X376" s="656"/>
      <c r="Y376" s="656"/>
      <c r="Z376" s="656"/>
    </row>
    <row r="377" spans="1:26" ht="15.75" customHeight="1" x14ac:dyDescent="0.25">
      <c r="A377" s="656"/>
      <c r="B377" s="656"/>
      <c r="C377" s="656"/>
      <c r="D377" s="656"/>
      <c r="E377" s="656"/>
      <c r="F377" s="656"/>
      <c r="G377" s="656"/>
      <c r="H377" s="656"/>
      <c r="I377" s="657"/>
      <c r="J377" s="656"/>
      <c r="K377" s="658"/>
      <c r="L377" s="658"/>
      <c r="M377" s="658"/>
      <c r="N377" s="658"/>
      <c r="O377" s="658"/>
      <c r="P377" s="658"/>
      <c r="Q377" s="658"/>
      <c r="R377" s="658"/>
      <c r="S377" s="658"/>
      <c r="T377" s="658"/>
      <c r="U377" s="658"/>
      <c r="V377" s="656"/>
      <c r="W377" s="656"/>
      <c r="X377" s="656"/>
      <c r="Y377" s="656"/>
      <c r="Z377" s="656"/>
    </row>
    <row r="378" spans="1:26" ht="15.75" customHeight="1" x14ac:dyDescent="0.25">
      <c r="A378" s="656"/>
      <c r="B378" s="656"/>
      <c r="C378" s="656"/>
      <c r="D378" s="656"/>
      <c r="E378" s="656"/>
      <c r="F378" s="656"/>
      <c r="G378" s="656"/>
      <c r="H378" s="656"/>
      <c r="I378" s="657"/>
      <c r="J378" s="656"/>
      <c r="K378" s="658"/>
      <c r="L378" s="658"/>
      <c r="M378" s="658"/>
      <c r="N378" s="658"/>
      <c r="O378" s="658"/>
      <c r="P378" s="658"/>
      <c r="Q378" s="658"/>
      <c r="R378" s="658"/>
      <c r="S378" s="658"/>
      <c r="T378" s="658"/>
      <c r="U378" s="658"/>
      <c r="V378" s="656"/>
      <c r="W378" s="656"/>
      <c r="X378" s="656"/>
      <c r="Y378" s="656"/>
      <c r="Z378" s="656"/>
    </row>
    <row r="379" spans="1:26" ht="15.75" customHeight="1" x14ac:dyDescent="0.25">
      <c r="A379" s="656"/>
      <c r="B379" s="656"/>
      <c r="C379" s="656"/>
      <c r="D379" s="656"/>
      <c r="E379" s="656"/>
      <c r="F379" s="656"/>
      <c r="G379" s="656"/>
      <c r="H379" s="656"/>
      <c r="I379" s="657"/>
      <c r="J379" s="656"/>
      <c r="K379" s="658"/>
      <c r="L379" s="658"/>
      <c r="M379" s="658"/>
      <c r="N379" s="658"/>
      <c r="O379" s="658"/>
      <c r="P379" s="658"/>
      <c r="Q379" s="658"/>
      <c r="R379" s="658"/>
      <c r="S379" s="658"/>
      <c r="T379" s="658"/>
      <c r="U379" s="658"/>
      <c r="V379" s="656"/>
      <c r="W379" s="656"/>
      <c r="X379" s="656"/>
      <c r="Y379" s="656"/>
      <c r="Z379" s="656"/>
    </row>
    <row r="380" spans="1:26" ht="15.75" customHeight="1" x14ac:dyDescent="0.25">
      <c r="A380" s="656"/>
      <c r="B380" s="656"/>
      <c r="C380" s="656"/>
      <c r="D380" s="656"/>
      <c r="E380" s="656"/>
      <c r="F380" s="656"/>
      <c r="G380" s="656"/>
      <c r="H380" s="656"/>
      <c r="I380" s="657"/>
      <c r="J380" s="656"/>
      <c r="K380" s="658"/>
      <c r="L380" s="658"/>
      <c r="M380" s="658"/>
      <c r="N380" s="658"/>
      <c r="O380" s="658"/>
      <c r="P380" s="658"/>
      <c r="Q380" s="658"/>
      <c r="R380" s="658"/>
      <c r="S380" s="658"/>
      <c r="T380" s="658"/>
      <c r="U380" s="658"/>
      <c r="V380" s="656"/>
      <c r="W380" s="656"/>
      <c r="X380" s="656"/>
      <c r="Y380" s="656"/>
      <c r="Z380" s="656"/>
    </row>
    <row r="381" spans="1:26" ht="15.75" customHeight="1" x14ac:dyDescent="0.25">
      <c r="A381" s="656"/>
      <c r="B381" s="656"/>
      <c r="C381" s="656"/>
      <c r="D381" s="656"/>
      <c r="E381" s="656"/>
      <c r="F381" s="656"/>
      <c r="G381" s="656"/>
      <c r="H381" s="656"/>
      <c r="I381" s="657"/>
      <c r="J381" s="656"/>
      <c r="K381" s="658"/>
      <c r="L381" s="658"/>
      <c r="M381" s="658"/>
      <c r="N381" s="658"/>
      <c r="O381" s="658"/>
      <c r="P381" s="658"/>
      <c r="Q381" s="658"/>
      <c r="R381" s="658"/>
      <c r="S381" s="658"/>
      <c r="T381" s="658"/>
      <c r="U381" s="658"/>
      <c r="V381" s="656"/>
      <c r="W381" s="656"/>
      <c r="X381" s="656"/>
      <c r="Y381" s="656"/>
      <c r="Z381" s="656"/>
    </row>
    <row r="382" spans="1:26" ht="15.75" customHeight="1" x14ac:dyDescent="0.25">
      <c r="A382" s="656"/>
      <c r="B382" s="656"/>
      <c r="C382" s="656"/>
      <c r="D382" s="656"/>
      <c r="E382" s="656"/>
      <c r="F382" s="656"/>
      <c r="G382" s="656"/>
      <c r="H382" s="656"/>
      <c r="I382" s="657"/>
      <c r="J382" s="656"/>
      <c r="K382" s="658"/>
      <c r="L382" s="658"/>
      <c r="M382" s="658"/>
      <c r="N382" s="658"/>
      <c r="O382" s="658"/>
      <c r="P382" s="658"/>
      <c r="Q382" s="658"/>
      <c r="R382" s="658"/>
      <c r="S382" s="658"/>
      <c r="T382" s="658"/>
      <c r="U382" s="658"/>
      <c r="V382" s="656"/>
      <c r="W382" s="656"/>
      <c r="X382" s="656"/>
      <c r="Y382" s="656"/>
      <c r="Z382" s="656"/>
    </row>
    <row r="383" spans="1:26" ht="15.75" customHeight="1" x14ac:dyDescent="0.25">
      <c r="A383" s="656"/>
      <c r="B383" s="656"/>
      <c r="C383" s="656"/>
      <c r="D383" s="656"/>
      <c r="E383" s="656"/>
      <c r="F383" s="656"/>
      <c r="G383" s="656"/>
      <c r="H383" s="656"/>
      <c r="I383" s="657"/>
      <c r="J383" s="656"/>
      <c r="K383" s="658"/>
      <c r="L383" s="658"/>
      <c r="M383" s="658"/>
      <c r="N383" s="658"/>
      <c r="O383" s="658"/>
      <c r="P383" s="658"/>
      <c r="Q383" s="658"/>
      <c r="R383" s="658"/>
      <c r="S383" s="658"/>
      <c r="T383" s="658"/>
      <c r="U383" s="658"/>
      <c r="V383" s="656"/>
      <c r="W383" s="656"/>
      <c r="X383" s="656"/>
      <c r="Y383" s="656"/>
      <c r="Z383" s="656"/>
    </row>
    <row r="384" spans="1:26" ht="15.75" customHeight="1" x14ac:dyDescent="0.25">
      <c r="A384" s="656"/>
      <c r="B384" s="656"/>
      <c r="C384" s="656"/>
      <c r="D384" s="656"/>
      <c r="E384" s="656"/>
      <c r="F384" s="656"/>
      <c r="G384" s="656"/>
      <c r="H384" s="656"/>
      <c r="I384" s="657"/>
      <c r="J384" s="656"/>
      <c r="K384" s="658"/>
      <c r="L384" s="658"/>
      <c r="M384" s="658"/>
      <c r="N384" s="658"/>
      <c r="O384" s="658"/>
      <c r="P384" s="658"/>
      <c r="Q384" s="658"/>
      <c r="R384" s="658"/>
      <c r="S384" s="658"/>
      <c r="T384" s="658"/>
      <c r="U384" s="658"/>
      <c r="V384" s="656"/>
      <c r="W384" s="656"/>
      <c r="X384" s="656"/>
      <c r="Y384" s="656"/>
      <c r="Z384" s="656"/>
    </row>
    <row r="385" spans="1:26" ht="15.75" customHeight="1" x14ac:dyDescent="0.25">
      <c r="A385" s="656"/>
      <c r="B385" s="656"/>
      <c r="C385" s="656"/>
      <c r="D385" s="656"/>
      <c r="E385" s="656"/>
      <c r="F385" s="656"/>
      <c r="G385" s="656"/>
      <c r="H385" s="656"/>
      <c r="I385" s="657"/>
      <c r="J385" s="656"/>
      <c r="K385" s="658"/>
      <c r="L385" s="658"/>
      <c r="M385" s="658"/>
      <c r="N385" s="658"/>
      <c r="O385" s="658"/>
      <c r="P385" s="658"/>
      <c r="Q385" s="658"/>
      <c r="R385" s="658"/>
      <c r="S385" s="658"/>
      <c r="T385" s="658"/>
      <c r="U385" s="658"/>
      <c r="V385" s="656"/>
      <c r="W385" s="656"/>
      <c r="X385" s="656"/>
      <c r="Y385" s="656"/>
      <c r="Z385" s="656"/>
    </row>
    <row r="386" spans="1:26" ht="15.75" customHeight="1" x14ac:dyDescent="0.25">
      <c r="A386" s="656"/>
      <c r="B386" s="656"/>
      <c r="C386" s="656"/>
      <c r="D386" s="656"/>
      <c r="E386" s="656"/>
      <c r="F386" s="656"/>
      <c r="G386" s="656"/>
      <c r="H386" s="656"/>
      <c r="I386" s="657"/>
      <c r="J386" s="656"/>
      <c r="K386" s="658"/>
      <c r="L386" s="658"/>
      <c r="M386" s="658"/>
      <c r="N386" s="658"/>
      <c r="O386" s="658"/>
      <c r="P386" s="658"/>
      <c r="Q386" s="658"/>
      <c r="R386" s="658"/>
      <c r="S386" s="658"/>
      <c r="T386" s="658"/>
      <c r="U386" s="658"/>
      <c r="V386" s="656"/>
      <c r="W386" s="656"/>
      <c r="X386" s="656"/>
      <c r="Y386" s="656"/>
      <c r="Z386" s="656"/>
    </row>
    <row r="387" spans="1:26" ht="15.75" customHeight="1" x14ac:dyDescent="0.25">
      <c r="A387" s="656"/>
      <c r="B387" s="656"/>
      <c r="C387" s="656"/>
      <c r="D387" s="656"/>
      <c r="E387" s="656"/>
      <c r="F387" s="656"/>
      <c r="G387" s="656"/>
      <c r="H387" s="656"/>
      <c r="I387" s="657"/>
      <c r="J387" s="656"/>
      <c r="K387" s="658"/>
      <c r="L387" s="658"/>
      <c r="M387" s="658"/>
      <c r="N387" s="658"/>
      <c r="O387" s="658"/>
      <c r="P387" s="658"/>
      <c r="Q387" s="658"/>
      <c r="R387" s="658"/>
      <c r="S387" s="658"/>
      <c r="T387" s="658"/>
      <c r="U387" s="658"/>
      <c r="V387" s="656"/>
      <c r="W387" s="656"/>
      <c r="X387" s="656"/>
      <c r="Y387" s="656"/>
      <c r="Z387" s="656"/>
    </row>
    <row r="388" spans="1:26" ht="15.75" customHeight="1" x14ac:dyDescent="0.25">
      <c r="A388" s="656"/>
      <c r="B388" s="656"/>
      <c r="C388" s="656"/>
      <c r="D388" s="656"/>
      <c r="E388" s="656"/>
      <c r="F388" s="656"/>
      <c r="G388" s="656"/>
      <c r="H388" s="656"/>
      <c r="I388" s="657"/>
      <c r="J388" s="656"/>
      <c r="K388" s="658"/>
      <c r="L388" s="658"/>
      <c r="M388" s="658"/>
      <c r="N388" s="658"/>
      <c r="O388" s="658"/>
      <c r="P388" s="658"/>
      <c r="Q388" s="658"/>
      <c r="R388" s="658"/>
      <c r="S388" s="658"/>
      <c r="T388" s="658"/>
      <c r="U388" s="658"/>
      <c r="V388" s="656"/>
      <c r="W388" s="656"/>
      <c r="X388" s="656"/>
      <c r="Y388" s="656"/>
      <c r="Z388" s="656"/>
    </row>
    <row r="389" spans="1:26" ht="15.75" customHeight="1" x14ac:dyDescent="0.25">
      <c r="A389" s="656"/>
      <c r="B389" s="656"/>
      <c r="C389" s="656"/>
      <c r="D389" s="656"/>
      <c r="E389" s="656"/>
      <c r="F389" s="656"/>
      <c r="G389" s="656"/>
      <c r="H389" s="656"/>
      <c r="I389" s="657"/>
      <c r="J389" s="656"/>
      <c r="K389" s="658"/>
      <c r="L389" s="658"/>
      <c r="M389" s="658"/>
      <c r="N389" s="658"/>
      <c r="O389" s="658"/>
      <c r="P389" s="658"/>
      <c r="Q389" s="658"/>
      <c r="R389" s="658"/>
      <c r="S389" s="658"/>
      <c r="T389" s="658"/>
      <c r="U389" s="658"/>
      <c r="V389" s="656"/>
      <c r="W389" s="656"/>
      <c r="X389" s="656"/>
      <c r="Y389" s="656"/>
      <c r="Z389" s="656"/>
    </row>
    <row r="390" spans="1:26" ht="15.75" customHeight="1" x14ac:dyDescent="0.25">
      <c r="A390" s="656"/>
      <c r="B390" s="656"/>
      <c r="C390" s="656"/>
      <c r="D390" s="656"/>
      <c r="E390" s="656"/>
      <c r="F390" s="656"/>
      <c r="G390" s="656"/>
      <c r="H390" s="656"/>
      <c r="I390" s="657"/>
      <c r="J390" s="656"/>
      <c r="K390" s="658"/>
      <c r="L390" s="658"/>
      <c r="M390" s="658"/>
      <c r="N390" s="658"/>
      <c r="O390" s="658"/>
      <c r="P390" s="658"/>
      <c r="Q390" s="658"/>
      <c r="R390" s="658"/>
      <c r="S390" s="658"/>
      <c r="T390" s="658"/>
      <c r="U390" s="658"/>
      <c r="V390" s="656"/>
      <c r="W390" s="656"/>
      <c r="X390" s="656"/>
      <c r="Y390" s="656"/>
      <c r="Z390" s="656"/>
    </row>
    <row r="391" spans="1:26" ht="15.75" customHeight="1" x14ac:dyDescent="0.25">
      <c r="A391" s="656"/>
      <c r="B391" s="656"/>
      <c r="C391" s="656"/>
      <c r="D391" s="656"/>
      <c r="E391" s="656"/>
      <c r="F391" s="656"/>
      <c r="G391" s="656"/>
      <c r="H391" s="656"/>
      <c r="I391" s="657"/>
      <c r="J391" s="656"/>
      <c r="K391" s="658"/>
      <c r="L391" s="658"/>
      <c r="M391" s="658"/>
      <c r="N391" s="658"/>
      <c r="O391" s="658"/>
      <c r="P391" s="658"/>
      <c r="Q391" s="658"/>
      <c r="R391" s="658"/>
      <c r="S391" s="658"/>
      <c r="T391" s="658"/>
      <c r="U391" s="658"/>
      <c r="V391" s="656"/>
      <c r="W391" s="656"/>
      <c r="X391" s="656"/>
      <c r="Y391" s="656"/>
      <c r="Z391" s="656"/>
    </row>
    <row r="392" spans="1:26" ht="15.75" customHeight="1" x14ac:dyDescent="0.25">
      <c r="A392" s="656"/>
      <c r="B392" s="656"/>
      <c r="C392" s="656"/>
      <c r="D392" s="656"/>
      <c r="E392" s="656"/>
      <c r="F392" s="656"/>
      <c r="G392" s="656"/>
      <c r="H392" s="656"/>
      <c r="I392" s="657"/>
      <c r="J392" s="656"/>
      <c r="K392" s="658"/>
      <c r="L392" s="658"/>
      <c r="M392" s="658"/>
      <c r="N392" s="658"/>
      <c r="O392" s="658"/>
      <c r="P392" s="658"/>
      <c r="Q392" s="658"/>
      <c r="R392" s="658"/>
      <c r="S392" s="658"/>
      <c r="T392" s="658"/>
      <c r="U392" s="658"/>
      <c r="V392" s="656"/>
      <c r="W392" s="656"/>
      <c r="X392" s="656"/>
      <c r="Y392" s="656"/>
      <c r="Z392" s="656"/>
    </row>
    <row r="393" spans="1:26" ht="15.75" customHeight="1" x14ac:dyDescent="0.25">
      <c r="A393" s="656"/>
      <c r="B393" s="656"/>
      <c r="C393" s="656"/>
      <c r="D393" s="656"/>
      <c r="E393" s="656"/>
      <c r="F393" s="656"/>
      <c r="G393" s="656"/>
      <c r="H393" s="656"/>
      <c r="I393" s="657"/>
      <c r="J393" s="656"/>
      <c r="K393" s="658"/>
      <c r="L393" s="658"/>
      <c r="M393" s="658"/>
      <c r="N393" s="658"/>
      <c r="O393" s="658"/>
      <c r="P393" s="658"/>
      <c r="Q393" s="658"/>
      <c r="R393" s="658"/>
      <c r="S393" s="658"/>
      <c r="T393" s="658"/>
      <c r="U393" s="658"/>
      <c r="V393" s="656"/>
      <c r="W393" s="656"/>
      <c r="X393" s="656"/>
      <c r="Y393" s="656"/>
      <c r="Z393" s="656"/>
    </row>
    <row r="394" spans="1:26" ht="15.75" customHeight="1" x14ac:dyDescent="0.25">
      <c r="A394" s="656"/>
      <c r="B394" s="656"/>
      <c r="C394" s="656"/>
      <c r="D394" s="656"/>
      <c r="E394" s="656"/>
      <c r="F394" s="656"/>
      <c r="G394" s="656"/>
      <c r="H394" s="656"/>
      <c r="I394" s="657"/>
      <c r="J394" s="656"/>
      <c r="K394" s="658"/>
      <c r="L394" s="658"/>
      <c r="M394" s="658"/>
      <c r="N394" s="658"/>
      <c r="O394" s="658"/>
      <c r="P394" s="658"/>
      <c r="Q394" s="658"/>
      <c r="R394" s="658"/>
      <c r="S394" s="658"/>
      <c r="T394" s="658"/>
      <c r="U394" s="658"/>
      <c r="V394" s="656"/>
      <c r="W394" s="656"/>
      <c r="X394" s="656"/>
      <c r="Y394" s="656"/>
      <c r="Z394" s="656"/>
    </row>
    <row r="395" spans="1:26" ht="15.75" customHeight="1" x14ac:dyDescent="0.25">
      <c r="A395" s="656"/>
      <c r="B395" s="656"/>
      <c r="C395" s="656"/>
      <c r="D395" s="656"/>
      <c r="E395" s="656"/>
      <c r="F395" s="656"/>
      <c r="G395" s="656"/>
      <c r="H395" s="656"/>
      <c r="I395" s="657"/>
      <c r="J395" s="656"/>
      <c r="K395" s="658"/>
      <c r="L395" s="658"/>
      <c r="M395" s="658"/>
      <c r="N395" s="658"/>
      <c r="O395" s="658"/>
      <c r="P395" s="658"/>
      <c r="Q395" s="658"/>
      <c r="R395" s="658"/>
      <c r="S395" s="658"/>
      <c r="T395" s="658"/>
      <c r="U395" s="658"/>
      <c r="V395" s="656"/>
      <c r="W395" s="656"/>
      <c r="X395" s="656"/>
      <c r="Y395" s="656"/>
      <c r="Z395" s="656"/>
    </row>
    <row r="396" spans="1:26" ht="15.75" customHeight="1" x14ac:dyDescent="0.25">
      <c r="A396" s="656"/>
      <c r="B396" s="656"/>
      <c r="C396" s="656"/>
      <c r="D396" s="656"/>
      <c r="E396" s="656"/>
      <c r="F396" s="656"/>
      <c r="G396" s="656"/>
      <c r="H396" s="656"/>
      <c r="I396" s="657"/>
      <c r="J396" s="656"/>
      <c r="K396" s="658"/>
      <c r="L396" s="658"/>
      <c r="M396" s="658"/>
      <c r="N396" s="658"/>
      <c r="O396" s="658"/>
      <c r="P396" s="658"/>
      <c r="Q396" s="658"/>
      <c r="R396" s="658"/>
      <c r="S396" s="658"/>
      <c r="T396" s="658"/>
      <c r="U396" s="658"/>
      <c r="V396" s="656"/>
      <c r="W396" s="656"/>
      <c r="X396" s="656"/>
      <c r="Y396" s="656"/>
      <c r="Z396" s="656"/>
    </row>
    <row r="397" spans="1:26" ht="15.75" customHeight="1" x14ac:dyDescent="0.25">
      <c r="A397" s="656"/>
      <c r="B397" s="656"/>
      <c r="C397" s="656"/>
      <c r="D397" s="656"/>
      <c r="E397" s="656"/>
      <c r="F397" s="656"/>
      <c r="G397" s="656"/>
      <c r="H397" s="656"/>
      <c r="I397" s="657"/>
      <c r="J397" s="656"/>
      <c r="K397" s="658"/>
      <c r="L397" s="658"/>
      <c r="M397" s="658"/>
      <c r="N397" s="658"/>
      <c r="O397" s="658"/>
      <c r="P397" s="658"/>
      <c r="Q397" s="658"/>
      <c r="R397" s="658"/>
      <c r="S397" s="658"/>
      <c r="T397" s="658"/>
      <c r="U397" s="658"/>
      <c r="V397" s="656"/>
      <c r="W397" s="656"/>
      <c r="X397" s="656"/>
      <c r="Y397" s="656"/>
      <c r="Z397" s="656"/>
    </row>
    <row r="398" spans="1:26" ht="15.75" customHeight="1" x14ac:dyDescent="0.25">
      <c r="A398" s="656"/>
      <c r="B398" s="656"/>
      <c r="C398" s="656"/>
      <c r="D398" s="656"/>
      <c r="E398" s="656"/>
      <c r="F398" s="656"/>
      <c r="G398" s="656"/>
      <c r="H398" s="656"/>
      <c r="I398" s="657"/>
      <c r="J398" s="656"/>
      <c r="K398" s="658"/>
      <c r="L398" s="658"/>
      <c r="M398" s="658"/>
      <c r="N398" s="658"/>
      <c r="O398" s="658"/>
      <c r="P398" s="658"/>
      <c r="Q398" s="658"/>
      <c r="R398" s="658"/>
      <c r="S398" s="658"/>
      <c r="T398" s="658"/>
      <c r="U398" s="658"/>
      <c r="V398" s="656"/>
      <c r="W398" s="656"/>
      <c r="X398" s="656"/>
      <c r="Y398" s="656"/>
      <c r="Z398" s="656"/>
    </row>
    <row r="399" spans="1:26" ht="15.75" customHeight="1" x14ac:dyDescent="0.25">
      <c r="A399" s="656"/>
      <c r="B399" s="656"/>
      <c r="C399" s="656"/>
      <c r="D399" s="656"/>
      <c r="E399" s="656"/>
      <c r="F399" s="656"/>
      <c r="G399" s="656"/>
      <c r="H399" s="656"/>
      <c r="I399" s="657"/>
      <c r="J399" s="656"/>
      <c r="K399" s="658"/>
      <c r="L399" s="658"/>
      <c r="M399" s="658"/>
      <c r="N399" s="658"/>
      <c r="O399" s="658"/>
      <c r="P399" s="658"/>
      <c r="Q399" s="658"/>
      <c r="R399" s="658"/>
      <c r="S399" s="658"/>
      <c r="T399" s="658"/>
      <c r="U399" s="658"/>
      <c r="V399" s="656"/>
      <c r="W399" s="656"/>
      <c r="X399" s="656"/>
      <c r="Y399" s="656"/>
      <c r="Z399" s="656"/>
    </row>
    <row r="400" spans="1:26" ht="15.75" customHeight="1" x14ac:dyDescent="0.25">
      <c r="A400" s="656"/>
      <c r="B400" s="656"/>
      <c r="C400" s="656"/>
      <c r="D400" s="656"/>
      <c r="E400" s="656"/>
      <c r="F400" s="656"/>
      <c r="G400" s="656"/>
      <c r="H400" s="656"/>
      <c r="I400" s="657"/>
      <c r="J400" s="656"/>
      <c r="K400" s="658"/>
      <c r="L400" s="658"/>
      <c r="M400" s="658"/>
      <c r="N400" s="658"/>
      <c r="O400" s="658"/>
      <c r="P400" s="658"/>
      <c r="Q400" s="658"/>
      <c r="R400" s="658"/>
      <c r="S400" s="658"/>
      <c r="T400" s="658"/>
      <c r="U400" s="658"/>
      <c r="V400" s="656"/>
      <c r="W400" s="656"/>
      <c r="X400" s="656"/>
      <c r="Y400" s="656"/>
      <c r="Z400" s="656"/>
    </row>
    <row r="401" spans="1:26" ht="15.75" customHeight="1" x14ac:dyDescent="0.25">
      <c r="A401" s="656"/>
      <c r="B401" s="656"/>
      <c r="C401" s="656"/>
      <c r="D401" s="656"/>
      <c r="E401" s="656"/>
      <c r="F401" s="656"/>
      <c r="G401" s="656"/>
      <c r="H401" s="656"/>
      <c r="I401" s="657"/>
      <c r="J401" s="656"/>
      <c r="K401" s="658"/>
      <c r="L401" s="658"/>
      <c r="M401" s="658"/>
      <c r="N401" s="658"/>
      <c r="O401" s="658"/>
      <c r="P401" s="658"/>
      <c r="Q401" s="658"/>
      <c r="R401" s="658"/>
      <c r="S401" s="658"/>
      <c r="T401" s="658"/>
      <c r="U401" s="658"/>
      <c r="V401" s="656"/>
      <c r="W401" s="656"/>
      <c r="X401" s="656"/>
      <c r="Y401" s="656"/>
      <c r="Z401" s="656"/>
    </row>
    <row r="402" spans="1:26" ht="15.75" customHeight="1" x14ac:dyDescent="0.25">
      <c r="A402" s="656"/>
      <c r="B402" s="656"/>
      <c r="C402" s="656"/>
      <c r="D402" s="656"/>
      <c r="E402" s="656"/>
      <c r="F402" s="656"/>
      <c r="G402" s="656"/>
      <c r="H402" s="656"/>
      <c r="I402" s="657"/>
      <c r="J402" s="656"/>
      <c r="K402" s="658"/>
      <c r="L402" s="658"/>
      <c r="M402" s="658"/>
      <c r="N402" s="658"/>
      <c r="O402" s="658"/>
      <c r="P402" s="658"/>
      <c r="Q402" s="658"/>
      <c r="R402" s="658"/>
      <c r="S402" s="658"/>
      <c r="T402" s="658"/>
      <c r="U402" s="658"/>
      <c r="V402" s="656"/>
      <c r="W402" s="656"/>
      <c r="X402" s="656"/>
      <c r="Y402" s="656"/>
      <c r="Z402" s="656"/>
    </row>
    <row r="403" spans="1:26" ht="15.75" customHeight="1" x14ac:dyDescent="0.25">
      <c r="A403" s="656"/>
      <c r="B403" s="656"/>
      <c r="C403" s="656"/>
      <c r="D403" s="656"/>
      <c r="E403" s="656"/>
      <c r="F403" s="656"/>
      <c r="G403" s="656"/>
      <c r="H403" s="656"/>
      <c r="I403" s="657"/>
      <c r="J403" s="656"/>
      <c r="K403" s="658"/>
      <c r="L403" s="658"/>
      <c r="M403" s="658"/>
      <c r="N403" s="658"/>
      <c r="O403" s="658"/>
      <c r="P403" s="658"/>
      <c r="Q403" s="658"/>
      <c r="R403" s="658"/>
      <c r="S403" s="658"/>
      <c r="T403" s="658"/>
      <c r="U403" s="658"/>
      <c r="V403" s="656"/>
      <c r="W403" s="656"/>
      <c r="X403" s="656"/>
      <c r="Y403" s="656"/>
      <c r="Z403" s="656"/>
    </row>
    <row r="404" spans="1:26" ht="15.75" customHeight="1" x14ac:dyDescent="0.25">
      <c r="A404" s="656"/>
      <c r="B404" s="656"/>
      <c r="C404" s="656"/>
      <c r="D404" s="656"/>
      <c r="E404" s="656"/>
      <c r="F404" s="656"/>
      <c r="G404" s="656"/>
      <c r="H404" s="656"/>
      <c r="I404" s="657"/>
      <c r="J404" s="656"/>
      <c r="K404" s="658"/>
      <c r="L404" s="658"/>
      <c r="M404" s="658"/>
      <c r="N404" s="658"/>
      <c r="O404" s="658"/>
      <c r="P404" s="658"/>
      <c r="Q404" s="658"/>
      <c r="R404" s="658"/>
      <c r="S404" s="658"/>
      <c r="T404" s="658"/>
      <c r="U404" s="658"/>
      <c r="V404" s="656"/>
      <c r="W404" s="656"/>
      <c r="X404" s="656"/>
      <c r="Y404" s="656"/>
      <c r="Z404" s="656"/>
    </row>
    <row r="405" spans="1:26" ht="15.75" customHeight="1" x14ac:dyDescent="0.25">
      <c r="A405" s="656"/>
      <c r="B405" s="656"/>
      <c r="C405" s="656"/>
      <c r="D405" s="656"/>
      <c r="E405" s="656"/>
      <c r="F405" s="656"/>
      <c r="G405" s="656"/>
      <c r="H405" s="656"/>
      <c r="I405" s="657"/>
      <c r="J405" s="656"/>
      <c r="K405" s="658"/>
      <c r="L405" s="658"/>
      <c r="M405" s="658"/>
      <c r="N405" s="658"/>
      <c r="O405" s="658"/>
      <c r="P405" s="658"/>
      <c r="Q405" s="658"/>
      <c r="R405" s="658"/>
      <c r="S405" s="658"/>
      <c r="T405" s="658"/>
      <c r="U405" s="658"/>
      <c r="V405" s="656"/>
      <c r="W405" s="656"/>
      <c r="X405" s="656"/>
      <c r="Y405" s="656"/>
      <c r="Z405" s="656"/>
    </row>
    <row r="406" spans="1:26" ht="15.75" customHeight="1" x14ac:dyDescent="0.25">
      <c r="A406" s="656"/>
      <c r="B406" s="656"/>
      <c r="C406" s="656"/>
      <c r="D406" s="656"/>
      <c r="E406" s="656"/>
      <c r="F406" s="656"/>
      <c r="G406" s="656"/>
      <c r="H406" s="656"/>
      <c r="I406" s="657"/>
      <c r="J406" s="656"/>
      <c r="K406" s="658"/>
      <c r="L406" s="658"/>
      <c r="M406" s="658"/>
      <c r="N406" s="658"/>
      <c r="O406" s="658"/>
      <c r="P406" s="658"/>
      <c r="Q406" s="658"/>
      <c r="R406" s="658"/>
      <c r="S406" s="658"/>
      <c r="T406" s="658"/>
      <c r="U406" s="658"/>
      <c r="V406" s="656"/>
      <c r="W406" s="656"/>
      <c r="X406" s="656"/>
      <c r="Y406" s="656"/>
      <c r="Z406" s="656"/>
    </row>
    <row r="407" spans="1:26" ht="15.75" customHeight="1" x14ac:dyDescent="0.25">
      <c r="A407" s="656"/>
      <c r="B407" s="656"/>
      <c r="C407" s="656"/>
      <c r="D407" s="656"/>
      <c r="E407" s="656"/>
      <c r="F407" s="656"/>
      <c r="G407" s="656"/>
      <c r="H407" s="656"/>
      <c r="I407" s="657"/>
      <c r="J407" s="656"/>
      <c r="K407" s="658"/>
      <c r="L407" s="658"/>
      <c r="M407" s="658"/>
      <c r="N407" s="658"/>
      <c r="O407" s="658"/>
      <c r="P407" s="658"/>
      <c r="Q407" s="658"/>
      <c r="R407" s="658"/>
      <c r="S407" s="658"/>
      <c r="T407" s="658"/>
      <c r="U407" s="658"/>
      <c r="V407" s="656"/>
      <c r="W407" s="656"/>
      <c r="X407" s="656"/>
      <c r="Y407" s="656"/>
      <c r="Z407" s="656"/>
    </row>
    <row r="408" spans="1:26" ht="15.75" customHeight="1" x14ac:dyDescent="0.25">
      <c r="A408" s="656"/>
      <c r="B408" s="656"/>
      <c r="C408" s="656"/>
      <c r="D408" s="656"/>
      <c r="E408" s="656"/>
      <c r="F408" s="656"/>
      <c r="G408" s="656"/>
      <c r="H408" s="656"/>
      <c r="I408" s="657"/>
      <c r="J408" s="656"/>
      <c r="K408" s="658"/>
      <c r="L408" s="658"/>
      <c r="M408" s="658"/>
      <c r="N408" s="658"/>
      <c r="O408" s="658"/>
      <c r="P408" s="658"/>
      <c r="Q408" s="658"/>
      <c r="R408" s="658"/>
      <c r="S408" s="658"/>
      <c r="T408" s="658"/>
      <c r="U408" s="658"/>
      <c r="V408" s="656"/>
      <c r="W408" s="656"/>
      <c r="X408" s="656"/>
      <c r="Y408" s="656"/>
      <c r="Z408" s="656"/>
    </row>
    <row r="409" spans="1:26" ht="15.75" customHeight="1" x14ac:dyDescent="0.25">
      <c r="A409" s="656"/>
      <c r="B409" s="656"/>
      <c r="C409" s="656"/>
      <c r="D409" s="656"/>
      <c r="E409" s="656"/>
      <c r="F409" s="656"/>
      <c r="G409" s="656"/>
      <c r="H409" s="656"/>
      <c r="I409" s="657"/>
      <c r="J409" s="656"/>
      <c r="K409" s="658"/>
      <c r="L409" s="658"/>
      <c r="M409" s="658"/>
      <c r="N409" s="658"/>
      <c r="O409" s="658"/>
      <c r="P409" s="658"/>
      <c r="Q409" s="658"/>
      <c r="R409" s="658"/>
      <c r="S409" s="658"/>
      <c r="T409" s="658"/>
      <c r="U409" s="658"/>
      <c r="V409" s="656"/>
      <c r="W409" s="656"/>
      <c r="X409" s="656"/>
      <c r="Y409" s="656"/>
      <c r="Z409" s="656"/>
    </row>
    <row r="410" spans="1:26" ht="15.75" customHeight="1" x14ac:dyDescent="0.25">
      <c r="A410" s="656"/>
      <c r="B410" s="656"/>
      <c r="C410" s="656"/>
      <c r="D410" s="656"/>
      <c r="E410" s="656"/>
      <c r="F410" s="656"/>
      <c r="G410" s="656"/>
      <c r="H410" s="656"/>
      <c r="I410" s="657"/>
      <c r="J410" s="656"/>
      <c r="K410" s="658"/>
      <c r="L410" s="658"/>
      <c r="M410" s="658"/>
      <c r="N410" s="658"/>
      <c r="O410" s="658"/>
      <c r="P410" s="658"/>
      <c r="Q410" s="658"/>
      <c r="R410" s="658"/>
      <c r="S410" s="658"/>
      <c r="T410" s="658"/>
      <c r="U410" s="658"/>
      <c r="V410" s="656"/>
      <c r="W410" s="656"/>
      <c r="X410" s="656"/>
      <c r="Y410" s="656"/>
      <c r="Z410" s="656"/>
    </row>
    <row r="411" spans="1:26" ht="15.75" customHeight="1" x14ac:dyDescent="0.25">
      <c r="A411" s="656"/>
      <c r="B411" s="656"/>
      <c r="C411" s="656"/>
      <c r="D411" s="656"/>
      <c r="E411" s="656"/>
      <c r="F411" s="656"/>
      <c r="G411" s="656"/>
      <c r="H411" s="656"/>
      <c r="I411" s="657"/>
      <c r="J411" s="656"/>
      <c r="K411" s="658"/>
      <c r="L411" s="658"/>
      <c r="M411" s="658"/>
      <c r="N411" s="658"/>
      <c r="O411" s="658"/>
      <c r="P411" s="658"/>
      <c r="Q411" s="658"/>
      <c r="R411" s="658"/>
      <c r="S411" s="658"/>
      <c r="T411" s="658"/>
      <c r="U411" s="658"/>
      <c r="V411" s="656"/>
      <c r="W411" s="656"/>
      <c r="X411" s="656"/>
      <c r="Y411" s="656"/>
      <c r="Z411" s="656"/>
    </row>
    <row r="412" spans="1:26" ht="15.75" customHeight="1" x14ac:dyDescent="0.25">
      <c r="A412" s="656"/>
      <c r="B412" s="656"/>
      <c r="C412" s="656"/>
      <c r="D412" s="656"/>
      <c r="E412" s="656"/>
      <c r="F412" s="656"/>
      <c r="G412" s="656"/>
      <c r="H412" s="656"/>
      <c r="I412" s="657"/>
      <c r="J412" s="656"/>
      <c r="K412" s="658"/>
      <c r="L412" s="658"/>
      <c r="M412" s="658"/>
      <c r="N412" s="658"/>
      <c r="O412" s="658"/>
      <c r="P412" s="658"/>
      <c r="Q412" s="658"/>
      <c r="R412" s="658"/>
      <c r="S412" s="658"/>
      <c r="T412" s="658"/>
      <c r="U412" s="658"/>
      <c r="V412" s="656"/>
      <c r="W412" s="656"/>
      <c r="X412" s="656"/>
      <c r="Y412" s="656"/>
      <c r="Z412" s="656"/>
    </row>
    <row r="413" spans="1:26" ht="15.75" customHeight="1" x14ac:dyDescent="0.25">
      <c r="A413" s="656"/>
      <c r="B413" s="656"/>
      <c r="C413" s="656"/>
      <c r="D413" s="656"/>
      <c r="E413" s="656"/>
      <c r="F413" s="656"/>
      <c r="G413" s="656"/>
      <c r="H413" s="656"/>
      <c r="I413" s="657"/>
      <c r="J413" s="656"/>
      <c r="K413" s="658"/>
      <c r="L413" s="658"/>
      <c r="M413" s="658"/>
      <c r="N413" s="658"/>
      <c r="O413" s="658"/>
      <c r="P413" s="658"/>
      <c r="Q413" s="658"/>
      <c r="R413" s="658"/>
      <c r="S413" s="658"/>
      <c r="T413" s="658"/>
      <c r="U413" s="658"/>
      <c r="V413" s="656"/>
      <c r="W413" s="656"/>
      <c r="X413" s="656"/>
      <c r="Y413" s="656"/>
      <c r="Z413" s="656"/>
    </row>
    <row r="414" spans="1:26" ht="15.75" customHeight="1" x14ac:dyDescent="0.25">
      <c r="A414" s="656"/>
      <c r="B414" s="656"/>
      <c r="C414" s="656"/>
      <c r="D414" s="656"/>
      <c r="E414" s="656"/>
      <c r="F414" s="656"/>
      <c r="G414" s="656"/>
      <c r="H414" s="656"/>
      <c r="I414" s="657"/>
      <c r="J414" s="656"/>
      <c r="K414" s="658"/>
      <c r="L414" s="658"/>
      <c r="M414" s="658"/>
      <c r="N414" s="658"/>
      <c r="O414" s="658"/>
      <c r="P414" s="658"/>
      <c r="Q414" s="658"/>
      <c r="R414" s="658"/>
      <c r="S414" s="658"/>
      <c r="T414" s="658"/>
      <c r="U414" s="658"/>
      <c r="V414" s="656"/>
      <c r="W414" s="656"/>
      <c r="X414" s="656"/>
      <c r="Y414" s="656"/>
      <c r="Z414" s="656"/>
    </row>
    <row r="415" spans="1:26" ht="15.75" customHeight="1" x14ac:dyDescent="0.25">
      <c r="A415" s="656"/>
      <c r="B415" s="656"/>
      <c r="C415" s="656"/>
      <c r="D415" s="656"/>
      <c r="E415" s="656"/>
      <c r="F415" s="656"/>
      <c r="G415" s="656"/>
      <c r="H415" s="656"/>
      <c r="I415" s="657"/>
      <c r="J415" s="656"/>
      <c r="K415" s="658"/>
      <c r="L415" s="658"/>
      <c r="M415" s="658"/>
      <c r="N415" s="658"/>
      <c r="O415" s="658"/>
      <c r="P415" s="658"/>
      <c r="Q415" s="658"/>
      <c r="R415" s="658"/>
      <c r="S415" s="658"/>
      <c r="T415" s="658"/>
      <c r="U415" s="658"/>
      <c r="V415" s="656"/>
      <c r="W415" s="656"/>
      <c r="X415" s="656"/>
      <c r="Y415" s="656"/>
      <c r="Z415" s="656"/>
    </row>
    <row r="416" spans="1:26" ht="15.75" customHeight="1" x14ac:dyDescent="0.25">
      <c r="A416" s="656"/>
      <c r="B416" s="656"/>
      <c r="C416" s="656"/>
      <c r="D416" s="656"/>
      <c r="E416" s="656"/>
      <c r="F416" s="656"/>
      <c r="G416" s="656"/>
      <c r="H416" s="656"/>
      <c r="I416" s="657"/>
      <c r="J416" s="656"/>
      <c r="K416" s="658"/>
      <c r="L416" s="658"/>
      <c r="M416" s="658"/>
      <c r="N416" s="658"/>
      <c r="O416" s="658"/>
      <c r="P416" s="658"/>
      <c r="Q416" s="658"/>
      <c r="R416" s="658"/>
      <c r="S416" s="658"/>
      <c r="T416" s="658"/>
      <c r="U416" s="658"/>
      <c r="V416" s="656"/>
      <c r="W416" s="656"/>
      <c r="X416" s="656"/>
      <c r="Y416" s="656"/>
      <c r="Z416" s="656"/>
    </row>
    <row r="417" spans="1:26" ht="15.75" customHeight="1" x14ac:dyDescent="0.25">
      <c r="A417" s="656"/>
      <c r="B417" s="656"/>
      <c r="C417" s="656"/>
      <c r="D417" s="656"/>
      <c r="E417" s="656"/>
      <c r="F417" s="656"/>
      <c r="G417" s="656"/>
      <c r="H417" s="656"/>
      <c r="I417" s="657"/>
      <c r="J417" s="656"/>
      <c r="K417" s="658"/>
      <c r="L417" s="658"/>
      <c r="M417" s="658"/>
      <c r="N417" s="658"/>
      <c r="O417" s="658"/>
      <c r="P417" s="658"/>
      <c r="Q417" s="658"/>
      <c r="R417" s="658"/>
      <c r="S417" s="658"/>
      <c r="T417" s="658"/>
      <c r="U417" s="658"/>
      <c r="V417" s="656"/>
      <c r="W417" s="656"/>
      <c r="X417" s="656"/>
      <c r="Y417" s="656"/>
      <c r="Z417" s="656"/>
    </row>
    <row r="418" spans="1:26" ht="15.75" customHeight="1" x14ac:dyDescent="0.25">
      <c r="A418" s="656"/>
      <c r="B418" s="656"/>
      <c r="C418" s="656"/>
      <c r="D418" s="656"/>
      <c r="E418" s="656"/>
      <c r="F418" s="656"/>
      <c r="G418" s="656"/>
      <c r="H418" s="656"/>
      <c r="I418" s="657"/>
      <c r="J418" s="656"/>
      <c r="K418" s="658"/>
      <c r="L418" s="658"/>
      <c r="M418" s="658"/>
      <c r="N418" s="658"/>
      <c r="O418" s="658"/>
      <c r="P418" s="658"/>
      <c r="Q418" s="658"/>
      <c r="R418" s="658"/>
      <c r="S418" s="658"/>
      <c r="T418" s="658"/>
      <c r="U418" s="658"/>
      <c r="V418" s="656"/>
      <c r="W418" s="656"/>
      <c r="X418" s="656"/>
      <c r="Y418" s="656"/>
      <c r="Z418" s="656"/>
    </row>
    <row r="419" spans="1:26" ht="15.75" customHeight="1" x14ac:dyDescent="0.25">
      <c r="A419" s="656"/>
      <c r="B419" s="656"/>
      <c r="C419" s="656"/>
      <c r="D419" s="656"/>
      <c r="E419" s="656"/>
      <c r="F419" s="656"/>
      <c r="G419" s="656"/>
      <c r="H419" s="656"/>
      <c r="I419" s="657"/>
      <c r="J419" s="656"/>
      <c r="K419" s="658"/>
      <c r="L419" s="658"/>
      <c r="M419" s="658"/>
      <c r="N419" s="658"/>
      <c r="O419" s="658"/>
      <c r="P419" s="658"/>
      <c r="Q419" s="658"/>
      <c r="R419" s="658"/>
      <c r="S419" s="658"/>
      <c r="T419" s="658"/>
      <c r="U419" s="658"/>
      <c r="V419" s="656"/>
      <c r="W419" s="656"/>
      <c r="X419" s="656"/>
      <c r="Y419" s="656"/>
      <c r="Z419" s="656"/>
    </row>
    <row r="420" spans="1:26" ht="15.75" customHeight="1" x14ac:dyDescent="0.25">
      <c r="A420" s="656"/>
      <c r="B420" s="656"/>
      <c r="C420" s="656"/>
      <c r="D420" s="656"/>
      <c r="E420" s="656"/>
      <c r="F420" s="656"/>
      <c r="G420" s="656"/>
      <c r="H420" s="656"/>
      <c r="I420" s="657"/>
      <c r="J420" s="656"/>
      <c r="K420" s="658"/>
      <c r="L420" s="658"/>
      <c r="M420" s="658"/>
      <c r="N420" s="658"/>
      <c r="O420" s="658"/>
      <c r="P420" s="658"/>
      <c r="Q420" s="658"/>
      <c r="R420" s="658"/>
      <c r="S420" s="658"/>
      <c r="T420" s="658"/>
      <c r="U420" s="658"/>
      <c r="V420" s="656"/>
      <c r="W420" s="656"/>
      <c r="X420" s="656"/>
      <c r="Y420" s="656"/>
      <c r="Z420" s="656"/>
    </row>
    <row r="421" spans="1:26" ht="15.75" customHeight="1" x14ac:dyDescent="0.25">
      <c r="A421" s="656"/>
      <c r="B421" s="656"/>
      <c r="C421" s="656"/>
      <c r="D421" s="656"/>
      <c r="E421" s="656"/>
      <c r="F421" s="656"/>
      <c r="G421" s="656"/>
      <c r="H421" s="656"/>
      <c r="I421" s="657"/>
      <c r="J421" s="656"/>
      <c r="K421" s="658"/>
      <c r="L421" s="658"/>
      <c r="M421" s="658"/>
      <c r="N421" s="658"/>
      <c r="O421" s="658"/>
      <c r="P421" s="658"/>
      <c r="Q421" s="658"/>
      <c r="R421" s="658"/>
      <c r="S421" s="658"/>
      <c r="T421" s="658"/>
      <c r="U421" s="658"/>
      <c r="V421" s="656"/>
      <c r="W421" s="656"/>
      <c r="X421" s="656"/>
      <c r="Y421" s="656"/>
      <c r="Z421" s="656"/>
    </row>
    <row r="422" spans="1:26" ht="15.75" customHeight="1" x14ac:dyDescent="0.25">
      <c r="A422" s="656"/>
      <c r="B422" s="656"/>
      <c r="C422" s="656"/>
      <c r="D422" s="656"/>
      <c r="E422" s="656"/>
      <c r="F422" s="656"/>
      <c r="G422" s="656"/>
      <c r="H422" s="656"/>
      <c r="I422" s="657"/>
      <c r="J422" s="656"/>
      <c r="K422" s="658"/>
      <c r="L422" s="658"/>
      <c r="M422" s="658"/>
      <c r="N422" s="658"/>
      <c r="O422" s="658"/>
      <c r="P422" s="658"/>
      <c r="Q422" s="658"/>
      <c r="R422" s="658"/>
      <c r="S422" s="658"/>
      <c r="T422" s="658"/>
      <c r="U422" s="658"/>
      <c r="V422" s="656"/>
      <c r="W422" s="656"/>
      <c r="X422" s="656"/>
      <c r="Y422" s="656"/>
      <c r="Z422" s="656"/>
    </row>
    <row r="423" spans="1:26" ht="15.75" customHeight="1" x14ac:dyDescent="0.25">
      <c r="A423" s="656"/>
      <c r="B423" s="656"/>
      <c r="C423" s="656"/>
      <c r="D423" s="656"/>
      <c r="E423" s="656"/>
      <c r="F423" s="656"/>
      <c r="G423" s="656"/>
      <c r="H423" s="656"/>
      <c r="I423" s="657"/>
      <c r="J423" s="656"/>
      <c r="K423" s="658"/>
      <c r="L423" s="658"/>
      <c r="M423" s="658"/>
      <c r="N423" s="658"/>
      <c r="O423" s="658"/>
      <c r="P423" s="658"/>
      <c r="Q423" s="658"/>
      <c r="R423" s="658"/>
      <c r="S423" s="658"/>
      <c r="T423" s="658"/>
      <c r="U423" s="658"/>
      <c r="V423" s="656"/>
      <c r="W423" s="656"/>
      <c r="X423" s="656"/>
      <c r="Y423" s="656"/>
      <c r="Z423" s="656"/>
    </row>
    <row r="424" spans="1:26" ht="15.75" customHeight="1" x14ac:dyDescent="0.25">
      <c r="A424" s="656"/>
      <c r="B424" s="656"/>
      <c r="C424" s="656"/>
      <c r="D424" s="656"/>
      <c r="E424" s="656"/>
      <c r="F424" s="656"/>
      <c r="G424" s="656"/>
      <c r="H424" s="656"/>
      <c r="I424" s="657"/>
      <c r="J424" s="656"/>
      <c r="K424" s="658"/>
      <c r="L424" s="658"/>
      <c r="M424" s="658"/>
      <c r="N424" s="658"/>
      <c r="O424" s="658"/>
      <c r="P424" s="658"/>
      <c r="Q424" s="658"/>
      <c r="R424" s="658"/>
      <c r="S424" s="658"/>
      <c r="T424" s="658"/>
      <c r="U424" s="658"/>
      <c r="V424" s="656"/>
      <c r="W424" s="656"/>
      <c r="X424" s="656"/>
      <c r="Y424" s="656"/>
      <c r="Z424" s="656"/>
    </row>
    <row r="425" spans="1:26" ht="15.75" customHeight="1" x14ac:dyDescent="0.25">
      <c r="A425" s="656"/>
      <c r="B425" s="656"/>
      <c r="C425" s="656"/>
      <c r="D425" s="656"/>
      <c r="E425" s="656"/>
      <c r="F425" s="656"/>
      <c r="G425" s="656"/>
      <c r="H425" s="656"/>
      <c r="I425" s="657"/>
      <c r="J425" s="656"/>
      <c r="K425" s="658"/>
      <c r="L425" s="658"/>
      <c r="M425" s="658"/>
      <c r="N425" s="658"/>
      <c r="O425" s="658"/>
      <c r="P425" s="658"/>
      <c r="Q425" s="658"/>
      <c r="R425" s="658"/>
      <c r="S425" s="658"/>
      <c r="T425" s="658"/>
      <c r="U425" s="658"/>
      <c r="V425" s="656"/>
      <c r="W425" s="656"/>
      <c r="X425" s="656"/>
      <c r="Y425" s="656"/>
      <c r="Z425" s="656"/>
    </row>
    <row r="426" spans="1:26" ht="15.75" customHeight="1" x14ac:dyDescent="0.25">
      <c r="A426" s="656"/>
      <c r="B426" s="656"/>
      <c r="C426" s="656"/>
      <c r="D426" s="656"/>
      <c r="E426" s="656"/>
      <c r="F426" s="656"/>
      <c r="G426" s="656"/>
      <c r="H426" s="656"/>
      <c r="I426" s="657"/>
      <c r="J426" s="656"/>
      <c r="K426" s="658"/>
      <c r="L426" s="658"/>
      <c r="M426" s="658"/>
      <c r="N426" s="658"/>
      <c r="O426" s="658"/>
      <c r="P426" s="658"/>
      <c r="Q426" s="658"/>
      <c r="R426" s="658"/>
      <c r="S426" s="658"/>
      <c r="T426" s="658"/>
      <c r="U426" s="658"/>
      <c r="V426" s="656"/>
      <c r="W426" s="656"/>
      <c r="X426" s="656"/>
      <c r="Y426" s="656"/>
      <c r="Z426" s="656"/>
    </row>
    <row r="427" spans="1:26" ht="15.75" customHeight="1" x14ac:dyDescent="0.25">
      <c r="A427" s="656"/>
      <c r="B427" s="656"/>
      <c r="C427" s="656"/>
      <c r="D427" s="656"/>
      <c r="E427" s="656"/>
      <c r="F427" s="656"/>
      <c r="G427" s="656"/>
      <c r="H427" s="656"/>
      <c r="I427" s="657"/>
      <c r="J427" s="656"/>
      <c r="K427" s="658"/>
      <c r="L427" s="658"/>
      <c r="M427" s="658"/>
      <c r="N427" s="658"/>
      <c r="O427" s="658"/>
      <c r="P427" s="658"/>
      <c r="Q427" s="658"/>
      <c r="R427" s="658"/>
      <c r="S427" s="658"/>
      <c r="T427" s="658"/>
      <c r="U427" s="658"/>
      <c r="V427" s="656"/>
      <c r="W427" s="656"/>
      <c r="X427" s="656"/>
      <c r="Y427" s="656"/>
      <c r="Z427" s="656"/>
    </row>
    <row r="428" spans="1:26" ht="15.75" customHeight="1" x14ac:dyDescent="0.25">
      <c r="A428" s="656"/>
      <c r="B428" s="656"/>
      <c r="C428" s="656"/>
      <c r="D428" s="656"/>
      <c r="E428" s="656"/>
      <c r="F428" s="656"/>
      <c r="G428" s="656"/>
      <c r="H428" s="656"/>
      <c r="I428" s="657"/>
      <c r="J428" s="656"/>
      <c r="K428" s="658"/>
      <c r="L428" s="658"/>
      <c r="M428" s="658"/>
      <c r="N428" s="658"/>
      <c r="O428" s="658"/>
      <c r="P428" s="658"/>
      <c r="Q428" s="658"/>
      <c r="R428" s="658"/>
      <c r="S428" s="658"/>
      <c r="T428" s="658"/>
      <c r="U428" s="658"/>
      <c r="V428" s="656"/>
      <c r="W428" s="656"/>
      <c r="X428" s="656"/>
      <c r="Y428" s="656"/>
      <c r="Z428" s="656"/>
    </row>
    <row r="429" spans="1:26" ht="15.75" customHeight="1" x14ac:dyDescent="0.25">
      <c r="A429" s="656"/>
      <c r="B429" s="656"/>
      <c r="C429" s="656"/>
      <c r="D429" s="656"/>
      <c r="E429" s="656"/>
      <c r="F429" s="656"/>
      <c r="G429" s="656"/>
      <c r="H429" s="656"/>
      <c r="I429" s="657"/>
      <c r="J429" s="656"/>
      <c r="K429" s="658"/>
      <c r="L429" s="658"/>
      <c r="M429" s="658"/>
      <c r="N429" s="658"/>
      <c r="O429" s="658"/>
      <c r="P429" s="658"/>
      <c r="Q429" s="658"/>
      <c r="R429" s="658"/>
      <c r="S429" s="658"/>
      <c r="T429" s="658"/>
      <c r="U429" s="658"/>
      <c r="V429" s="656"/>
      <c r="W429" s="656"/>
      <c r="X429" s="656"/>
      <c r="Y429" s="656"/>
      <c r="Z429" s="656"/>
    </row>
    <row r="430" spans="1:26" ht="15.75" customHeight="1" x14ac:dyDescent="0.25">
      <c r="A430" s="656"/>
      <c r="B430" s="656"/>
      <c r="C430" s="656"/>
      <c r="D430" s="656"/>
      <c r="E430" s="656"/>
      <c r="F430" s="656"/>
      <c r="G430" s="656"/>
      <c r="H430" s="656"/>
      <c r="I430" s="657"/>
      <c r="J430" s="656"/>
      <c r="K430" s="658"/>
      <c r="L430" s="658"/>
      <c r="M430" s="658"/>
      <c r="N430" s="658"/>
      <c r="O430" s="658"/>
      <c r="P430" s="658"/>
      <c r="Q430" s="658"/>
      <c r="R430" s="658"/>
      <c r="S430" s="658"/>
      <c r="T430" s="658"/>
      <c r="U430" s="658"/>
      <c r="V430" s="656"/>
      <c r="W430" s="656"/>
      <c r="X430" s="656"/>
      <c r="Y430" s="656"/>
      <c r="Z430" s="656"/>
    </row>
    <row r="431" spans="1:26" ht="15.75" customHeight="1" x14ac:dyDescent="0.25">
      <c r="A431" s="656"/>
      <c r="B431" s="656"/>
      <c r="C431" s="656"/>
      <c r="D431" s="656"/>
      <c r="E431" s="656"/>
      <c r="F431" s="656"/>
      <c r="G431" s="656"/>
      <c r="H431" s="656"/>
      <c r="I431" s="657"/>
      <c r="J431" s="656"/>
      <c r="K431" s="658"/>
      <c r="L431" s="658"/>
      <c r="M431" s="658"/>
      <c r="N431" s="658"/>
      <c r="O431" s="658"/>
      <c r="P431" s="658"/>
      <c r="Q431" s="658"/>
      <c r="R431" s="658"/>
      <c r="S431" s="658"/>
      <c r="T431" s="658"/>
      <c r="U431" s="658"/>
      <c r="V431" s="656"/>
      <c r="W431" s="656"/>
      <c r="X431" s="656"/>
      <c r="Y431" s="656"/>
      <c r="Z431" s="656"/>
    </row>
    <row r="432" spans="1:26" ht="15.75" customHeight="1" x14ac:dyDescent="0.25">
      <c r="A432" s="656"/>
      <c r="B432" s="656"/>
      <c r="C432" s="656"/>
      <c r="D432" s="656"/>
      <c r="E432" s="656"/>
      <c r="F432" s="656"/>
      <c r="G432" s="656"/>
      <c r="H432" s="656"/>
      <c r="I432" s="657"/>
      <c r="J432" s="656"/>
      <c r="K432" s="658"/>
      <c r="L432" s="658"/>
      <c r="M432" s="658"/>
      <c r="N432" s="658"/>
      <c r="O432" s="658"/>
      <c r="P432" s="658"/>
      <c r="Q432" s="658"/>
      <c r="R432" s="658"/>
      <c r="S432" s="658"/>
      <c r="T432" s="658"/>
      <c r="U432" s="658"/>
      <c r="V432" s="656"/>
      <c r="W432" s="656"/>
      <c r="X432" s="656"/>
      <c r="Y432" s="656"/>
      <c r="Z432" s="656"/>
    </row>
    <row r="433" spans="1:26" ht="15.75" customHeight="1" x14ac:dyDescent="0.25">
      <c r="A433" s="656"/>
      <c r="B433" s="656"/>
      <c r="C433" s="656"/>
      <c r="D433" s="656"/>
      <c r="E433" s="656"/>
      <c r="F433" s="656"/>
      <c r="G433" s="656"/>
      <c r="H433" s="656"/>
      <c r="I433" s="657"/>
      <c r="J433" s="656"/>
      <c r="K433" s="658"/>
      <c r="L433" s="658"/>
      <c r="M433" s="658"/>
      <c r="N433" s="658"/>
      <c r="O433" s="658"/>
      <c r="P433" s="658"/>
      <c r="Q433" s="658"/>
      <c r="R433" s="658"/>
      <c r="S433" s="658"/>
      <c r="T433" s="658"/>
      <c r="U433" s="658"/>
      <c r="V433" s="656"/>
      <c r="W433" s="656"/>
      <c r="X433" s="656"/>
      <c r="Y433" s="656"/>
      <c r="Z433" s="656"/>
    </row>
    <row r="434" spans="1:26" ht="15.75" customHeight="1" x14ac:dyDescent="0.25">
      <c r="A434" s="656"/>
      <c r="B434" s="656"/>
      <c r="C434" s="656"/>
      <c r="D434" s="656"/>
      <c r="E434" s="656"/>
      <c r="F434" s="656"/>
      <c r="G434" s="656"/>
      <c r="H434" s="656"/>
      <c r="I434" s="657"/>
      <c r="J434" s="656"/>
      <c r="K434" s="658"/>
      <c r="L434" s="658"/>
      <c r="M434" s="658"/>
      <c r="N434" s="658"/>
      <c r="O434" s="658"/>
      <c r="P434" s="658"/>
      <c r="Q434" s="658"/>
      <c r="R434" s="658"/>
      <c r="S434" s="658"/>
      <c r="T434" s="658"/>
      <c r="U434" s="658"/>
      <c r="V434" s="656"/>
      <c r="W434" s="656"/>
      <c r="X434" s="656"/>
      <c r="Y434" s="656"/>
      <c r="Z434" s="656"/>
    </row>
    <row r="435" spans="1:26" ht="15.75" customHeight="1" x14ac:dyDescent="0.25">
      <c r="A435" s="656"/>
      <c r="B435" s="656"/>
      <c r="C435" s="656"/>
      <c r="D435" s="656"/>
      <c r="E435" s="656"/>
      <c r="F435" s="656"/>
      <c r="G435" s="656"/>
      <c r="H435" s="656"/>
      <c r="I435" s="657"/>
      <c r="J435" s="656"/>
      <c r="K435" s="658"/>
      <c r="L435" s="658"/>
      <c r="M435" s="658"/>
      <c r="N435" s="658"/>
      <c r="O435" s="658"/>
      <c r="P435" s="658"/>
      <c r="Q435" s="658"/>
      <c r="R435" s="658"/>
      <c r="S435" s="658"/>
      <c r="T435" s="658"/>
      <c r="U435" s="658"/>
      <c r="V435" s="656"/>
      <c r="W435" s="656"/>
      <c r="X435" s="656"/>
      <c r="Y435" s="656"/>
      <c r="Z435" s="656"/>
    </row>
    <row r="436" spans="1:26" ht="15.75" customHeight="1" x14ac:dyDescent="0.25">
      <c r="A436" s="656"/>
      <c r="B436" s="656"/>
      <c r="C436" s="656"/>
      <c r="D436" s="656"/>
      <c r="E436" s="656"/>
      <c r="F436" s="656"/>
      <c r="G436" s="656"/>
      <c r="H436" s="656"/>
      <c r="I436" s="657"/>
      <c r="J436" s="656"/>
      <c r="K436" s="658"/>
      <c r="L436" s="658"/>
      <c r="M436" s="658"/>
      <c r="N436" s="658"/>
      <c r="O436" s="658"/>
      <c r="P436" s="658"/>
      <c r="Q436" s="658"/>
      <c r="R436" s="658"/>
      <c r="S436" s="658"/>
      <c r="T436" s="658"/>
      <c r="U436" s="658"/>
      <c r="V436" s="656"/>
      <c r="W436" s="656"/>
      <c r="X436" s="656"/>
      <c r="Y436" s="656"/>
      <c r="Z436" s="656"/>
    </row>
    <row r="437" spans="1:26" ht="15.75" customHeight="1" x14ac:dyDescent="0.25">
      <c r="A437" s="656"/>
      <c r="B437" s="656"/>
      <c r="C437" s="656"/>
      <c r="D437" s="656"/>
      <c r="E437" s="656"/>
      <c r="F437" s="656"/>
      <c r="G437" s="656"/>
      <c r="H437" s="656"/>
      <c r="I437" s="657"/>
      <c r="J437" s="656"/>
      <c r="K437" s="658"/>
      <c r="L437" s="658"/>
      <c r="M437" s="658"/>
      <c r="N437" s="658"/>
      <c r="O437" s="658"/>
      <c r="P437" s="658"/>
      <c r="Q437" s="658"/>
      <c r="R437" s="658"/>
      <c r="S437" s="658"/>
      <c r="T437" s="658"/>
      <c r="U437" s="658"/>
      <c r="V437" s="656"/>
      <c r="W437" s="656"/>
      <c r="X437" s="656"/>
      <c r="Y437" s="656"/>
      <c r="Z437" s="656"/>
    </row>
    <row r="438" spans="1:26" ht="15.75" customHeight="1" x14ac:dyDescent="0.25">
      <c r="A438" s="656"/>
      <c r="B438" s="656"/>
      <c r="C438" s="656"/>
      <c r="D438" s="656"/>
      <c r="E438" s="656"/>
      <c r="F438" s="656"/>
      <c r="G438" s="656"/>
      <c r="H438" s="656"/>
      <c r="I438" s="657"/>
      <c r="J438" s="656"/>
      <c r="K438" s="658"/>
      <c r="L438" s="658"/>
      <c r="M438" s="658"/>
      <c r="N438" s="658"/>
      <c r="O438" s="658"/>
      <c r="P438" s="658"/>
      <c r="Q438" s="658"/>
      <c r="R438" s="658"/>
      <c r="S438" s="658"/>
      <c r="T438" s="658"/>
      <c r="U438" s="658"/>
      <c r="V438" s="656"/>
      <c r="W438" s="656"/>
      <c r="X438" s="656"/>
      <c r="Y438" s="656"/>
      <c r="Z438" s="656"/>
    </row>
    <row r="439" spans="1:26" ht="15.75" customHeight="1" x14ac:dyDescent="0.25">
      <c r="A439" s="656"/>
      <c r="B439" s="656"/>
      <c r="C439" s="656"/>
      <c r="D439" s="656"/>
      <c r="E439" s="656"/>
      <c r="F439" s="656"/>
      <c r="G439" s="656"/>
      <c r="H439" s="656"/>
      <c r="I439" s="657"/>
      <c r="J439" s="656"/>
      <c r="K439" s="658"/>
      <c r="L439" s="658"/>
      <c r="M439" s="658"/>
      <c r="N439" s="658"/>
      <c r="O439" s="658"/>
      <c r="P439" s="658"/>
      <c r="Q439" s="658"/>
      <c r="R439" s="658"/>
      <c r="S439" s="658"/>
      <c r="T439" s="658"/>
      <c r="U439" s="658"/>
      <c r="V439" s="656"/>
      <c r="W439" s="656"/>
      <c r="X439" s="656"/>
      <c r="Y439" s="656"/>
      <c r="Z439" s="656"/>
    </row>
    <row r="440" spans="1:26" ht="15.75" customHeight="1" x14ac:dyDescent="0.25">
      <c r="A440" s="656"/>
      <c r="B440" s="656"/>
      <c r="C440" s="656"/>
      <c r="D440" s="656"/>
      <c r="E440" s="656"/>
      <c r="F440" s="656"/>
      <c r="G440" s="656"/>
      <c r="H440" s="656"/>
      <c r="I440" s="657"/>
      <c r="J440" s="656"/>
      <c r="K440" s="658"/>
      <c r="L440" s="658"/>
      <c r="M440" s="658"/>
      <c r="N440" s="658"/>
      <c r="O440" s="658"/>
      <c r="P440" s="658"/>
      <c r="Q440" s="658"/>
      <c r="R440" s="658"/>
      <c r="S440" s="658"/>
      <c r="T440" s="658"/>
      <c r="U440" s="658"/>
      <c r="V440" s="656"/>
      <c r="W440" s="656"/>
      <c r="X440" s="656"/>
      <c r="Y440" s="656"/>
      <c r="Z440" s="656"/>
    </row>
    <row r="441" spans="1:26" ht="15.75" customHeight="1" x14ac:dyDescent="0.25">
      <c r="A441" s="656"/>
      <c r="B441" s="656"/>
      <c r="C441" s="656"/>
      <c r="D441" s="656"/>
      <c r="E441" s="656"/>
      <c r="F441" s="656"/>
      <c r="G441" s="656"/>
      <c r="H441" s="656"/>
      <c r="I441" s="657"/>
      <c r="J441" s="656"/>
      <c r="K441" s="658"/>
      <c r="L441" s="658"/>
      <c r="M441" s="658"/>
      <c r="N441" s="658"/>
      <c r="O441" s="658"/>
      <c r="P441" s="658"/>
      <c r="Q441" s="658"/>
      <c r="R441" s="658"/>
      <c r="S441" s="658"/>
      <c r="T441" s="658"/>
      <c r="U441" s="658"/>
      <c r="V441" s="656"/>
      <c r="W441" s="656"/>
      <c r="X441" s="656"/>
      <c r="Y441" s="656"/>
      <c r="Z441" s="656"/>
    </row>
    <row r="442" spans="1:26" ht="15.75" customHeight="1" x14ac:dyDescent="0.25">
      <c r="A442" s="656"/>
      <c r="B442" s="656"/>
      <c r="C442" s="656"/>
      <c r="D442" s="656"/>
      <c r="E442" s="656"/>
      <c r="F442" s="656"/>
      <c r="G442" s="656"/>
      <c r="H442" s="656"/>
      <c r="I442" s="657"/>
      <c r="J442" s="656"/>
      <c r="K442" s="658"/>
      <c r="L442" s="658"/>
      <c r="M442" s="658"/>
      <c r="N442" s="658"/>
      <c r="O442" s="658"/>
      <c r="P442" s="658"/>
      <c r="Q442" s="658"/>
      <c r="R442" s="658"/>
      <c r="S442" s="658"/>
      <c r="T442" s="658"/>
      <c r="U442" s="658"/>
      <c r="V442" s="656"/>
      <c r="W442" s="656"/>
      <c r="X442" s="656"/>
      <c r="Y442" s="656"/>
      <c r="Z442" s="656"/>
    </row>
    <row r="443" spans="1:26" ht="15.75" customHeight="1" x14ac:dyDescent="0.25">
      <c r="A443" s="656"/>
      <c r="B443" s="656"/>
      <c r="C443" s="656"/>
      <c r="D443" s="656"/>
      <c r="E443" s="656"/>
      <c r="F443" s="656"/>
      <c r="G443" s="656"/>
      <c r="H443" s="656"/>
      <c r="I443" s="657"/>
      <c r="J443" s="656"/>
      <c r="K443" s="658"/>
      <c r="L443" s="658"/>
      <c r="M443" s="658"/>
      <c r="N443" s="658"/>
      <c r="O443" s="658"/>
      <c r="P443" s="658"/>
      <c r="Q443" s="658"/>
      <c r="R443" s="658"/>
      <c r="S443" s="658"/>
      <c r="T443" s="658"/>
      <c r="U443" s="658"/>
      <c r="V443" s="656"/>
      <c r="W443" s="656"/>
      <c r="X443" s="656"/>
      <c r="Y443" s="656"/>
      <c r="Z443" s="656"/>
    </row>
    <row r="444" spans="1:26" ht="15.75" customHeight="1" x14ac:dyDescent="0.25">
      <c r="A444" s="656"/>
      <c r="B444" s="656"/>
      <c r="C444" s="656"/>
      <c r="D444" s="656"/>
      <c r="E444" s="656"/>
      <c r="F444" s="656"/>
      <c r="G444" s="656"/>
      <c r="H444" s="656"/>
      <c r="I444" s="657"/>
      <c r="J444" s="656"/>
      <c r="K444" s="658"/>
      <c r="L444" s="658"/>
      <c r="M444" s="658"/>
      <c r="N444" s="658"/>
      <c r="O444" s="658"/>
      <c r="P444" s="658"/>
      <c r="Q444" s="658"/>
      <c r="R444" s="658"/>
      <c r="S444" s="658"/>
      <c r="T444" s="658"/>
      <c r="U444" s="658"/>
      <c r="V444" s="656"/>
      <c r="W444" s="656"/>
      <c r="X444" s="656"/>
      <c r="Y444" s="656"/>
      <c r="Z444" s="656"/>
    </row>
    <row r="445" spans="1:26" ht="15.75" customHeight="1" x14ac:dyDescent="0.25">
      <c r="A445" s="656"/>
      <c r="B445" s="656"/>
      <c r="C445" s="656"/>
      <c r="D445" s="656"/>
      <c r="E445" s="656"/>
      <c r="F445" s="656"/>
      <c r="G445" s="656"/>
      <c r="H445" s="656"/>
      <c r="I445" s="657"/>
      <c r="J445" s="656"/>
      <c r="K445" s="658"/>
      <c r="L445" s="658"/>
      <c r="M445" s="658"/>
      <c r="N445" s="658"/>
      <c r="O445" s="658"/>
      <c r="P445" s="658"/>
      <c r="Q445" s="658"/>
      <c r="R445" s="658"/>
      <c r="S445" s="658"/>
      <c r="T445" s="658"/>
      <c r="U445" s="658"/>
      <c r="V445" s="656"/>
      <c r="W445" s="656"/>
      <c r="X445" s="656"/>
      <c r="Y445" s="656"/>
      <c r="Z445" s="656"/>
    </row>
    <row r="446" spans="1:26" ht="15.75" customHeight="1" x14ac:dyDescent="0.25">
      <c r="A446" s="656"/>
      <c r="B446" s="656"/>
      <c r="C446" s="656"/>
      <c r="D446" s="656"/>
      <c r="E446" s="656"/>
      <c r="F446" s="656"/>
      <c r="G446" s="656"/>
      <c r="H446" s="656"/>
      <c r="I446" s="657"/>
      <c r="J446" s="656"/>
      <c r="K446" s="658"/>
      <c r="L446" s="658"/>
      <c r="M446" s="658"/>
      <c r="N446" s="658"/>
      <c r="O446" s="658"/>
      <c r="P446" s="658"/>
      <c r="Q446" s="658"/>
      <c r="R446" s="658"/>
      <c r="S446" s="658"/>
      <c r="T446" s="658"/>
      <c r="U446" s="658"/>
      <c r="V446" s="656"/>
      <c r="W446" s="656"/>
      <c r="X446" s="656"/>
      <c r="Y446" s="656"/>
      <c r="Z446" s="656"/>
    </row>
    <row r="447" spans="1:26" ht="15.75" customHeight="1" x14ac:dyDescent="0.25">
      <c r="A447" s="656"/>
      <c r="B447" s="656"/>
      <c r="C447" s="656"/>
      <c r="D447" s="656"/>
      <c r="E447" s="656"/>
      <c r="F447" s="656"/>
      <c r="G447" s="656"/>
      <c r="H447" s="656"/>
      <c r="I447" s="657"/>
      <c r="J447" s="656"/>
      <c r="K447" s="658"/>
      <c r="L447" s="658"/>
      <c r="M447" s="658"/>
      <c r="N447" s="658"/>
      <c r="O447" s="658"/>
      <c r="P447" s="658"/>
      <c r="Q447" s="658"/>
      <c r="R447" s="658"/>
      <c r="S447" s="658"/>
      <c r="T447" s="658"/>
      <c r="U447" s="658"/>
      <c r="V447" s="656"/>
      <c r="W447" s="656"/>
      <c r="X447" s="656"/>
      <c r="Y447" s="656"/>
      <c r="Z447" s="656"/>
    </row>
    <row r="448" spans="1:26" ht="15.75" customHeight="1" x14ac:dyDescent="0.25">
      <c r="A448" s="656"/>
      <c r="B448" s="656"/>
      <c r="C448" s="656"/>
      <c r="D448" s="656"/>
      <c r="E448" s="656"/>
      <c r="F448" s="656"/>
      <c r="G448" s="656"/>
      <c r="H448" s="656"/>
      <c r="I448" s="657"/>
      <c r="J448" s="656"/>
      <c r="K448" s="658"/>
      <c r="L448" s="658"/>
      <c r="M448" s="658"/>
      <c r="N448" s="658"/>
      <c r="O448" s="658"/>
      <c r="P448" s="658"/>
      <c r="Q448" s="658"/>
      <c r="R448" s="658"/>
      <c r="S448" s="658"/>
      <c r="T448" s="658"/>
      <c r="U448" s="658"/>
      <c r="V448" s="656"/>
      <c r="W448" s="656"/>
      <c r="X448" s="656"/>
      <c r="Y448" s="656"/>
      <c r="Z448" s="656"/>
    </row>
    <row r="449" spans="1:26" ht="15.75" customHeight="1" x14ac:dyDescent="0.25">
      <c r="A449" s="656"/>
      <c r="B449" s="656"/>
      <c r="C449" s="656"/>
      <c r="D449" s="656"/>
      <c r="E449" s="656"/>
      <c r="F449" s="656"/>
      <c r="G449" s="656"/>
      <c r="H449" s="656"/>
      <c r="I449" s="657"/>
      <c r="J449" s="656"/>
      <c r="K449" s="658"/>
      <c r="L449" s="658"/>
      <c r="M449" s="658"/>
      <c r="N449" s="658"/>
      <c r="O449" s="658"/>
      <c r="P449" s="658"/>
      <c r="Q449" s="658"/>
      <c r="R449" s="658"/>
      <c r="S449" s="658"/>
      <c r="T449" s="658"/>
      <c r="U449" s="658"/>
      <c r="V449" s="656"/>
      <c r="W449" s="656"/>
      <c r="X449" s="656"/>
      <c r="Y449" s="656"/>
      <c r="Z449" s="656"/>
    </row>
    <row r="450" spans="1:26" ht="15.75" customHeight="1" x14ac:dyDescent="0.25">
      <c r="A450" s="656"/>
      <c r="B450" s="656"/>
      <c r="C450" s="656"/>
      <c r="D450" s="656"/>
      <c r="E450" s="656"/>
      <c r="F450" s="656"/>
      <c r="G450" s="656"/>
      <c r="H450" s="656"/>
      <c r="I450" s="657"/>
      <c r="J450" s="656"/>
      <c r="K450" s="658"/>
      <c r="L450" s="658"/>
      <c r="M450" s="658"/>
      <c r="N450" s="658"/>
      <c r="O450" s="658"/>
      <c r="P450" s="658"/>
      <c r="Q450" s="658"/>
      <c r="R450" s="658"/>
      <c r="S450" s="658"/>
      <c r="T450" s="658"/>
      <c r="U450" s="658"/>
      <c r="V450" s="656"/>
      <c r="W450" s="656"/>
      <c r="X450" s="656"/>
      <c r="Y450" s="656"/>
      <c r="Z450" s="656"/>
    </row>
    <row r="451" spans="1:26" ht="15.75" customHeight="1" x14ac:dyDescent="0.25">
      <c r="A451" s="656"/>
      <c r="B451" s="656"/>
      <c r="C451" s="656"/>
      <c r="D451" s="656"/>
      <c r="E451" s="656"/>
      <c r="F451" s="656"/>
      <c r="G451" s="656"/>
      <c r="H451" s="656"/>
      <c r="I451" s="657"/>
      <c r="J451" s="656"/>
      <c r="K451" s="658"/>
      <c r="L451" s="658"/>
      <c r="M451" s="658"/>
      <c r="N451" s="658"/>
      <c r="O451" s="658"/>
      <c r="P451" s="658"/>
      <c r="Q451" s="658"/>
      <c r="R451" s="658"/>
      <c r="S451" s="658"/>
      <c r="T451" s="658"/>
      <c r="U451" s="658"/>
      <c r="V451" s="656"/>
      <c r="W451" s="656"/>
      <c r="X451" s="656"/>
      <c r="Y451" s="656"/>
      <c r="Z451" s="656"/>
    </row>
    <row r="452" spans="1:26" ht="15.75" customHeight="1" x14ac:dyDescent="0.25">
      <c r="A452" s="656"/>
      <c r="B452" s="656"/>
      <c r="C452" s="656"/>
      <c r="D452" s="656"/>
      <c r="E452" s="656"/>
      <c r="F452" s="656"/>
      <c r="G452" s="656"/>
      <c r="H452" s="656"/>
      <c r="I452" s="657"/>
      <c r="J452" s="656"/>
      <c r="K452" s="658"/>
      <c r="L452" s="658"/>
      <c r="M452" s="658"/>
      <c r="N452" s="658"/>
      <c r="O452" s="658"/>
      <c r="P452" s="658"/>
      <c r="Q452" s="658"/>
      <c r="R452" s="658"/>
      <c r="S452" s="658"/>
      <c r="T452" s="658"/>
      <c r="U452" s="658"/>
      <c r="V452" s="656"/>
      <c r="W452" s="656"/>
      <c r="X452" s="656"/>
      <c r="Y452" s="656"/>
      <c r="Z452" s="656"/>
    </row>
    <row r="453" spans="1:26" ht="15.75" customHeight="1" x14ac:dyDescent="0.25">
      <c r="A453" s="656"/>
      <c r="B453" s="656"/>
      <c r="C453" s="656"/>
      <c r="D453" s="656"/>
      <c r="E453" s="656"/>
      <c r="F453" s="656"/>
      <c r="G453" s="656"/>
      <c r="H453" s="656"/>
      <c r="I453" s="657"/>
      <c r="J453" s="656"/>
      <c r="K453" s="658"/>
      <c r="L453" s="658"/>
      <c r="M453" s="658"/>
      <c r="N453" s="658"/>
      <c r="O453" s="658"/>
      <c r="P453" s="658"/>
      <c r="Q453" s="658"/>
      <c r="R453" s="658"/>
      <c r="S453" s="658"/>
      <c r="T453" s="658"/>
      <c r="U453" s="658"/>
      <c r="V453" s="656"/>
      <c r="W453" s="656"/>
      <c r="X453" s="656"/>
      <c r="Y453" s="656"/>
      <c r="Z453" s="656"/>
    </row>
    <row r="454" spans="1:26" ht="15.75" customHeight="1" x14ac:dyDescent="0.25">
      <c r="A454" s="656"/>
      <c r="B454" s="656"/>
      <c r="C454" s="656"/>
      <c r="D454" s="656"/>
      <c r="E454" s="656"/>
      <c r="F454" s="656"/>
      <c r="G454" s="656"/>
      <c r="H454" s="656"/>
      <c r="I454" s="657"/>
      <c r="J454" s="656"/>
      <c r="K454" s="658"/>
      <c r="L454" s="658"/>
      <c r="M454" s="658"/>
      <c r="N454" s="658"/>
      <c r="O454" s="658"/>
      <c r="P454" s="658"/>
      <c r="Q454" s="658"/>
      <c r="R454" s="658"/>
      <c r="S454" s="658"/>
      <c r="T454" s="658"/>
      <c r="U454" s="658"/>
      <c r="V454" s="656"/>
      <c r="W454" s="656"/>
      <c r="X454" s="656"/>
      <c r="Y454" s="656"/>
      <c r="Z454" s="656"/>
    </row>
    <row r="455" spans="1:26" ht="15.75" customHeight="1" x14ac:dyDescent="0.25">
      <c r="A455" s="656"/>
      <c r="B455" s="656"/>
      <c r="C455" s="656"/>
      <c r="D455" s="656"/>
      <c r="E455" s="656"/>
      <c r="F455" s="656"/>
      <c r="G455" s="656"/>
      <c r="H455" s="656"/>
      <c r="I455" s="657"/>
      <c r="J455" s="656"/>
      <c r="K455" s="658"/>
      <c r="L455" s="658"/>
      <c r="M455" s="658"/>
      <c r="N455" s="658"/>
      <c r="O455" s="658"/>
      <c r="P455" s="658"/>
      <c r="Q455" s="658"/>
      <c r="R455" s="658"/>
      <c r="S455" s="658"/>
      <c r="T455" s="658"/>
      <c r="U455" s="658"/>
      <c r="V455" s="656"/>
      <c r="W455" s="656"/>
      <c r="X455" s="656"/>
      <c r="Y455" s="656"/>
      <c r="Z455" s="656"/>
    </row>
    <row r="456" spans="1:26" ht="15.75" customHeight="1" x14ac:dyDescent="0.25">
      <c r="A456" s="656"/>
      <c r="B456" s="656"/>
      <c r="C456" s="656"/>
      <c r="D456" s="656"/>
      <c r="E456" s="656"/>
      <c r="F456" s="656"/>
      <c r="G456" s="656"/>
      <c r="H456" s="656"/>
      <c r="I456" s="657"/>
      <c r="J456" s="656"/>
      <c r="K456" s="658"/>
      <c r="L456" s="658"/>
      <c r="M456" s="658"/>
      <c r="N456" s="658"/>
      <c r="O456" s="658"/>
      <c r="P456" s="658"/>
      <c r="Q456" s="658"/>
      <c r="R456" s="658"/>
      <c r="S456" s="658"/>
      <c r="T456" s="658"/>
      <c r="U456" s="658"/>
      <c r="V456" s="656"/>
      <c r="W456" s="656"/>
      <c r="X456" s="656"/>
      <c r="Y456" s="656"/>
      <c r="Z456" s="656"/>
    </row>
    <row r="457" spans="1:26" ht="15.75" customHeight="1" x14ac:dyDescent="0.25">
      <c r="A457" s="656"/>
      <c r="B457" s="656"/>
      <c r="C457" s="656"/>
      <c r="D457" s="656"/>
      <c r="E457" s="656"/>
      <c r="F457" s="656"/>
      <c r="G457" s="656"/>
      <c r="H457" s="656"/>
      <c r="I457" s="657"/>
      <c r="J457" s="656"/>
      <c r="K457" s="658"/>
      <c r="L457" s="658"/>
      <c r="M457" s="658"/>
      <c r="N457" s="658"/>
      <c r="O457" s="658"/>
      <c r="P457" s="658"/>
      <c r="Q457" s="658"/>
      <c r="R457" s="658"/>
      <c r="S457" s="658"/>
      <c r="T457" s="658"/>
      <c r="U457" s="658"/>
      <c r="V457" s="656"/>
      <c r="W457" s="656"/>
      <c r="X457" s="656"/>
      <c r="Y457" s="656"/>
      <c r="Z457" s="656"/>
    </row>
    <row r="458" spans="1:26" ht="15.75" customHeight="1" x14ac:dyDescent="0.25">
      <c r="A458" s="656"/>
      <c r="B458" s="656"/>
      <c r="C458" s="656"/>
      <c r="D458" s="656"/>
      <c r="E458" s="656"/>
      <c r="F458" s="656"/>
      <c r="G458" s="656"/>
      <c r="H458" s="656"/>
      <c r="I458" s="657"/>
      <c r="J458" s="656"/>
      <c r="K458" s="658"/>
      <c r="L458" s="658"/>
      <c r="M458" s="658"/>
      <c r="N458" s="658"/>
      <c r="O458" s="658"/>
      <c r="P458" s="658"/>
      <c r="Q458" s="658"/>
      <c r="R458" s="658"/>
      <c r="S458" s="658"/>
      <c r="T458" s="658"/>
      <c r="U458" s="658"/>
      <c r="V458" s="656"/>
      <c r="W458" s="656"/>
      <c r="X458" s="656"/>
      <c r="Y458" s="656"/>
      <c r="Z458" s="656"/>
    </row>
    <row r="459" spans="1:26" ht="15.75" customHeight="1" x14ac:dyDescent="0.25">
      <c r="A459" s="656"/>
      <c r="B459" s="656"/>
      <c r="C459" s="656"/>
      <c r="D459" s="656"/>
      <c r="E459" s="656"/>
      <c r="F459" s="656"/>
      <c r="G459" s="656"/>
      <c r="H459" s="656"/>
      <c r="I459" s="657"/>
      <c r="J459" s="656"/>
      <c r="K459" s="658"/>
      <c r="L459" s="658"/>
      <c r="M459" s="658"/>
      <c r="N459" s="658"/>
      <c r="O459" s="658"/>
      <c r="P459" s="658"/>
      <c r="Q459" s="658"/>
      <c r="R459" s="658"/>
      <c r="S459" s="658"/>
      <c r="T459" s="658"/>
      <c r="U459" s="658"/>
      <c r="V459" s="656"/>
      <c r="W459" s="656"/>
      <c r="X459" s="656"/>
      <c r="Y459" s="656"/>
      <c r="Z459" s="656"/>
    </row>
    <row r="460" spans="1:26" ht="15.75" customHeight="1" x14ac:dyDescent="0.25">
      <c r="A460" s="656"/>
      <c r="B460" s="656"/>
      <c r="C460" s="656"/>
      <c r="D460" s="656"/>
      <c r="E460" s="656"/>
      <c r="F460" s="656"/>
      <c r="G460" s="656"/>
      <c r="H460" s="656"/>
      <c r="I460" s="657"/>
      <c r="J460" s="656"/>
      <c r="K460" s="658"/>
      <c r="L460" s="658"/>
      <c r="M460" s="658"/>
      <c r="N460" s="658"/>
      <c r="O460" s="658"/>
      <c r="P460" s="658"/>
      <c r="Q460" s="658"/>
      <c r="R460" s="658"/>
      <c r="S460" s="658"/>
      <c r="T460" s="658"/>
      <c r="U460" s="658"/>
      <c r="V460" s="656"/>
      <c r="W460" s="656"/>
      <c r="X460" s="656"/>
      <c r="Y460" s="656"/>
      <c r="Z460" s="656"/>
    </row>
    <row r="461" spans="1:26" ht="15.75" customHeight="1" x14ac:dyDescent="0.25">
      <c r="A461" s="656"/>
      <c r="B461" s="656"/>
      <c r="C461" s="656"/>
      <c r="D461" s="656"/>
      <c r="E461" s="656"/>
      <c r="F461" s="656"/>
      <c r="G461" s="656"/>
      <c r="H461" s="656"/>
      <c r="I461" s="657"/>
      <c r="J461" s="656"/>
      <c r="K461" s="658"/>
      <c r="L461" s="658"/>
      <c r="M461" s="658"/>
      <c r="N461" s="658"/>
      <c r="O461" s="658"/>
      <c r="P461" s="658"/>
      <c r="Q461" s="658"/>
      <c r="R461" s="658"/>
      <c r="S461" s="658"/>
      <c r="T461" s="658"/>
      <c r="U461" s="658"/>
      <c r="V461" s="656"/>
      <c r="W461" s="656"/>
      <c r="X461" s="656"/>
      <c r="Y461" s="656"/>
      <c r="Z461" s="656"/>
    </row>
    <row r="462" spans="1:26" ht="15.75" customHeight="1" x14ac:dyDescent="0.25">
      <c r="A462" s="656"/>
      <c r="B462" s="656"/>
      <c r="C462" s="656"/>
      <c r="D462" s="656"/>
      <c r="E462" s="656"/>
      <c r="F462" s="656"/>
      <c r="G462" s="656"/>
      <c r="H462" s="656"/>
      <c r="I462" s="657"/>
      <c r="J462" s="656"/>
      <c r="K462" s="658"/>
      <c r="L462" s="658"/>
      <c r="M462" s="658"/>
      <c r="N462" s="658"/>
      <c r="O462" s="658"/>
      <c r="P462" s="658"/>
      <c r="Q462" s="658"/>
      <c r="R462" s="658"/>
      <c r="S462" s="658"/>
      <c r="T462" s="658"/>
      <c r="U462" s="658"/>
      <c r="V462" s="656"/>
      <c r="W462" s="656"/>
      <c r="X462" s="656"/>
      <c r="Y462" s="656"/>
      <c r="Z462" s="656"/>
    </row>
    <row r="463" spans="1:26" ht="15.75" customHeight="1" x14ac:dyDescent="0.25">
      <c r="A463" s="656"/>
      <c r="B463" s="656"/>
      <c r="C463" s="656"/>
      <c r="D463" s="656"/>
      <c r="E463" s="656"/>
      <c r="F463" s="656"/>
      <c r="G463" s="656"/>
      <c r="H463" s="656"/>
      <c r="I463" s="657"/>
      <c r="J463" s="656"/>
      <c r="K463" s="658"/>
      <c r="L463" s="658"/>
      <c r="M463" s="658"/>
      <c r="N463" s="658"/>
      <c r="O463" s="658"/>
      <c r="P463" s="658"/>
      <c r="Q463" s="658"/>
      <c r="R463" s="658"/>
      <c r="S463" s="658"/>
      <c r="T463" s="658"/>
      <c r="U463" s="658"/>
      <c r="V463" s="656"/>
      <c r="W463" s="656"/>
      <c r="X463" s="656"/>
      <c r="Y463" s="656"/>
      <c r="Z463" s="656"/>
    </row>
    <row r="464" spans="1:26" ht="15.75" customHeight="1" x14ac:dyDescent="0.25">
      <c r="A464" s="656"/>
      <c r="B464" s="656"/>
      <c r="C464" s="656"/>
      <c r="D464" s="656"/>
      <c r="E464" s="656"/>
      <c r="F464" s="656"/>
      <c r="G464" s="656"/>
      <c r="H464" s="656"/>
      <c r="I464" s="657"/>
      <c r="J464" s="656"/>
      <c r="K464" s="658"/>
      <c r="L464" s="658"/>
      <c r="M464" s="658"/>
      <c r="N464" s="658"/>
      <c r="O464" s="658"/>
      <c r="P464" s="658"/>
      <c r="Q464" s="658"/>
      <c r="R464" s="658"/>
      <c r="S464" s="658"/>
      <c r="T464" s="658"/>
      <c r="U464" s="658"/>
      <c r="V464" s="656"/>
      <c r="W464" s="656"/>
      <c r="X464" s="656"/>
      <c r="Y464" s="656"/>
      <c r="Z464" s="656"/>
    </row>
    <row r="465" spans="1:26" ht="15.75" customHeight="1" x14ac:dyDescent="0.25">
      <c r="A465" s="656"/>
      <c r="B465" s="656"/>
      <c r="C465" s="656"/>
      <c r="D465" s="656"/>
      <c r="E465" s="656"/>
      <c r="F465" s="656"/>
      <c r="G465" s="656"/>
      <c r="H465" s="656"/>
      <c r="I465" s="657"/>
      <c r="J465" s="656"/>
      <c r="K465" s="658"/>
      <c r="L465" s="658"/>
      <c r="M465" s="658"/>
      <c r="N465" s="658"/>
      <c r="O465" s="658"/>
      <c r="P465" s="658"/>
      <c r="Q465" s="658"/>
      <c r="R465" s="658"/>
      <c r="S465" s="658"/>
      <c r="T465" s="658"/>
      <c r="U465" s="658"/>
      <c r="V465" s="656"/>
      <c r="W465" s="656"/>
      <c r="X465" s="656"/>
      <c r="Y465" s="656"/>
      <c r="Z465" s="656"/>
    </row>
    <row r="466" spans="1:26" ht="15.75" customHeight="1" x14ac:dyDescent="0.25">
      <c r="A466" s="656"/>
      <c r="B466" s="656"/>
      <c r="C466" s="656"/>
      <c r="D466" s="656"/>
      <c r="E466" s="656"/>
      <c r="F466" s="656"/>
      <c r="G466" s="656"/>
      <c r="H466" s="656"/>
      <c r="I466" s="657"/>
      <c r="J466" s="656"/>
      <c r="K466" s="658"/>
      <c r="L466" s="658"/>
      <c r="M466" s="658"/>
      <c r="N466" s="658"/>
      <c r="O466" s="658"/>
      <c r="P466" s="658"/>
      <c r="Q466" s="658"/>
      <c r="R466" s="658"/>
      <c r="S466" s="658"/>
      <c r="T466" s="658"/>
      <c r="U466" s="658"/>
      <c r="V466" s="656"/>
      <c r="W466" s="656"/>
      <c r="X466" s="656"/>
      <c r="Y466" s="656"/>
      <c r="Z466" s="656"/>
    </row>
    <row r="467" spans="1:26" ht="15.75" customHeight="1" x14ac:dyDescent="0.25">
      <c r="A467" s="656"/>
      <c r="B467" s="656"/>
      <c r="C467" s="656"/>
      <c r="D467" s="656"/>
      <c r="E467" s="656"/>
      <c r="F467" s="656"/>
      <c r="G467" s="656"/>
      <c r="H467" s="656"/>
      <c r="I467" s="657"/>
      <c r="J467" s="656"/>
      <c r="K467" s="658"/>
      <c r="L467" s="658"/>
      <c r="M467" s="658"/>
      <c r="N467" s="658"/>
      <c r="O467" s="658"/>
      <c r="P467" s="658"/>
      <c r="Q467" s="658"/>
      <c r="R467" s="658"/>
      <c r="S467" s="658"/>
      <c r="T467" s="658"/>
      <c r="U467" s="658"/>
      <c r="V467" s="656"/>
      <c r="W467" s="656"/>
      <c r="X467" s="656"/>
      <c r="Y467" s="656"/>
      <c r="Z467" s="656"/>
    </row>
    <row r="468" spans="1:26" ht="15.75" customHeight="1" x14ac:dyDescent="0.25">
      <c r="A468" s="656"/>
      <c r="B468" s="656"/>
      <c r="C468" s="656"/>
      <c r="D468" s="656"/>
      <c r="E468" s="656"/>
      <c r="F468" s="656"/>
      <c r="G468" s="656"/>
      <c r="H468" s="656"/>
      <c r="I468" s="657"/>
      <c r="J468" s="656"/>
      <c r="K468" s="658"/>
      <c r="L468" s="658"/>
      <c r="M468" s="658"/>
      <c r="N468" s="658"/>
      <c r="O468" s="658"/>
      <c r="P468" s="658"/>
      <c r="Q468" s="658"/>
      <c r="R468" s="658"/>
      <c r="S468" s="658"/>
      <c r="T468" s="658"/>
      <c r="U468" s="658"/>
      <c r="V468" s="656"/>
      <c r="W468" s="656"/>
      <c r="X468" s="656"/>
      <c r="Y468" s="656"/>
      <c r="Z468" s="656"/>
    </row>
    <row r="469" spans="1:26" ht="15.75" customHeight="1" x14ac:dyDescent="0.25">
      <c r="A469" s="656"/>
      <c r="B469" s="656"/>
      <c r="C469" s="656"/>
      <c r="D469" s="656"/>
      <c r="E469" s="656"/>
      <c r="F469" s="656"/>
      <c r="G469" s="656"/>
      <c r="H469" s="656"/>
      <c r="I469" s="657"/>
      <c r="J469" s="656"/>
      <c r="K469" s="658"/>
      <c r="L469" s="658"/>
      <c r="M469" s="658"/>
      <c r="N469" s="658"/>
      <c r="O469" s="658"/>
      <c r="P469" s="658"/>
      <c r="Q469" s="658"/>
      <c r="R469" s="658"/>
      <c r="S469" s="658"/>
      <c r="T469" s="658"/>
      <c r="U469" s="658"/>
      <c r="V469" s="656"/>
      <c r="W469" s="656"/>
      <c r="X469" s="656"/>
      <c r="Y469" s="656"/>
      <c r="Z469" s="656"/>
    </row>
    <row r="470" spans="1:26" ht="15.75" customHeight="1" x14ac:dyDescent="0.25">
      <c r="A470" s="656"/>
      <c r="B470" s="656"/>
      <c r="C470" s="656"/>
      <c r="D470" s="656"/>
      <c r="E470" s="656"/>
      <c r="F470" s="656"/>
      <c r="G470" s="656"/>
      <c r="H470" s="656"/>
      <c r="I470" s="657"/>
      <c r="J470" s="656"/>
      <c r="K470" s="658"/>
      <c r="L470" s="658"/>
      <c r="M470" s="658"/>
      <c r="N470" s="658"/>
      <c r="O470" s="658"/>
      <c r="P470" s="658"/>
      <c r="Q470" s="658"/>
      <c r="R470" s="658"/>
      <c r="S470" s="658"/>
      <c r="T470" s="658"/>
      <c r="U470" s="658"/>
      <c r="V470" s="656"/>
      <c r="W470" s="656"/>
      <c r="X470" s="656"/>
      <c r="Y470" s="656"/>
      <c r="Z470" s="656"/>
    </row>
    <row r="471" spans="1:26" ht="15.75" customHeight="1" x14ac:dyDescent="0.25">
      <c r="A471" s="656"/>
      <c r="B471" s="656"/>
      <c r="C471" s="656"/>
      <c r="D471" s="656"/>
      <c r="E471" s="656"/>
      <c r="F471" s="656"/>
      <c r="G471" s="656"/>
      <c r="H471" s="656"/>
      <c r="I471" s="657"/>
      <c r="J471" s="656"/>
      <c r="K471" s="658"/>
      <c r="L471" s="658"/>
      <c r="M471" s="658"/>
      <c r="N471" s="658"/>
      <c r="O471" s="658"/>
      <c r="P471" s="658"/>
      <c r="Q471" s="658"/>
      <c r="R471" s="658"/>
      <c r="S471" s="658"/>
      <c r="T471" s="658"/>
      <c r="U471" s="658"/>
      <c r="V471" s="656"/>
      <c r="W471" s="656"/>
      <c r="X471" s="656"/>
      <c r="Y471" s="656"/>
      <c r="Z471" s="656"/>
    </row>
    <row r="472" spans="1:26" ht="15.75" customHeight="1" x14ac:dyDescent="0.25">
      <c r="A472" s="656"/>
      <c r="B472" s="656"/>
      <c r="C472" s="656"/>
      <c r="D472" s="656"/>
      <c r="E472" s="656"/>
      <c r="F472" s="656"/>
      <c r="G472" s="656"/>
      <c r="H472" s="656"/>
      <c r="I472" s="657"/>
      <c r="J472" s="656"/>
      <c r="K472" s="658"/>
      <c r="L472" s="658"/>
      <c r="M472" s="658"/>
      <c r="N472" s="658"/>
      <c r="O472" s="658"/>
      <c r="P472" s="658"/>
      <c r="Q472" s="658"/>
      <c r="R472" s="658"/>
      <c r="S472" s="658"/>
      <c r="T472" s="658"/>
      <c r="U472" s="658"/>
      <c r="V472" s="656"/>
      <c r="W472" s="656"/>
      <c r="X472" s="656"/>
      <c r="Y472" s="656"/>
      <c r="Z472" s="656"/>
    </row>
    <row r="473" spans="1:26" ht="15.75" customHeight="1" x14ac:dyDescent="0.25">
      <c r="A473" s="656"/>
      <c r="B473" s="656"/>
      <c r="C473" s="656"/>
      <c r="D473" s="656"/>
      <c r="E473" s="656"/>
      <c r="F473" s="656"/>
      <c r="G473" s="656"/>
      <c r="H473" s="656"/>
      <c r="I473" s="657"/>
      <c r="J473" s="656"/>
      <c r="K473" s="658"/>
      <c r="L473" s="658"/>
      <c r="M473" s="658"/>
      <c r="N473" s="658"/>
      <c r="O473" s="658"/>
      <c r="P473" s="658"/>
      <c r="Q473" s="658"/>
      <c r="R473" s="658"/>
      <c r="S473" s="658"/>
      <c r="T473" s="658"/>
      <c r="U473" s="658"/>
      <c r="V473" s="656"/>
      <c r="W473" s="656"/>
      <c r="X473" s="656"/>
      <c r="Y473" s="656"/>
      <c r="Z473" s="656"/>
    </row>
    <row r="474" spans="1:26" ht="15.75" customHeight="1" x14ac:dyDescent="0.25">
      <c r="A474" s="656"/>
      <c r="B474" s="656"/>
      <c r="C474" s="656"/>
      <c r="D474" s="656"/>
      <c r="E474" s="656"/>
      <c r="F474" s="656"/>
      <c r="G474" s="656"/>
      <c r="H474" s="656"/>
      <c r="I474" s="657"/>
      <c r="J474" s="656"/>
      <c r="K474" s="658"/>
      <c r="L474" s="658"/>
      <c r="M474" s="658"/>
      <c r="N474" s="658"/>
      <c r="O474" s="658"/>
      <c r="P474" s="658"/>
      <c r="Q474" s="658"/>
      <c r="R474" s="658"/>
      <c r="S474" s="658"/>
      <c r="T474" s="658"/>
      <c r="U474" s="658"/>
      <c r="V474" s="656"/>
      <c r="W474" s="656"/>
      <c r="X474" s="656"/>
      <c r="Y474" s="656"/>
      <c r="Z474" s="656"/>
    </row>
    <row r="475" spans="1:26" ht="15.75" customHeight="1" x14ac:dyDescent="0.25">
      <c r="A475" s="656"/>
      <c r="B475" s="656"/>
      <c r="C475" s="656"/>
      <c r="D475" s="656"/>
      <c r="E475" s="656"/>
      <c r="F475" s="656"/>
      <c r="G475" s="656"/>
      <c r="H475" s="656"/>
      <c r="I475" s="657"/>
      <c r="J475" s="656"/>
      <c r="K475" s="658"/>
      <c r="L475" s="658"/>
      <c r="M475" s="658"/>
      <c r="N475" s="658"/>
      <c r="O475" s="658"/>
      <c r="P475" s="658"/>
      <c r="Q475" s="658"/>
      <c r="R475" s="658"/>
      <c r="S475" s="658"/>
      <c r="T475" s="658"/>
      <c r="U475" s="658"/>
      <c r="V475" s="656"/>
      <c r="W475" s="656"/>
      <c r="X475" s="656"/>
      <c r="Y475" s="656"/>
      <c r="Z475" s="656"/>
    </row>
    <row r="476" spans="1:26" ht="15.75" customHeight="1" x14ac:dyDescent="0.25">
      <c r="A476" s="656"/>
      <c r="B476" s="656"/>
      <c r="C476" s="656"/>
      <c r="D476" s="656"/>
      <c r="E476" s="656"/>
      <c r="F476" s="656"/>
      <c r="G476" s="656"/>
      <c r="H476" s="656"/>
      <c r="I476" s="657"/>
      <c r="J476" s="656"/>
      <c r="K476" s="658"/>
      <c r="L476" s="658"/>
      <c r="M476" s="658"/>
      <c r="N476" s="658"/>
      <c r="O476" s="658"/>
      <c r="P476" s="658"/>
      <c r="Q476" s="658"/>
      <c r="R476" s="658"/>
      <c r="S476" s="658"/>
      <c r="T476" s="658"/>
      <c r="U476" s="658"/>
      <c r="V476" s="656"/>
      <c r="W476" s="656"/>
      <c r="X476" s="656"/>
      <c r="Y476" s="656"/>
      <c r="Z476" s="656"/>
    </row>
    <row r="477" spans="1:26" ht="15.75" customHeight="1" x14ac:dyDescent="0.25">
      <c r="A477" s="656"/>
      <c r="B477" s="656"/>
      <c r="C477" s="656"/>
      <c r="D477" s="656"/>
      <c r="E477" s="656"/>
      <c r="F477" s="656"/>
      <c r="G477" s="656"/>
      <c r="H477" s="656"/>
      <c r="I477" s="657"/>
      <c r="J477" s="656"/>
      <c r="K477" s="658"/>
      <c r="L477" s="658"/>
      <c r="M477" s="658"/>
      <c r="N477" s="658"/>
      <c r="O477" s="658"/>
      <c r="P477" s="658"/>
      <c r="Q477" s="658"/>
      <c r="R477" s="658"/>
      <c r="S477" s="658"/>
      <c r="T477" s="658"/>
      <c r="U477" s="658"/>
      <c r="V477" s="656"/>
      <c r="W477" s="656"/>
      <c r="X477" s="656"/>
      <c r="Y477" s="656"/>
      <c r="Z477" s="656"/>
    </row>
    <row r="478" spans="1:26" ht="15.75" customHeight="1" x14ac:dyDescent="0.25">
      <c r="A478" s="656"/>
      <c r="B478" s="656"/>
      <c r="C478" s="656"/>
      <c r="D478" s="656"/>
      <c r="E478" s="656"/>
      <c r="F478" s="656"/>
      <c r="G478" s="656"/>
      <c r="H478" s="656"/>
      <c r="I478" s="657"/>
      <c r="J478" s="656"/>
      <c r="K478" s="658"/>
      <c r="L478" s="658"/>
      <c r="M478" s="658"/>
      <c r="N478" s="658"/>
      <c r="O478" s="658"/>
      <c r="P478" s="658"/>
      <c r="Q478" s="658"/>
      <c r="R478" s="658"/>
      <c r="S478" s="658"/>
      <c r="T478" s="658"/>
      <c r="U478" s="658"/>
      <c r="V478" s="656"/>
      <c r="W478" s="656"/>
      <c r="X478" s="656"/>
      <c r="Y478" s="656"/>
      <c r="Z478" s="656"/>
    </row>
    <row r="479" spans="1:26" ht="15.75" customHeight="1" x14ac:dyDescent="0.25">
      <c r="A479" s="656"/>
      <c r="B479" s="656"/>
      <c r="C479" s="656"/>
      <c r="D479" s="656"/>
      <c r="E479" s="656"/>
      <c r="F479" s="656"/>
      <c r="G479" s="656"/>
      <c r="H479" s="656"/>
      <c r="I479" s="657"/>
      <c r="J479" s="656"/>
      <c r="K479" s="658"/>
      <c r="L479" s="658"/>
      <c r="M479" s="658"/>
      <c r="N479" s="658"/>
      <c r="O479" s="658"/>
      <c r="P479" s="658"/>
      <c r="Q479" s="658"/>
      <c r="R479" s="658"/>
      <c r="S479" s="658"/>
      <c r="T479" s="658"/>
      <c r="U479" s="658"/>
      <c r="V479" s="656"/>
      <c r="W479" s="656"/>
      <c r="X479" s="656"/>
      <c r="Y479" s="656"/>
      <c r="Z479" s="656"/>
    </row>
    <row r="480" spans="1:26" ht="15.75" customHeight="1" x14ac:dyDescent="0.25">
      <c r="A480" s="656"/>
      <c r="B480" s="656"/>
      <c r="C480" s="656"/>
      <c r="D480" s="656"/>
      <c r="E480" s="656"/>
      <c r="F480" s="656"/>
      <c r="G480" s="656"/>
      <c r="H480" s="656"/>
      <c r="I480" s="657"/>
      <c r="J480" s="656"/>
      <c r="K480" s="658"/>
      <c r="L480" s="658"/>
      <c r="M480" s="658"/>
      <c r="N480" s="658"/>
      <c r="O480" s="658"/>
      <c r="P480" s="658"/>
      <c r="Q480" s="658"/>
      <c r="R480" s="658"/>
      <c r="S480" s="658"/>
      <c r="T480" s="658"/>
      <c r="U480" s="658"/>
      <c r="V480" s="656"/>
      <c r="W480" s="656"/>
      <c r="X480" s="656"/>
      <c r="Y480" s="656"/>
      <c r="Z480" s="656"/>
    </row>
    <row r="481" spans="1:26" ht="15.75" customHeight="1" x14ac:dyDescent="0.25">
      <c r="A481" s="656"/>
      <c r="B481" s="656"/>
      <c r="C481" s="656"/>
      <c r="D481" s="656"/>
      <c r="E481" s="656"/>
      <c r="F481" s="656"/>
      <c r="G481" s="656"/>
      <c r="H481" s="656"/>
      <c r="I481" s="657"/>
      <c r="J481" s="656"/>
      <c r="K481" s="658"/>
      <c r="L481" s="658"/>
      <c r="M481" s="658"/>
      <c r="N481" s="658"/>
      <c r="O481" s="658"/>
      <c r="P481" s="658"/>
      <c r="Q481" s="658"/>
      <c r="R481" s="658"/>
      <c r="S481" s="658"/>
      <c r="T481" s="658"/>
      <c r="U481" s="658"/>
      <c r="V481" s="656"/>
      <c r="W481" s="656"/>
      <c r="X481" s="656"/>
      <c r="Y481" s="656"/>
      <c r="Z481" s="656"/>
    </row>
    <row r="482" spans="1:26" ht="15.75" customHeight="1" x14ac:dyDescent="0.25">
      <c r="A482" s="656"/>
      <c r="B482" s="656"/>
      <c r="C482" s="656"/>
      <c r="D482" s="656"/>
      <c r="E482" s="656"/>
      <c r="F482" s="656"/>
      <c r="G482" s="656"/>
      <c r="H482" s="656"/>
      <c r="I482" s="657"/>
      <c r="J482" s="656"/>
      <c r="K482" s="658"/>
      <c r="L482" s="658"/>
      <c r="M482" s="658"/>
      <c r="N482" s="658"/>
      <c r="O482" s="658"/>
      <c r="P482" s="658"/>
      <c r="Q482" s="658"/>
      <c r="R482" s="658"/>
      <c r="S482" s="658"/>
      <c r="T482" s="658"/>
      <c r="U482" s="658"/>
      <c r="V482" s="656"/>
      <c r="W482" s="656"/>
      <c r="X482" s="656"/>
      <c r="Y482" s="656"/>
      <c r="Z482" s="656"/>
    </row>
    <row r="483" spans="1:26" ht="15.75" customHeight="1" x14ac:dyDescent="0.25">
      <c r="A483" s="656"/>
      <c r="B483" s="656"/>
      <c r="C483" s="656"/>
      <c r="D483" s="656"/>
      <c r="E483" s="656"/>
      <c r="F483" s="656"/>
      <c r="G483" s="656"/>
      <c r="H483" s="656"/>
      <c r="I483" s="657"/>
      <c r="J483" s="656"/>
      <c r="K483" s="658"/>
      <c r="L483" s="658"/>
      <c r="M483" s="658"/>
      <c r="N483" s="658"/>
      <c r="O483" s="658"/>
      <c r="P483" s="658"/>
      <c r="Q483" s="658"/>
      <c r="R483" s="658"/>
      <c r="S483" s="658"/>
      <c r="T483" s="658"/>
      <c r="U483" s="658"/>
      <c r="V483" s="656"/>
      <c r="W483" s="656"/>
      <c r="X483" s="656"/>
      <c r="Y483" s="656"/>
      <c r="Z483" s="656"/>
    </row>
    <row r="484" spans="1:26" ht="15.75" customHeight="1" x14ac:dyDescent="0.25">
      <c r="A484" s="656"/>
      <c r="B484" s="656"/>
      <c r="C484" s="656"/>
      <c r="D484" s="656"/>
      <c r="E484" s="656"/>
      <c r="F484" s="656"/>
      <c r="G484" s="656"/>
      <c r="H484" s="656"/>
      <c r="I484" s="657"/>
      <c r="J484" s="656"/>
      <c r="K484" s="658"/>
      <c r="L484" s="658"/>
      <c r="M484" s="658"/>
      <c r="N484" s="658"/>
      <c r="O484" s="658"/>
      <c r="P484" s="658"/>
      <c r="Q484" s="658"/>
      <c r="R484" s="658"/>
      <c r="S484" s="658"/>
      <c r="T484" s="658"/>
      <c r="U484" s="658"/>
      <c r="V484" s="656"/>
      <c r="W484" s="656"/>
      <c r="X484" s="656"/>
      <c r="Y484" s="656"/>
      <c r="Z484" s="656"/>
    </row>
    <row r="485" spans="1:26" ht="15.75" customHeight="1" x14ac:dyDescent="0.25">
      <c r="A485" s="656"/>
      <c r="B485" s="656"/>
      <c r="C485" s="656"/>
      <c r="D485" s="656"/>
      <c r="E485" s="656"/>
      <c r="F485" s="656"/>
      <c r="G485" s="656"/>
      <c r="H485" s="656"/>
      <c r="I485" s="657"/>
      <c r="J485" s="656"/>
      <c r="K485" s="658"/>
      <c r="L485" s="658"/>
      <c r="M485" s="658"/>
      <c r="N485" s="658"/>
      <c r="O485" s="658"/>
      <c r="P485" s="658"/>
      <c r="Q485" s="658"/>
      <c r="R485" s="658"/>
      <c r="S485" s="658"/>
      <c r="T485" s="658"/>
      <c r="U485" s="658"/>
      <c r="V485" s="656"/>
      <c r="W485" s="656"/>
      <c r="X485" s="656"/>
      <c r="Y485" s="656"/>
      <c r="Z485" s="656"/>
    </row>
    <row r="486" spans="1:26" ht="15.75" customHeight="1" x14ac:dyDescent="0.25">
      <c r="A486" s="656"/>
      <c r="B486" s="656"/>
      <c r="C486" s="656"/>
      <c r="D486" s="656"/>
      <c r="E486" s="656"/>
      <c r="F486" s="656"/>
      <c r="G486" s="656"/>
      <c r="H486" s="656"/>
      <c r="I486" s="657"/>
      <c r="J486" s="656"/>
      <c r="K486" s="658"/>
      <c r="L486" s="658"/>
      <c r="M486" s="658"/>
      <c r="N486" s="658"/>
      <c r="O486" s="658"/>
      <c r="P486" s="658"/>
      <c r="Q486" s="658"/>
      <c r="R486" s="658"/>
      <c r="S486" s="658"/>
      <c r="T486" s="658"/>
      <c r="U486" s="658"/>
      <c r="V486" s="656"/>
      <c r="W486" s="656"/>
      <c r="X486" s="656"/>
      <c r="Y486" s="656"/>
      <c r="Z486" s="656"/>
    </row>
    <row r="487" spans="1:26" ht="15.75" customHeight="1" x14ac:dyDescent="0.25">
      <c r="A487" s="656"/>
      <c r="B487" s="656"/>
      <c r="C487" s="656"/>
      <c r="D487" s="656"/>
      <c r="E487" s="656"/>
      <c r="F487" s="656"/>
      <c r="G487" s="656"/>
      <c r="H487" s="656"/>
      <c r="I487" s="657"/>
      <c r="J487" s="656"/>
      <c r="K487" s="658"/>
      <c r="L487" s="658"/>
      <c r="M487" s="658"/>
      <c r="N487" s="658"/>
      <c r="O487" s="658"/>
      <c r="P487" s="658"/>
      <c r="Q487" s="658"/>
      <c r="R487" s="658"/>
      <c r="S487" s="658"/>
      <c r="T487" s="658"/>
      <c r="U487" s="658"/>
      <c r="V487" s="656"/>
      <c r="W487" s="656"/>
      <c r="X487" s="656"/>
      <c r="Y487" s="656"/>
      <c r="Z487" s="656"/>
    </row>
    <row r="488" spans="1:26" ht="15.75" customHeight="1" x14ac:dyDescent="0.25">
      <c r="A488" s="656"/>
      <c r="B488" s="656"/>
      <c r="C488" s="656"/>
      <c r="D488" s="656"/>
      <c r="E488" s="656"/>
      <c r="F488" s="656"/>
      <c r="G488" s="656"/>
      <c r="H488" s="656"/>
      <c r="I488" s="657"/>
      <c r="J488" s="656"/>
      <c r="K488" s="658"/>
      <c r="L488" s="658"/>
      <c r="M488" s="658"/>
      <c r="N488" s="658"/>
      <c r="O488" s="658"/>
      <c r="P488" s="658"/>
      <c r="Q488" s="658"/>
      <c r="R488" s="658"/>
      <c r="S488" s="658"/>
      <c r="T488" s="658"/>
      <c r="U488" s="658"/>
      <c r="V488" s="656"/>
      <c r="W488" s="656"/>
      <c r="X488" s="656"/>
      <c r="Y488" s="656"/>
      <c r="Z488" s="656"/>
    </row>
    <row r="489" spans="1:26" ht="15.75" customHeight="1" x14ac:dyDescent="0.25">
      <c r="A489" s="656"/>
      <c r="B489" s="656"/>
      <c r="C489" s="656"/>
      <c r="D489" s="656"/>
      <c r="E489" s="656"/>
      <c r="F489" s="656"/>
      <c r="G489" s="656"/>
      <c r="H489" s="656"/>
      <c r="I489" s="657"/>
      <c r="J489" s="656"/>
      <c r="K489" s="658"/>
      <c r="L489" s="658"/>
      <c r="M489" s="658"/>
      <c r="N489" s="658"/>
      <c r="O489" s="658"/>
      <c r="P489" s="658"/>
      <c r="Q489" s="658"/>
      <c r="R489" s="658"/>
      <c r="S489" s="658"/>
      <c r="T489" s="658"/>
      <c r="U489" s="658"/>
      <c r="V489" s="656"/>
      <c r="W489" s="656"/>
      <c r="X489" s="656"/>
      <c r="Y489" s="656"/>
      <c r="Z489" s="656"/>
    </row>
    <row r="490" spans="1:26" ht="15.75" customHeight="1" x14ac:dyDescent="0.25">
      <c r="A490" s="656"/>
      <c r="B490" s="656"/>
      <c r="C490" s="656"/>
      <c r="D490" s="656"/>
      <c r="E490" s="656"/>
      <c r="F490" s="656"/>
      <c r="G490" s="656"/>
      <c r="H490" s="656"/>
      <c r="I490" s="657"/>
      <c r="J490" s="656"/>
      <c r="K490" s="658"/>
      <c r="L490" s="658"/>
      <c r="M490" s="658"/>
      <c r="N490" s="658"/>
      <c r="O490" s="658"/>
      <c r="P490" s="658"/>
      <c r="Q490" s="658"/>
      <c r="R490" s="658"/>
      <c r="S490" s="658"/>
      <c r="T490" s="658"/>
      <c r="U490" s="658"/>
      <c r="V490" s="656"/>
      <c r="W490" s="656"/>
      <c r="X490" s="656"/>
      <c r="Y490" s="656"/>
      <c r="Z490" s="656"/>
    </row>
    <row r="491" spans="1:26" ht="15.75" customHeight="1" x14ac:dyDescent="0.25">
      <c r="A491" s="656"/>
      <c r="B491" s="656"/>
      <c r="C491" s="656"/>
      <c r="D491" s="656"/>
      <c r="E491" s="656"/>
      <c r="F491" s="656"/>
      <c r="G491" s="656"/>
      <c r="H491" s="656"/>
      <c r="I491" s="657"/>
      <c r="J491" s="656"/>
      <c r="K491" s="658"/>
      <c r="L491" s="658"/>
      <c r="M491" s="658"/>
      <c r="N491" s="658"/>
      <c r="O491" s="658"/>
      <c r="P491" s="658"/>
      <c r="Q491" s="658"/>
      <c r="R491" s="658"/>
      <c r="S491" s="658"/>
      <c r="T491" s="658"/>
      <c r="U491" s="658"/>
      <c r="V491" s="656"/>
      <c r="W491" s="656"/>
      <c r="X491" s="656"/>
      <c r="Y491" s="656"/>
      <c r="Z491" s="656"/>
    </row>
    <row r="492" spans="1:26" ht="15.75" customHeight="1" x14ac:dyDescent="0.25">
      <c r="A492" s="656"/>
      <c r="B492" s="656"/>
      <c r="C492" s="656"/>
      <c r="D492" s="656"/>
      <c r="E492" s="656"/>
      <c r="F492" s="656"/>
      <c r="G492" s="656"/>
      <c r="H492" s="656"/>
      <c r="I492" s="657"/>
      <c r="J492" s="656"/>
      <c r="K492" s="658"/>
      <c r="L492" s="658"/>
      <c r="M492" s="658"/>
      <c r="N492" s="658"/>
      <c r="O492" s="658"/>
      <c r="P492" s="658"/>
      <c r="Q492" s="658"/>
      <c r="R492" s="658"/>
      <c r="S492" s="658"/>
      <c r="T492" s="658"/>
      <c r="U492" s="658"/>
      <c r="V492" s="656"/>
      <c r="W492" s="656"/>
      <c r="X492" s="656"/>
      <c r="Y492" s="656"/>
      <c r="Z492" s="656"/>
    </row>
    <row r="493" spans="1:26" ht="15.75" customHeight="1" x14ac:dyDescent="0.25">
      <c r="A493" s="656"/>
      <c r="B493" s="656"/>
      <c r="C493" s="656"/>
      <c r="D493" s="656"/>
      <c r="E493" s="656"/>
      <c r="F493" s="656"/>
      <c r="G493" s="656"/>
      <c r="H493" s="656"/>
      <c r="I493" s="657"/>
      <c r="J493" s="656"/>
      <c r="K493" s="658"/>
      <c r="L493" s="658"/>
      <c r="M493" s="658"/>
      <c r="N493" s="658"/>
      <c r="O493" s="658"/>
      <c r="P493" s="658"/>
      <c r="Q493" s="658"/>
      <c r="R493" s="658"/>
      <c r="S493" s="658"/>
      <c r="T493" s="658"/>
      <c r="U493" s="658"/>
      <c r="V493" s="656"/>
      <c r="W493" s="656"/>
      <c r="X493" s="656"/>
      <c r="Y493" s="656"/>
      <c r="Z493" s="656"/>
    </row>
    <row r="494" spans="1:26" ht="15.75" customHeight="1" x14ac:dyDescent="0.25">
      <c r="A494" s="656"/>
      <c r="B494" s="656"/>
      <c r="C494" s="656"/>
      <c r="D494" s="656"/>
      <c r="E494" s="656"/>
      <c r="F494" s="656"/>
      <c r="G494" s="656"/>
      <c r="H494" s="656"/>
      <c r="I494" s="657"/>
      <c r="J494" s="656"/>
      <c r="K494" s="658"/>
      <c r="L494" s="658"/>
      <c r="M494" s="658"/>
      <c r="N494" s="658"/>
      <c r="O494" s="658"/>
      <c r="P494" s="658"/>
      <c r="Q494" s="658"/>
      <c r="R494" s="658"/>
      <c r="S494" s="658"/>
      <c r="T494" s="658"/>
      <c r="U494" s="658"/>
      <c r="V494" s="656"/>
      <c r="W494" s="656"/>
      <c r="X494" s="656"/>
      <c r="Y494" s="656"/>
      <c r="Z494" s="656"/>
    </row>
    <row r="495" spans="1:26" ht="15.75" customHeight="1" x14ac:dyDescent="0.25">
      <c r="A495" s="656"/>
      <c r="B495" s="656"/>
      <c r="C495" s="656"/>
      <c r="D495" s="656"/>
      <c r="E495" s="656"/>
      <c r="F495" s="656"/>
      <c r="G495" s="656"/>
      <c r="H495" s="656"/>
      <c r="I495" s="657"/>
      <c r="J495" s="656"/>
      <c r="K495" s="658"/>
      <c r="L495" s="658"/>
      <c r="M495" s="658"/>
      <c r="N495" s="658"/>
      <c r="O495" s="658"/>
      <c r="P495" s="658"/>
      <c r="Q495" s="658"/>
      <c r="R495" s="658"/>
      <c r="S495" s="658"/>
      <c r="T495" s="658"/>
      <c r="U495" s="658"/>
      <c r="V495" s="656"/>
      <c r="W495" s="656"/>
      <c r="X495" s="656"/>
      <c r="Y495" s="656"/>
      <c r="Z495" s="656"/>
    </row>
    <row r="496" spans="1:26" ht="15.75" customHeight="1" x14ac:dyDescent="0.25">
      <c r="A496" s="656"/>
      <c r="B496" s="656"/>
      <c r="C496" s="656"/>
      <c r="D496" s="656"/>
      <c r="E496" s="656"/>
      <c r="F496" s="656"/>
      <c r="G496" s="656"/>
      <c r="H496" s="656"/>
      <c r="I496" s="657"/>
      <c r="J496" s="656"/>
      <c r="K496" s="658"/>
      <c r="L496" s="658"/>
      <c r="M496" s="658"/>
      <c r="N496" s="658"/>
      <c r="O496" s="658"/>
      <c r="P496" s="658"/>
      <c r="Q496" s="658"/>
      <c r="R496" s="658"/>
      <c r="S496" s="658"/>
      <c r="T496" s="658"/>
      <c r="U496" s="658"/>
      <c r="V496" s="656"/>
      <c r="W496" s="656"/>
      <c r="X496" s="656"/>
      <c r="Y496" s="656"/>
      <c r="Z496" s="656"/>
    </row>
    <row r="497" spans="1:26" ht="15.75" customHeight="1" x14ac:dyDescent="0.25">
      <c r="A497" s="656"/>
      <c r="B497" s="656"/>
      <c r="C497" s="656"/>
      <c r="D497" s="656"/>
      <c r="E497" s="656"/>
      <c r="F497" s="656"/>
      <c r="G497" s="656"/>
      <c r="H497" s="656"/>
      <c r="I497" s="657"/>
      <c r="J497" s="656"/>
      <c r="K497" s="658"/>
      <c r="L497" s="658"/>
      <c r="M497" s="658"/>
      <c r="N497" s="658"/>
      <c r="O497" s="658"/>
      <c r="P497" s="658"/>
      <c r="Q497" s="658"/>
      <c r="R497" s="658"/>
      <c r="S497" s="658"/>
      <c r="T497" s="658"/>
      <c r="U497" s="658"/>
      <c r="V497" s="656"/>
      <c r="W497" s="656"/>
      <c r="X497" s="656"/>
      <c r="Y497" s="656"/>
      <c r="Z497" s="656"/>
    </row>
    <row r="498" spans="1:26" ht="15.75" customHeight="1" x14ac:dyDescent="0.25">
      <c r="A498" s="656"/>
      <c r="B498" s="656"/>
      <c r="C498" s="656"/>
      <c r="D498" s="656"/>
      <c r="E498" s="656"/>
      <c r="F498" s="656"/>
      <c r="G498" s="656"/>
      <c r="H498" s="656"/>
      <c r="I498" s="657"/>
      <c r="J498" s="656"/>
      <c r="K498" s="658"/>
      <c r="L498" s="658"/>
      <c r="M498" s="658"/>
      <c r="N498" s="658"/>
      <c r="O498" s="658"/>
      <c r="P498" s="658"/>
      <c r="Q498" s="658"/>
      <c r="R498" s="658"/>
      <c r="S498" s="658"/>
      <c r="T498" s="658"/>
      <c r="U498" s="658"/>
      <c r="V498" s="656"/>
      <c r="W498" s="656"/>
      <c r="X498" s="656"/>
      <c r="Y498" s="656"/>
      <c r="Z498" s="656"/>
    </row>
    <row r="499" spans="1:26" ht="15.75" customHeight="1" x14ac:dyDescent="0.25">
      <c r="A499" s="656"/>
      <c r="B499" s="656"/>
      <c r="C499" s="656"/>
      <c r="D499" s="656"/>
      <c r="E499" s="656"/>
      <c r="F499" s="656"/>
      <c r="G499" s="656"/>
      <c r="H499" s="656"/>
      <c r="I499" s="657"/>
      <c r="J499" s="656"/>
      <c r="K499" s="658"/>
      <c r="L499" s="658"/>
      <c r="M499" s="658"/>
      <c r="N499" s="658"/>
      <c r="O499" s="658"/>
      <c r="P499" s="658"/>
      <c r="Q499" s="658"/>
      <c r="R499" s="658"/>
      <c r="S499" s="658"/>
      <c r="T499" s="658"/>
      <c r="U499" s="658"/>
      <c r="V499" s="656"/>
      <c r="W499" s="656"/>
      <c r="X499" s="656"/>
      <c r="Y499" s="656"/>
      <c r="Z499" s="656"/>
    </row>
    <row r="500" spans="1:26" ht="15.75" customHeight="1" x14ac:dyDescent="0.25">
      <c r="A500" s="656"/>
      <c r="B500" s="656"/>
      <c r="C500" s="656"/>
      <c r="D500" s="656"/>
      <c r="E500" s="656"/>
      <c r="F500" s="656"/>
      <c r="G500" s="656"/>
      <c r="H500" s="656"/>
      <c r="I500" s="657"/>
      <c r="J500" s="656"/>
      <c r="K500" s="658"/>
      <c r="L500" s="658"/>
      <c r="M500" s="658"/>
      <c r="N500" s="658"/>
      <c r="O500" s="658"/>
      <c r="P500" s="658"/>
      <c r="Q500" s="658"/>
      <c r="R500" s="658"/>
      <c r="S500" s="658"/>
      <c r="T500" s="658"/>
      <c r="U500" s="658"/>
      <c r="V500" s="656"/>
      <c r="W500" s="656"/>
      <c r="X500" s="656"/>
      <c r="Y500" s="656"/>
      <c r="Z500" s="656"/>
    </row>
    <row r="501" spans="1:26" ht="15.75" customHeight="1" x14ac:dyDescent="0.25">
      <c r="A501" s="656"/>
      <c r="B501" s="656"/>
      <c r="C501" s="656"/>
      <c r="D501" s="656"/>
      <c r="E501" s="656"/>
      <c r="F501" s="656"/>
      <c r="G501" s="656"/>
      <c r="H501" s="656"/>
      <c r="I501" s="657"/>
      <c r="J501" s="656"/>
      <c r="K501" s="658"/>
      <c r="L501" s="658"/>
      <c r="M501" s="658"/>
      <c r="N501" s="658"/>
      <c r="O501" s="658"/>
      <c r="P501" s="658"/>
      <c r="Q501" s="658"/>
      <c r="R501" s="658"/>
      <c r="S501" s="658"/>
      <c r="T501" s="658"/>
      <c r="U501" s="658"/>
      <c r="V501" s="656"/>
      <c r="W501" s="656"/>
      <c r="X501" s="656"/>
      <c r="Y501" s="656"/>
      <c r="Z501" s="656"/>
    </row>
    <row r="502" spans="1:26" ht="15.75" customHeight="1" x14ac:dyDescent="0.25">
      <c r="A502" s="656"/>
      <c r="B502" s="656"/>
      <c r="C502" s="656"/>
      <c r="D502" s="656"/>
      <c r="E502" s="656"/>
      <c r="F502" s="656"/>
      <c r="G502" s="656"/>
      <c r="H502" s="656"/>
      <c r="I502" s="657"/>
      <c r="J502" s="656"/>
      <c r="K502" s="658"/>
      <c r="L502" s="658"/>
      <c r="M502" s="658"/>
      <c r="N502" s="658"/>
      <c r="O502" s="658"/>
      <c r="P502" s="658"/>
      <c r="Q502" s="658"/>
      <c r="R502" s="658"/>
      <c r="S502" s="658"/>
      <c r="T502" s="658"/>
      <c r="U502" s="658"/>
      <c r="V502" s="656"/>
      <c r="W502" s="656"/>
      <c r="X502" s="656"/>
      <c r="Y502" s="656"/>
      <c r="Z502" s="656"/>
    </row>
    <row r="503" spans="1:26" ht="15.75" customHeight="1" x14ac:dyDescent="0.25">
      <c r="A503" s="656"/>
      <c r="B503" s="656"/>
      <c r="C503" s="656"/>
      <c r="D503" s="656"/>
      <c r="E503" s="656"/>
      <c r="F503" s="656"/>
      <c r="G503" s="656"/>
      <c r="H503" s="656"/>
      <c r="I503" s="657"/>
      <c r="J503" s="656"/>
      <c r="K503" s="658"/>
      <c r="L503" s="658"/>
      <c r="M503" s="658"/>
      <c r="N503" s="658"/>
      <c r="O503" s="658"/>
      <c r="P503" s="658"/>
      <c r="Q503" s="658"/>
      <c r="R503" s="658"/>
      <c r="S503" s="658"/>
      <c r="T503" s="658"/>
      <c r="U503" s="658"/>
      <c r="V503" s="656"/>
      <c r="W503" s="656"/>
      <c r="X503" s="656"/>
      <c r="Y503" s="656"/>
      <c r="Z503" s="656"/>
    </row>
    <row r="504" spans="1:26" ht="15.75" customHeight="1" x14ac:dyDescent="0.25">
      <c r="A504" s="656"/>
      <c r="B504" s="656"/>
      <c r="C504" s="656"/>
      <c r="D504" s="656"/>
      <c r="E504" s="656"/>
      <c r="F504" s="656"/>
      <c r="G504" s="656"/>
      <c r="H504" s="656"/>
      <c r="I504" s="657"/>
      <c r="J504" s="656"/>
      <c r="K504" s="658"/>
      <c r="L504" s="658"/>
      <c r="M504" s="658"/>
      <c r="N504" s="658"/>
      <c r="O504" s="658"/>
      <c r="P504" s="658"/>
      <c r="Q504" s="658"/>
      <c r="R504" s="658"/>
      <c r="S504" s="658"/>
      <c r="T504" s="658"/>
      <c r="U504" s="658"/>
      <c r="V504" s="656"/>
      <c r="W504" s="656"/>
      <c r="X504" s="656"/>
      <c r="Y504" s="656"/>
      <c r="Z504" s="656"/>
    </row>
    <row r="505" spans="1:26" ht="15.75" customHeight="1" x14ac:dyDescent="0.25">
      <c r="A505" s="656"/>
      <c r="B505" s="656"/>
      <c r="C505" s="656"/>
      <c r="D505" s="656"/>
      <c r="E505" s="656"/>
      <c r="F505" s="656"/>
      <c r="G505" s="656"/>
      <c r="H505" s="656"/>
      <c r="I505" s="657"/>
      <c r="J505" s="656"/>
      <c r="K505" s="658"/>
      <c r="L505" s="658"/>
      <c r="M505" s="658"/>
      <c r="N505" s="658"/>
      <c r="O505" s="658"/>
      <c r="P505" s="658"/>
      <c r="Q505" s="658"/>
      <c r="R505" s="658"/>
      <c r="S505" s="658"/>
      <c r="T505" s="658"/>
      <c r="U505" s="658"/>
      <c r="V505" s="656"/>
      <c r="W505" s="656"/>
      <c r="X505" s="656"/>
      <c r="Y505" s="656"/>
      <c r="Z505" s="656"/>
    </row>
    <row r="506" spans="1:26" ht="15.75" customHeight="1" x14ac:dyDescent="0.25">
      <c r="A506" s="656"/>
      <c r="B506" s="656"/>
      <c r="C506" s="656"/>
      <c r="D506" s="656"/>
      <c r="E506" s="656"/>
      <c r="F506" s="656"/>
      <c r="G506" s="656"/>
      <c r="H506" s="656"/>
      <c r="I506" s="657"/>
      <c r="J506" s="656"/>
      <c r="K506" s="658"/>
      <c r="L506" s="658"/>
      <c r="M506" s="658"/>
      <c r="N506" s="658"/>
      <c r="O506" s="658"/>
      <c r="P506" s="658"/>
      <c r="Q506" s="658"/>
      <c r="R506" s="658"/>
      <c r="S506" s="658"/>
      <c r="T506" s="658"/>
      <c r="U506" s="658"/>
      <c r="V506" s="656"/>
      <c r="W506" s="656"/>
      <c r="X506" s="656"/>
      <c r="Y506" s="656"/>
      <c r="Z506" s="656"/>
    </row>
    <row r="507" spans="1:26" ht="15.75" customHeight="1" x14ac:dyDescent="0.25">
      <c r="A507" s="656"/>
      <c r="B507" s="656"/>
      <c r="C507" s="656"/>
      <c r="D507" s="656"/>
      <c r="E507" s="656"/>
      <c r="F507" s="656"/>
      <c r="G507" s="656"/>
      <c r="H507" s="656"/>
      <c r="I507" s="657"/>
      <c r="J507" s="656"/>
      <c r="K507" s="658"/>
      <c r="L507" s="658"/>
      <c r="M507" s="658"/>
      <c r="N507" s="658"/>
      <c r="O507" s="658"/>
      <c r="P507" s="658"/>
      <c r="Q507" s="658"/>
      <c r="R507" s="658"/>
      <c r="S507" s="658"/>
      <c r="T507" s="658"/>
      <c r="U507" s="658"/>
      <c r="V507" s="656"/>
      <c r="W507" s="656"/>
      <c r="X507" s="656"/>
      <c r="Y507" s="656"/>
      <c r="Z507" s="656"/>
    </row>
    <row r="508" spans="1:26" ht="15.75" customHeight="1" x14ac:dyDescent="0.25">
      <c r="A508" s="656"/>
      <c r="B508" s="656"/>
      <c r="C508" s="656"/>
      <c r="D508" s="656"/>
      <c r="E508" s="656"/>
      <c r="F508" s="656"/>
      <c r="G508" s="656"/>
      <c r="H508" s="656"/>
      <c r="I508" s="657"/>
      <c r="J508" s="656"/>
      <c r="K508" s="658"/>
      <c r="L508" s="658"/>
      <c r="M508" s="658"/>
      <c r="N508" s="658"/>
      <c r="O508" s="658"/>
      <c r="P508" s="658"/>
      <c r="Q508" s="658"/>
      <c r="R508" s="658"/>
      <c r="S508" s="658"/>
      <c r="T508" s="658"/>
      <c r="U508" s="658"/>
      <c r="V508" s="656"/>
      <c r="W508" s="656"/>
      <c r="X508" s="656"/>
      <c r="Y508" s="656"/>
      <c r="Z508" s="656"/>
    </row>
    <row r="509" spans="1:26" ht="15.75" customHeight="1" x14ac:dyDescent="0.25">
      <c r="A509" s="656"/>
      <c r="B509" s="656"/>
      <c r="C509" s="656"/>
      <c r="D509" s="656"/>
      <c r="E509" s="656"/>
      <c r="F509" s="656"/>
      <c r="G509" s="656"/>
      <c r="H509" s="656"/>
      <c r="I509" s="657"/>
      <c r="J509" s="656"/>
      <c r="K509" s="658"/>
      <c r="L509" s="658"/>
      <c r="M509" s="658"/>
      <c r="N509" s="658"/>
      <c r="O509" s="658"/>
      <c r="P509" s="658"/>
      <c r="Q509" s="658"/>
      <c r="R509" s="658"/>
      <c r="S509" s="658"/>
      <c r="T509" s="658"/>
      <c r="U509" s="658"/>
      <c r="V509" s="656"/>
      <c r="W509" s="656"/>
      <c r="X509" s="656"/>
      <c r="Y509" s="656"/>
      <c r="Z509" s="656"/>
    </row>
    <row r="510" spans="1:26" ht="15.75" customHeight="1" x14ac:dyDescent="0.25">
      <c r="A510" s="656"/>
      <c r="B510" s="656"/>
      <c r="C510" s="656"/>
      <c r="D510" s="656"/>
      <c r="E510" s="656"/>
      <c r="F510" s="656"/>
      <c r="G510" s="656"/>
      <c r="H510" s="656"/>
      <c r="I510" s="657"/>
      <c r="J510" s="656"/>
      <c r="K510" s="658"/>
      <c r="L510" s="658"/>
      <c r="M510" s="658"/>
      <c r="N510" s="658"/>
      <c r="O510" s="658"/>
      <c r="P510" s="658"/>
      <c r="Q510" s="658"/>
      <c r="R510" s="658"/>
      <c r="S510" s="658"/>
      <c r="T510" s="658"/>
      <c r="U510" s="658"/>
      <c r="V510" s="656"/>
      <c r="W510" s="656"/>
      <c r="X510" s="656"/>
      <c r="Y510" s="656"/>
      <c r="Z510" s="656"/>
    </row>
    <row r="511" spans="1:26" ht="15.75" customHeight="1" x14ac:dyDescent="0.25">
      <c r="A511" s="656"/>
      <c r="B511" s="656"/>
      <c r="C511" s="656"/>
      <c r="D511" s="656"/>
      <c r="E511" s="656"/>
      <c r="F511" s="656"/>
      <c r="G511" s="656"/>
      <c r="H511" s="656"/>
      <c r="I511" s="657"/>
      <c r="J511" s="656"/>
      <c r="K511" s="658"/>
      <c r="L511" s="658"/>
      <c r="M511" s="658"/>
      <c r="N511" s="658"/>
      <c r="O511" s="658"/>
      <c r="P511" s="658"/>
      <c r="Q511" s="658"/>
      <c r="R511" s="658"/>
      <c r="S511" s="658"/>
      <c r="T511" s="658"/>
      <c r="U511" s="658"/>
      <c r="V511" s="656"/>
      <c r="W511" s="656"/>
      <c r="X511" s="656"/>
      <c r="Y511" s="656"/>
      <c r="Z511" s="656"/>
    </row>
    <row r="512" spans="1:26" ht="15.75" customHeight="1" x14ac:dyDescent="0.25">
      <c r="A512" s="656"/>
      <c r="B512" s="656"/>
      <c r="C512" s="656"/>
      <c r="D512" s="656"/>
      <c r="E512" s="656"/>
      <c r="F512" s="656"/>
      <c r="G512" s="656"/>
      <c r="H512" s="656"/>
      <c r="I512" s="657"/>
      <c r="J512" s="656"/>
      <c r="K512" s="658"/>
      <c r="L512" s="658"/>
      <c r="M512" s="658"/>
      <c r="N512" s="658"/>
      <c r="O512" s="658"/>
      <c r="P512" s="658"/>
      <c r="Q512" s="658"/>
      <c r="R512" s="658"/>
      <c r="S512" s="658"/>
      <c r="T512" s="658"/>
      <c r="U512" s="658"/>
      <c r="V512" s="656"/>
      <c r="W512" s="656"/>
      <c r="X512" s="656"/>
      <c r="Y512" s="656"/>
      <c r="Z512" s="656"/>
    </row>
    <row r="513" spans="1:26" ht="15.75" customHeight="1" x14ac:dyDescent="0.25">
      <c r="A513" s="656"/>
      <c r="B513" s="656"/>
      <c r="C513" s="656"/>
      <c r="D513" s="656"/>
      <c r="E513" s="656"/>
      <c r="F513" s="656"/>
      <c r="G513" s="656"/>
      <c r="H513" s="656"/>
      <c r="I513" s="657"/>
      <c r="J513" s="656"/>
      <c r="K513" s="658"/>
      <c r="L513" s="658"/>
      <c r="M513" s="658"/>
      <c r="N513" s="658"/>
      <c r="O513" s="658"/>
      <c r="P513" s="658"/>
      <c r="Q513" s="658"/>
      <c r="R513" s="658"/>
      <c r="S513" s="658"/>
      <c r="T513" s="658"/>
      <c r="U513" s="658"/>
      <c r="V513" s="656"/>
      <c r="W513" s="656"/>
      <c r="X513" s="656"/>
      <c r="Y513" s="656"/>
      <c r="Z513" s="656"/>
    </row>
    <row r="514" spans="1:26" ht="15.75" customHeight="1" x14ac:dyDescent="0.25">
      <c r="A514" s="656"/>
      <c r="B514" s="656"/>
      <c r="C514" s="656"/>
      <c r="D514" s="656"/>
      <c r="E514" s="656"/>
      <c r="F514" s="656"/>
      <c r="G514" s="656"/>
      <c r="H514" s="656"/>
      <c r="I514" s="657"/>
      <c r="J514" s="656"/>
      <c r="K514" s="658"/>
      <c r="L514" s="658"/>
      <c r="M514" s="658"/>
      <c r="N514" s="658"/>
      <c r="O514" s="658"/>
      <c r="P514" s="658"/>
      <c r="Q514" s="658"/>
      <c r="R514" s="658"/>
      <c r="S514" s="658"/>
      <c r="T514" s="658"/>
      <c r="U514" s="658"/>
      <c r="V514" s="656"/>
      <c r="W514" s="656"/>
      <c r="X514" s="656"/>
      <c r="Y514" s="656"/>
      <c r="Z514" s="656"/>
    </row>
    <row r="515" spans="1:26" ht="15.75" customHeight="1" x14ac:dyDescent="0.25">
      <c r="A515" s="656"/>
      <c r="B515" s="656"/>
      <c r="C515" s="656"/>
      <c r="D515" s="656"/>
      <c r="E515" s="656"/>
      <c r="F515" s="656"/>
      <c r="G515" s="656"/>
      <c r="H515" s="656"/>
      <c r="I515" s="657"/>
      <c r="J515" s="656"/>
      <c r="K515" s="658"/>
      <c r="L515" s="658"/>
      <c r="M515" s="658"/>
      <c r="N515" s="658"/>
      <c r="O515" s="658"/>
      <c r="P515" s="658"/>
      <c r="Q515" s="658"/>
      <c r="R515" s="658"/>
      <c r="S515" s="658"/>
      <c r="T515" s="658"/>
      <c r="U515" s="658"/>
      <c r="V515" s="656"/>
      <c r="W515" s="656"/>
      <c r="X515" s="656"/>
      <c r="Y515" s="656"/>
      <c r="Z515" s="656"/>
    </row>
    <row r="516" spans="1:26" ht="15.75" customHeight="1" x14ac:dyDescent="0.25">
      <c r="A516" s="656"/>
      <c r="B516" s="656"/>
      <c r="C516" s="656"/>
      <c r="D516" s="656"/>
      <c r="E516" s="656"/>
      <c r="F516" s="656"/>
      <c r="G516" s="656"/>
      <c r="H516" s="656"/>
      <c r="I516" s="657"/>
      <c r="J516" s="656"/>
      <c r="K516" s="658"/>
      <c r="L516" s="658"/>
      <c r="M516" s="658"/>
      <c r="N516" s="658"/>
      <c r="O516" s="658"/>
      <c r="P516" s="658"/>
      <c r="Q516" s="658"/>
      <c r="R516" s="658"/>
      <c r="S516" s="658"/>
      <c r="T516" s="658"/>
      <c r="U516" s="658"/>
      <c r="V516" s="656"/>
      <c r="W516" s="656"/>
      <c r="X516" s="656"/>
      <c r="Y516" s="656"/>
      <c r="Z516" s="656"/>
    </row>
    <row r="517" spans="1:26" ht="15.75" customHeight="1" x14ac:dyDescent="0.25">
      <c r="A517" s="656"/>
      <c r="B517" s="656"/>
      <c r="C517" s="656"/>
      <c r="D517" s="656"/>
      <c r="E517" s="656"/>
      <c r="F517" s="656"/>
      <c r="G517" s="656"/>
      <c r="H517" s="656"/>
      <c r="I517" s="657"/>
      <c r="J517" s="656"/>
      <c r="K517" s="658"/>
      <c r="L517" s="658"/>
      <c r="M517" s="658"/>
      <c r="N517" s="658"/>
      <c r="O517" s="658"/>
      <c r="P517" s="658"/>
      <c r="Q517" s="658"/>
      <c r="R517" s="658"/>
      <c r="S517" s="658"/>
      <c r="T517" s="658"/>
      <c r="U517" s="658"/>
      <c r="V517" s="656"/>
      <c r="W517" s="656"/>
      <c r="X517" s="656"/>
      <c r="Y517" s="656"/>
      <c r="Z517" s="656"/>
    </row>
    <row r="518" spans="1:26" ht="15.75" customHeight="1" x14ac:dyDescent="0.25">
      <c r="A518" s="656"/>
      <c r="B518" s="656"/>
      <c r="C518" s="656"/>
      <c r="D518" s="656"/>
      <c r="E518" s="656"/>
      <c r="F518" s="656"/>
      <c r="G518" s="656"/>
      <c r="H518" s="656"/>
      <c r="I518" s="657"/>
      <c r="J518" s="656"/>
      <c r="K518" s="658"/>
      <c r="L518" s="658"/>
      <c r="M518" s="658"/>
      <c r="N518" s="658"/>
      <c r="O518" s="658"/>
      <c r="P518" s="658"/>
      <c r="Q518" s="658"/>
      <c r="R518" s="658"/>
      <c r="S518" s="658"/>
      <c r="T518" s="658"/>
      <c r="U518" s="658"/>
      <c r="V518" s="656"/>
      <c r="W518" s="656"/>
      <c r="X518" s="656"/>
      <c r="Y518" s="656"/>
      <c r="Z518" s="656"/>
    </row>
    <row r="519" spans="1:26" ht="15.75" customHeight="1" x14ac:dyDescent="0.25">
      <c r="A519" s="656"/>
      <c r="B519" s="656"/>
      <c r="C519" s="656"/>
      <c r="D519" s="656"/>
      <c r="E519" s="656"/>
      <c r="F519" s="656"/>
      <c r="G519" s="656"/>
      <c r="H519" s="656"/>
      <c r="I519" s="657"/>
      <c r="J519" s="656"/>
      <c r="K519" s="658"/>
      <c r="L519" s="658"/>
      <c r="M519" s="658"/>
      <c r="N519" s="658"/>
      <c r="O519" s="658"/>
      <c r="P519" s="658"/>
      <c r="Q519" s="658"/>
      <c r="R519" s="658"/>
      <c r="S519" s="658"/>
      <c r="T519" s="658"/>
      <c r="U519" s="658"/>
      <c r="V519" s="656"/>
      <c r="W519" s="656"/>
      <c r="X519" s="656"/>
      <c r="Y519" s="656"/>
      <c r="Z519" s="656"/>
    </row>
    <row r="520" spans="1:26" ht="15.75" customHeight="1" x14ac:dyDescent="0.25">
      <c r="A520" s="656"/>
      <c r="B520" s="656"/>
      <c r="C520" s="656"/>
      <c r="D520" s="656"/>
      <c r="E520" s="656"/>
      <c r="F520" s="656"/>
      <c r="G520" s="656"/>
      <c r="H520" s="656"/>
      <c r="I520" s="657"/>
      <c r="J520" s="656"/>
      <c r="K520" s="658"/>
      <c r="L520" s="658"/>
      <c r="M520" s="658"/>
      <c r="N520" s="658"/>
      <c r="O520" s="658"/>
      <c r="P520" s="658"/>
      <c r="Q520" s="658"/>
      <c r="R520" s="658"/>
      <c r="S520" s="658"/>
      <c r="T520" s="658"/>
      <c r="U520" s="658"/>
      <c r="V520" s="656"/>
      <c r="W520" s="656"/>
      <c r="X520" s="656"/>
      <c r="Y520" s="656"/>
      <c r="Z520" s="656"/>
    </row>
    <row r="521" spans="1:26" ht="15.75" customHeight="1" x14ac:dyDescent="0.25">
      <c r="A521" s="656"/>
      <c r="B521" s="656"/>
      <c r="C521" s="656"/>
      <c r="D521" s="656"/>
      <c r="E521" s="656"/>
      <c r="F521" s="656"/>
      <c r="G521" s="656"/>
      <c r="H521" s="656"/>
      <c r="I521" s="657"/>
      <c r="J521" s="656"/>
      <c r="K521" s="658"/>
      <c r="L521" s="658"/>
      <c r="M521" s="658"/>
      <c r="N521" s="658"/>
      <c r="O521" s="658"/>
      <c r="P521" s="658"/>
      <c r="Q521" s="658"/>
      <c r="R521" s="658"/>
      <c r="S521" s="658"/>
      <c r="T521" s="658"/>
      <c r="U521" s="658"/>
      <c r="V521" s="656"/>
      <c r="W521" s="656"/>
      <c r="X521" s="656"/>
      <c r="Y521" s="656"/>
      <c r="Z521" s="656"/>
    </row>
    <row r="522" spans="1:26" ht="15.75" customHeight="1" x14ac:dyDescent="0.25">
      <c r="A522" s="656"/>
      <c r="B522" s="656"/>
      <c r="C522" s="656"/>
      <c r="D522" s="656"/>
      <c r="E522" s="656"/>
      <c r="F522" s="656"/>
      <c r="G522" s="656"/>
      <c r="H522" s="656"/>
      <c r="I522" s="657"/>
      <c r="J522" s="656"/>
      <c r="K522" s="658"/>
      <c r="L522" s="658"/>
      <c r="M522" s="658"/>
      <c r="N522" s="658"/>
      <c r="O522" s="658"/>
      <c r="P522" s="658"/>
      <c r="Q522" s="658"/>
      <c r="R522" s="658"/>
      <c r="S522" s="658"/>
      <c r="T522" s="658"/>
      <c r="U522" s="658"/>
      <c r="V522" s="656"/>
      <c r="W522" s="656"/>
      <c r="X522" s="656"/>
      <c r="Y522" s="656"/>
      <c r="Z522" s="656"/>
    </row>
    <row r="523" spans="1:26" ht="15.75" customHeight="1" x14ac:dyDescent="0.25">
      <c r="A523" s="656"/>
      <c r="B523" s="656"/>
      <c r="C523" s="656"/>
      <c r="D523" s="656"/>
      <c r="E523" s="656"/>
      <c r="F523" s="656"/>
      <c r="G523" s="656"/>
      <c r="H523" s="656"/>
      <c r="I523" s="657"/>
      <c r="J523" s="656"/>
      <c r="K523" s="658"/>
      <c r="L523" s="658"/>
      <c r="M523" s="658"/>
      <c r="N523" s="658"/>
      <c r="O523" s="658"/>
      <c r="P523" s="658"/>
      <c r="Q523" s="658"/>
      <c r="R523" s="658"/>
      <c r="S523" s="658"/>
      <c r="T523" s="658"/>
      <c r="U523" s="658"/>
      <c r="V523" s="656"/>
      <c r="W523" s="656"/>
      <c r="X523" s="656"/>
      <c r="Y523" s="656"/>
      <c r="Z523" s="656"/>
    </row>
    <row r="524" spans="1:26" ht="15.75" customHeight="1" x14ac:dyDescent="0.25">
      <c r="A524" s="656"/>
      <c r="B524" s="656"/>
      <c r="C524" s="656"/>
      <c r="D524" s="656"/>
      <c r="E524" s="656"/>
      <c r="F524" s="656"/>
      <c r="G524" s="656"/>
      <c r="H524" s="656"/>
      <c r="I524" s="657"/>
      <c r="J524" s="656"/>
      <c r="K524" s="658"/>
      <c r="L524" s="658"/>
      <c r="M524" s="658"/>
      <c r="N524" s="658"/>
      <c r="O524" s="658"/>
      <c r="P524" s="658"/>
      <c r="Q524" s="658"/>
      <c r="R524" s="658"/>
      <c r="S524" s="658"/>
      <c r="T524" s="658"/>
      <c r="U524" s="658"/>
      <c r="V524" s="656"/>
      <c r="W524" s="656"/>
      <c r="X524" s="656"/>
      <c r="Y524" s="656"/>
      <c r="Z524" s="656"/>
    </row>
    <row r="525" spans="1:26" ht="15.75" customHeight="1" x14ac:dyDescent="0.25">
      <c r="A525" s="656"/>
      <c r="B525" s="656"/>
      <c r="C525" s="656"/>
      <c r="D525" s="656"/>
      <c r="E525" s="656"/>
      <c r="F525" s="656"/>
      <c r="G525" s="656"/>
      <c r="H525" s="656"/>
      <c r="I525" s="657"/>
      <c r="J525" s="656"/>
      <c r="K525" s="658"/>
      <c r="L525" s="658"/>
      <c r="M525" s="658"/>
      <c r="N525" s="658"/>
      <c r="O525" s="658"/>
      <c r="P525" s="658"/>
      <c r="Q525" s="658"/>
      <c r="R525" s="658"/>
      <c r="S525" s="658"/>
      <c r="T525" s="658"/>
      <c r="U525" s="658"/>
      <c r="V525" s="656"/>
      <c r="W525" s="656"/>
      <c r="X525" s="656"/>
      <c r="Y525" s="656"/>
      <c r="Z525" s="656"/>
    </row>
    <row r="526" spans="1:26" ht="15.75" customHeight="1" x14ac:dyDescent="0.25">
      <c r="A526" s="656"/>
      <c r="B526" s="656"/>
      <c r="C526" s="656"/>
      <c r="D526" s="656"/>
      <c r="E526" s="656"/>
      <c r="F526" s="656"/>
      <c r="G526" s="656"/>
      <c r="H526" s="656"/>
      <c r="I526" s="657"/>
      <c r="J526" s="656"/>
      <c r="K526" s="658"/>
      <c r="L526" s="658"/>
      <c r="M526" s="658"/>
      <c r="N526" s="658"/>
      <c r="O526" s="658"/>
      <c r="P526" s="658"/>
      <c r="Q526" s="658"/>
      <c r="R526" s="658"/>
      <c r="S526" s="658"/>
      <c r="T526" s="658"/>
      <c r="U526" s="658"/>
      <c r="V526" s="656"/>
      <c r="W526" s="656"/>
      <c r="X526" s="656"/>
      <c r="Y526" s="656"/>
      <c r="Z526" s="656"/>
    </row>
    <row r="527" spans="1:26" ht="15.75" customHeight="1" x14ac:dyDescent="0.25">
      <c r="A527" s="656"/>
      <c r="B527" s="656"/>
      <c r="C527" s="656"/>
      <c r="D527" s="656"/>
      <c r="E527" s="656"/>
      <c r="F527" s="656"/>
      <c r="G527" s="656"/>
      <c r="H527" s="656"/>
      <c r="I527" s="657"/>
      <c r="J527" s="656"/>
      <c r="K527" s="658"/>
      <c r="L527" s="658"/>
      <c r="M527" s="658"/>
      <c r="N527" s="658"/>
      <c r="O527" s="658"/>
      <c r="P527" s="658"/>
      <c r="Q527" s="658"/>
      <c r="R527" s="658"/>
      <c r="S527" s="658"/>
      <c r="T527" s="658"/>
      <c r="U527" s="658"/>
      <c r="V527" s="656"/>
      <c r="W527" s="656"/>
      <c r="X527" s="656"/>
      <c r="Y527" s="656"/>
      <c r="Z527" s="656"/>
    </row>
    <row r="528" spans="1:26" ht="15.75" customHeight="1" x14ac:dyDescent="0.25">
      <c r="A528" s="656"/>
      <c r="B528" s="656"/>
      <c r="C528" s="656"/>
      <c r="D528" s="656"/>
      <c r="E528" s="656"/>
      <c r="F528" s="656"/>
      <c r="G528" s="656"/>
      <c r="H528" s="656"/>
      <c r="I528" s="657"/>
      <c r="J528" s="656"/>
      <c r="K528" s="658"/>
      <c r="L528" s="658"/>
      <c r="M528" s="658"/>
      <c r="N528" s="658"/>
      <c r="O528" s="658"/>
      <c r="P528" s="658"/>
      <c r="Q528" s="658"/>
      <c r="R528" s="658"/>
      <c r="S528" s="658"/>
      <c r="T528" s="658"/>
      <c r="U528" s="658"/>
      <c r="V528" s="656"/>
      <c r="W528" s="656"/>
      <c r="X528" s="656"/>
      <c r="Y528" s="656"/>
      <c r="Z528" s="656"/>
    </row>
    <row r="529" spans="1:26" ht="15.75" customHeight="1" x14ac:dyDescent="0.25">
      <c r="A529" s="656"/>
      <c r="B529" s="656"/>
      <c r="C529" s="656"/>
      <c r="D529" s="656"/>
      <c r="E529" s="656"/>
      <c r="F529" s="656"/>
      <c r="G529" s="656"/>
      <c r="H529" s="656"/>
      <c r="I529" s="657"/>
      <c r="J529" s="656"/>
      <c r="K529" s="658"/>
      <c r="L529" s="658"/>
      <c r="M529" s="658"/>
      <c r="N529" s="658"/>
      <c r="O529" s="658"/>
      <c r="P529" s="658"/>
      <c r="Q529" s="658"/>
      <c r="R529" s="658"/>
      <c r="S529" s="658"/>
      <c r="T529" s="658"/>
      <c r="U529" s="658"/>
      <c r="V529" s="656"/>
      <c r="W529" s="656"/>
      <c r="X529" s="656"/>
      <c r="Y529" s="656"/>
      <c r="Z529" s="656"/>
    </row>
    <row r="530" spans="1:26" ht="15.75" customHeight="1" x14ac:dyDescent="0.25">
      <c r="A530" s="656"/>
      <c r="B530" s="656"/>
      <c r="C530" s="656"/>
      <c r="D530" s="656"/>
      <c r="E530" s="656"/>
      <c r="F530" s="656"/>
      <c r="G530" s="656"/>
      <c r="H530" s="656"/>
      <c r="I530" s="657"/>
      <c r="J530" s="656"/>
      <c r="K530" s="658"/>
      <c r="L530" s="658"/>
      <c r="M530" s="658"/>
      <c r="N530" s="658"/>
      <c r="O530" s="658"/>
      <c r="P530" s="658"/>
      <c r="Q530" s="658"/>
      <c r="R530" s="658"/>
      <c r="S530" s="658"/>
      <c r="T530" s="658"/>
      <c r="U530" s="658"/>
      <c r="V530" s="656"/>
      <c r="W530" s="656"/>
      <c r="X530" s="656"/>
      <c r="Y530" s="656"/>
      <c r="Z530" s="656"/>
    </row>
    <row r="531" spans="1:26" ht="15.75" customHeight="1" x14ac:dyDescent="0.25">
      <c r="A531" s="656"/>
      <c r="B531" s="656"/>
      <c r="C531" s="656"/>
      <c r="D531" s="656"/>
      <c r="E531" s="656"/>
      <c r="F531" s="656"/>
      <c r="G531" s="656"/>
      <c r="H531" s="656"/>
      <c r="I531" s="657"/>
      <c r="J531" s="656"/>
      <c r="K531" s="658"/>
      <c r="L531" s="658"/>
      <c r="M531" s="658"/>
      <c r="N531" s="658"/>
      <c r="O531" s="658"/>
      <c r="P531" s="658"/>
      <c r="Q531" s="658"/>
      <c r="R531" s="658"/>
      <c r="S531" s="658"/>
      <c r="T531" s="658"/>
      <c r="U531" s="658"/>
      <c r="V531" s="656"/>
      <c r="W531" s="656"/>
      <c r="X531" s="656"/>
      <c r="Y531" s="656"/>
      <c r="Z531" s="656"/>
    </row>
    <row r="532" spans="1:26" ht="15.75" customHeight="1" x14ac:dyDescent="0.25">
      <c r="A532" s="656"/>
      <c r="B532" s="656"/>
      <c r="C532" s="656"/>
      <c r="D532" s="656"/>
      <c r="E532" s="656"/>
      <c r="F532" s="656"/>
      <c r="G532" s="656"/>
      <c r="H532" s="656"/>
      <c r="I532" s="657"/>
      <c r="J532" s="656"/>
      <c r="K532" s="658"/>
      <c r="L532" s="658"/>
      <c r="M532" s="658"/>
      <c r="N532" s="658"/>
      <c r="O532" s="658"/>
      <c r="P532" s="658"/>
      <c r="Q532" s="658"/>
      <c r="R532" s="658"/>
      <c r="S532" s="658"/>
      <c r="T532" s="658"/>
      <c r="U532" s="658"/>
      <c r="V532" s="656"/>
      <c r="W532" s="656"/>
      <c r="X532" s="656"/>
      <c r="Y532" s="656"/>
      <c r="Z532" s="656"/>
    </row>
    <row r="533" spans="1:26" ht="15.75" customHeight="1" x14ac:dyDescent="0.25">
      <c r="A533" s="656"/>
      <c r="B533" s="656"/>
      <c r="C533" s="656"/>
      <c r="D533" s="656"/>
      <c r="E533" s="656"/>
      <c r="F533" s="656"/>
      <c r="G533" s="656"/>
      <c r="H533" s="656"/>
      <c r="I533" s="657"/>
      <c r="J533" s="656"/>
      <c r="K533" s="658"/>
      <c r="L533" s="658"/>
      <c r="M533" s="658"/>
      <c r="N533" s="658"/>
      <c r="O533" s="658"/>
      <c r="P533" s="658"/>
      <c r="Q533" s="658"/>
      <c r="R533" s="658"/>
      <c r="S533" s="658"/>
      <c r="T533" s="658"/>
      <c r="U533" s="658"/>
      <c r="V533" s="656"/>
      <c r="W533" s="656"/>
      <c r="X533" s="656"/>
      <c r="Y533" s="656"/>
      <c r="Z533" s="656"/>
    </row>
    <row r="534" spans="1:26" ht="15.75" customHeight="1" x14ac:dyDescent="0.25">
      <c r="A534" s="656"/>
      <c r="B534" s="656"/>
      <c r="C534" s="656"/>
      <c r="D534" s="656"/>
      <c r="E534" s="656"/>
      <c r="F534" s="656"/>
      <c r="G534" s="656"/>
      <c r="H534" s="656"/>
      <c r="I534" s="657"/>
      <c r="J534" s="656"/>
      <c r="K534" s="658"/>
      <c r="L534" s="658"/>
      <c r="M534" s="658"/>
      <c r="N534" s="658"/>
      <c r="O534" s="658"/>
      <c r="P534" s="658"/>
      <c r="Q534" s="658"/>
      <c r="R534" s="658"/>
      <c r="S534" s="658"/>
      <c r="T534" s="658"/>
      <c r="U534" s="658"/>
      <c r="V534" s="656"/>
      <c r="W534" s="656"/>
      <c r="X534" s="656"/>
      <c r="Y534" s="656"/>
      <c r="Z534" s="656"/>
    </row>
    <row r="535" spans="1:26" ht="15.75" customHeight="1" x14ac:dyDescent="0.25">
      <c r="A535" s="656"/>
      <c r="B535" s="656"/>
      <c r="C535" s="656"/>
      <c r="D535" s="656"/>
      <c r="E535" s="656"/>
      <c r="F535" s="656"/>
      <c r="G535" s="656"/>
      <c r="H535" s="656"/>
      <c r="I535" s="657"/>
      <c r="J535" s="656"/>
      <c r="K535" s="658"/>
      <c r="L535" s="658"/>
      <c r="M535" s="658"/>
      <c r="N535" s="658"/>
      <c r="O535" s="658"/>
      <c r="P535" s="658"/>
      <c r="Q535" s="658"/>
      <c r="R535" s="658"/>
      <c r="S535" s="658"/>
      <c r="T535" s="658"/>
      <c r="U535" s="658"/>
      <c r="V535" s="656"/>
      <c r="W535" s="656"/>
      <c r="X535" s="656"/>
      <c r="Y535" s="656"/>
      <c r="Z535" s="656"/>
    </row>
    <row r="536" spans="1:26" ht="15.75" customHeight="1" x14ac:dyDescent="0.25">
      <c r="A536" s="656"/>
      <c r="B536" s="656"/>
      <c r="C536" s="656"/>
      <c r="D536" s="656"/>
      <c r="E536" s="656"/>
      <c r="F536" s="656"/>
      <c r="G536" s="656"/>
      <c r="H536" s="656"/>
      <c r="I536" s="657"/>
      <c r="J536" s="656"/>
      <c r="K536" s="658"/>
      <c r="L536" s="658"/>
      <c r="M536" s="658"/>
      <c r="N536" s="658"/>
      <c r="O536" s="658"/>
      <c r="P536" s="658"/>
      <c r="Q536" s="658"/>
      <c r="R536" s="658"/>
      <c r="S536" s="658"/>
      <c r="T536" s="658"/>
      <c r="U536" s="658"/>
      <c r="V536" s="656"/>
      <c r="W536" s="656"/>
      <c r="X536" s="656"/>
      <c r="Y536" s="656"/>
      <c r="Z536" s="656"/>
    </row>
    <row r="537" spans="1:26" ht="15.75" customHeight="1" x14ac:dyDescent="0.25">
      <c r="A537" s="656"/>
      <c r="B537" s="656"/>
      <c r="C537" s="656"/>
      <c r="D537" s="656"/>
      <c r="E537" s="656"/>
      <c r="F537" s="656"/>
      <c r="G537" s="656"/>
      <c r="H537" s="656"/>
      <c r="I537" s="657"/>
      <c r="J537" s="656"/>
      <c r="K537" s="658"/>
      <c r="L537" s="658"/>
      <c r="M537" s="658"/>
      <c r="N537" s="658"/>
      <c r="O537" s="658"/>
      <c r="P537" s="658"/>
      <c r="Q537" s="658"/>
      <c r="R537" s="658"/>
      <c r="S537" s="658"/>
      <c r="T537" s="658"/>
      <c r="U537" s="658"/>
      <c r="V537" s="656"/>
      <c r="W537" s="656"/>
      <c r="X537" s="656"/>
      <c r="Y537" s="656"/>
      <c r="Z537" s="656"/>
    </row>
    <row r="538" spans="1:26" ht="15.75" customHeight="1" x14ac:dyDescent="0.25">
      <c r="A538" s="656"/>
      <c r="B538" s="656"/>
      <c r="C538" s="656"/>
      <c r="D538" s="656"/>
      <c r="E538" s="656"/>
      <c r="F538" s="656"/>
      <c r="G538" s="656"/>
      <c r="H538" s="656"/>
      <c r="I538" s="657"/>
      <c r="J538" s="656"/>
      <c r="K538" s="658"/>
      <c r="L538" s="658"/>
      <c r="M538" s="658"/>
      <c r="N538" s="658"/>
      <c r="O538" s="658"/>
      <c r="P538" s="658"/>
      <c r="Q538" s="658"/>
      <c r="R538" s="658"/>
      <c r="S538" s="658"/>
      <c r="T538" s="658"/>
      <c r="U538" s="658"/>
      <c r="V538" s="656"/>
      <c r="W538" s="656"/>
      <c r="X538" s="656"/>
      <c r="Y538" s="656"/>
      <c r="Z538" s="656"/>
    </row>
    <row r="539" spans="1:26" ht="15.75" customHeight="1" x14ac:dyDescent="0.25">
      <c r="A539" s="656"/>
      <c r="B539" s="656"/>
      <c r="C539" s="656"/>
      <c r="D539" s="656"/>
      <c r="E539" s="656"/>
      <c r="F539" s="656"/>
      <c r="G539" s="656"/>
      <c r="H539" s="656"/>
      <c r="I539" s="657"/>
      <c r="J539" s="656"/>
      <c r="K539" s="658"/>
      <c r="L539" s="658"/>
      <c r="M539" s="658"/>
      <c r="N539" s="658"/>
      <c r="O539" s="658"/>
      <c r="P539" s="658"/>
      <c r="Q539" s="658"/>
      <c r="R539" s="658"/>
      <c r="S539" s="658"/>
      <c r="T539" s="658"/>
      <c r="U539" s="658"/>
      <c r="V539" s="656"/>
      <c r="W539" s="656"/>
      <c r="X539" s="656"/>
      <c r="Y539" s="656"/>
      <c r="Z539" s="656"/>
    </row>
    <row r="540" spans="1:26" ht="15.75" customHeight="1" x14ac:dyDescent="0.25">
      <c r="A540" s="656"/>
      <c r="B540" s="656"/>
      <c r="C540" s="656"/>
      <c r="D540" s="656"/>
      <c r="E540" s="656"/>
      <c r="F540" s="656"/>
      <c r="G540" s="656"/>
      <c r="H540" s="656"/>
      <c r="I540" s="657"/>
      <c r="J540" s="656"/>
      <c r="K540" s="658"/>
      <c r="L540" s="658"/>
      <c r="M540" s="658"/>
      <c r="N540" s="658"/>
      <c r="O540" s="658"/>
      <c r="P540" s="658"/>
      <c r="Q540" s="658"/>
      <c r="R540" s="658"/>
      <c r="S540" s="658"/>
      <c r="T540" s="658"/>
      <c r="U540" s="658"/>
      <c r="V540" s="656"/>
      <c r="W540" s="656"/>
      <c r="X540" s="656"/>
      <c r="Y540" s="656"/>
      <c r="Z540" s="656"/>
    </row>
    <row r="541" spans="1:26" ht="15.75" customHeight="1" x14ac:dyDescent="0.25">
      <c r="A541" s="656"/>
      <c r="B541" s="656"/>
      <c r="C541" s="656"/>
      <c r="D541" s="656"/>
      <c r="E541" s="656"/>
      <c r="F541" s="656"/>
      <c r="G541" s="656"/>
      <c r="H541" s="656"/>
      <c r="I541" s="657"/>
      <c r="J541" s="656"/>
      <c r="K541" s="658"/>
      <c r="L541" s="658"/>
      <c r="M541" s="658"/>
      <c r="N541" s="658"/>
      <c r="O541" s="658"/>
      <c r="P541" s="658"/>
      <c r="Q541" s="658"/>
      <c r="R541" s="658"/>
      <c r="S541" s="658"/>
      <c r="T541" s="658"/>
      <c r="U541" s="658"/>
      <c r="V541" s="656"/>
      <c r="W541" s="656"/>
      <c r="X541" s="656"/>
      <c r="Y541" s="656"/>
      <c r="Z541" s="656"/>
    </row>
    <row r="542" spans="1:26" ht="15.75" customHeight="1" x14ac:dyDescent="0.25">
      <c r="A542" s="656"/>
      <c r="B542" s="656"/>
      <c r="C542" s="656"/>
      <c r="D542" s="656"/>
      <c r="E542" s="656"/>
      <c r="F542" s="656"/>
      <c r="G542" s="656"/>
      <c r="H542" s="656"/>
      <c r="I542" s="657"/>
      <c r="J542" s="656"/>
      <c r="K542" s="658"/>
      <c r="L542" s="658"/>
      <c r="M542" s="658"/>
      <c r="N542" s="658"/>
      <c r="O542" s="658"/>
      <c r="P542" s="658"/>
      <c r="Q542" s="658"/>
      <c r="R542" s="658"/>
      <c r="S542" s="658"/>
      <c r="T542" s="658"/>
      <c r="U542" s="658"/>
      <c r="V542" s="656"/>
      <c r="W542" s="656"/>
      <c r="X542" s="656"/>
      <c r="Y542" s="656"/>
      <c r="Z542" s="656"/>
    </row>
    <row r="543" spans="1:26" ht="15.75" customHeight="1" x14ac:dyDescent="0.25">
      <c r="A543" s="656"/>
      <c r="B543" s="656"/>
      <c r="C543" s="656"/>
      <c r="D543" s="656"/>
      <c r="E543" s="656"/>
      <c r="F543" s="656"/>
      <c r="G543" s="656"/>
      <c r="H543" s="656"/>
      <c r="I543" s="657"/>
      <c r="J543" s="656"/>
      <c r="K543" s="658"/>
      <c r="L543" s="658"/>
      <c r="M543" s="658"/>
      <c r="N543" s="658"/>
      <c r="O543" s="658"/>
      <c r="P543" s="658"/>
      <c r="Q543" s="658"/>
      <c r="R543" s="658"/>
      <c r="S543" s="658"/>
      <c r="T543" s="658"/>
      <c r="U543" s="658"/>
      <c r="V543" s="656"/>
      <c r="W543" s="656"/>
      <c r="X543" s="656"/>
      <c r="Y543" s="656"/>
      <c r="Z543" s="656"/>
    </row>
    <row r="544" spans="1:26" ht="15.75" customHeight="1" x14ac:dyDescent="0.25">
      <c r="A544" s="656"/>
      <c r="B544" s="656"/>
      <c r="C544" s="656"/>
      <c r="D544" s="656"/>
      <c r="E544" s="656"/>
      <c r="F544" s="656"/>
      <c r="G544" s="656"/>
      <c r="H544" s="656"/>
      <c r="I544" s="657"/>
      <c r="J544" s="656"/>
      <c r="K544" s="658"/>
      <c r="L544" s="658"/>
      <c r="M544" s="658"/>
      <c r="N544" s="658"/>
      <c r="O544" s="658"/>
      <c r="P544" s="658"/>
      <c r="Q544" s="658"/>
      <c r="R544" s="658"/>
      <c r="S544" s="658"/>
      <c r="T544" s="658"/>
      <c r="U544" s="658"/>
      <c r="V544" s="656"/>
      <c r="W544" s="656"/>
      <c r="X544" s="656"/>
      <c r="Y544" s="656"/>
      <c r="Z544" s="656"/>
    </row>
    <row r="545" spans="1:26" ht="15.75" customHeight="1" x14ac:dyDescent="0.25">
      <c r="A545" s="656"/>
      <c r="B545" s="656"/>
      <c r="C545" s="656"/>
      <c r="D545" s="656"/>
      <c r="E545" s="656"/>
      <c r="F545" s="656"/>
      <c r="G545" s="656"/>
      <c r="H545" s="656"/>
      <c r="I545" s="657"/>
      <c r="J545" s="656"/>
      <c r="K545" s="658"/>
      <c r="L545" s="658"/>
      <c r="M545" s="658"/>
      <c r="N545" s="658"/>
      <c r="O545" s="658"/>
      <c r="P545" s="658"/>
      <c r="Q545" s="658"/>
      <c r="R545" s="658"/>
      <c r="S545" s="658"/>
      <c r="T545" s="658"/>
      <c r="U545" s="658"/>
      <c r="V545" s="656"/>
      <c r="W545" s="656"/>
      <c r="X545" s="656"/>
      <c r="Y545" s="656"/>
      <c r="Z545" s="656"/>
    </row>
    <row r="546" spans="1:26" ht="15.75" customHeight="1" x14ac:dyDescent="0.25">
      <c r="A546" s="656"/>
      <c r="B546" s="656"/>
      <c r="C546" s="656"/>
      <c r="D546" s="656"/>
      <c r="E546" s="656"/>
      <c r="F546" s="656"/>
      <c r="G546" s="656"/>
      <c r="H546" s="656"/>
      <c r="I546" s="657"/>
      <c r="J546" s="656"/>
      <c r="K546" s="658"/>
      <c r="L546" s="658"/>
      <c r="M546" s="658"/>
      <c r="N546" s="658"/>
      <c r="O546" s="658"/>
      <c r="P546" s="658"/>
      <c r="Q546" s="658"/>
      <c r="R546" s="658"/>
      <c r="S546" s="658"/>
      <c r="T546" s="658"/>
      <c r="U546" s="658"/>
      <c r="V546" s="656"/>
      <c r="W546" s="656"/>
      <c r="X546" s="656"/>
      <c r="Y546" s="656"/>
      <c r="Z546" s="656"/>
    </row>
    <row r="547" spans="1:26" ht="15.75" customHeight="1" x14ac:dyDescent="0.25">
      <c r="A547" s="656"/>
      <c r="B547" s="656"/>
      <c r="C547" s="656"/>
      <c r="D547" s="656"/>
      <c r="E547" s="656"/>
      <c r="F547" s="656"/>
      <c r="G547" s="656"/>
      <c r="H547" s="656"/>
      <c r="I547" s="657"/>
      <c r="J547" s="656"/>
      <c r="K547" s="658"/>
      <c r="L547" s="658"/>
      <c r="M547" s="658"/>
      <c r="N547" s="658"/>
      <c r="O547" s="658"/>
      <c r="P547" s="658"/>
      <c r="Q547" s="658"/>
      <c r="R547" s="658"/>
      <c r="S547" s="658"/>
      <c r="T547" s="658"/>
      <c r="U547" s="658"/>
      <c r="V547" s="656"/>
      <c r="W547" s="656"/>
      <c r="X547" s="656"/>
      <c r="Y547" s="656"/>
      <c r="Z547" s="656"/>
    </row>
    <row r="548" spans="1:26" ht="15.75" customHeight="1" x14ac:dyDescent="0.25">
      <c r="A548" s="656"/>
      <c r="B548" s="656"/>
      <c r="C548" s="656"/>
      <c r="D548" s="656"/>
      <c r="E548" s="656"/>
      <c r="F548" s="656"/>
      <c r="G548" s="656"/>
      <c r="H548" s="656"/>
      <c r="I548" s="657"/>
      <c r="J548" s="656"/>
      <c r="K548" s="658"/>
      <c r="L548" s="658"/>
      <c r="M548" s="658"/>
      <c r="N548" s="658"/>
      <c r="O548" s="658"/>
      <c r="P548" s="658"/>
      <c r="Q548" s="658"/>
      <c r="R548" s="658"/>
      <c r="S548" s="658"/>
      <c r="T548" s="658"/>
      <c r="U548" s="658"/>
      <c r="V548" s="656"/>
      <c r="W548" s="656"/>
      <c r="X548" s="656"/>
      <c r="Y548" s="656"/>
      <c r="Z548" s="656"/>
    </row>
    <row r="549" spans="1:26" ht="15.75" customHeight="1" x14ac:dyDescent="0.25">
      <c r="A549" s="656"/>
      <c r="B549" s="656"/>
      <c r="C549" s="656"/>
      <c r="D549" s="656"/>
      <c r="E549" s="656"/>
      <c r="F549" s="656"/>
      <c r="G549" s="656"/>
      <c r="H549" s="656"/>
      <c r="I549" s="657"/>
      <c r="J549" s="656"/>
      <c r="K549" s="658"/>
      <c r="L549" s="658"/>
      <c r="M549" s="658"/>
      <c r="N549" s="658"/>
      <c r="O549" s="658"/>
      <c r="P549" s="658"/>
      <c r="Q549" s="658"/>
      <c r="R549" s="658"/>
      <c r="S549" s="658"/>
      <c r="T549" s="658"/>
      <c r="U549" s="658"/>
      <c r="V549" s="656"/>
      <c r="W549" s="656"/>
      <c r="X549" s="656"/>
      <c r="Y549" s="656"/>
      <c r="Z549" s="656"/>
    </row>
    <row r="550" spans="1:26" ht="15.75" customHeight="1" x14ac:dyDescent="0.25">
      <c r="A550" s="656"/>
      <c r="B550" s="656"/>
      <c r="C550" s="656"/>
      <c r="D550" s="656"/>
      <c r="E550" s="656"/>
      <c r="F550" s="656"/>
      <c r="G550" s="656"/>
      <c r="H550" s="656"/>
      <c r="I550" s="657"/>
      <c r="J550" s="656"/>
      <c r="K550" s="658"/>
      <c r="L550" s="658"/>
      <c r="M550" s="658"/>
      <c r="N550" s="658"/>
      <c r="O550" s="658"/>
      <c r="P550" s="658"/>
      <c r="Q550" s="658"/>
      <c r="R550" s="658"/>
      <c r="S550" s="658"/>
      <c r="T550" s="658"/>
      <c r="U550" s="658"/>
      <c r="V550" s="656"/>
      <c r="W550" s="656"/>
      <c r="X550" s="656"/>
      <c r="Y550" s="656"/>
      <c r="Z550" s="656"/>
    </row>
    <row r="551" spans="1:26" ht="15.75" customHeight="1" x14ac:dyDescent="0.25">
      <c r="A551" s="656"/>
      <c r="B551" s="656"/>
      <c r="C551" s="656"/>
      <c r="D551" s="656"/>
      <c r="E551" s="656"/>
      <c r="F551" s="656"/>
      <c r="G551" s="656"/>
      <c r="H551" s="656"/>
      <c r="I551" s="657"/>
      <c r="J551" s="656"/>
      <c r="K551" s="658"/>
      <c r="L551" s="658"/>
      <c r="M551" s="658"/>
      <c r="N551" s="658"/>
      <c r="O551" s="658"/>
      <c r="P551" s="658"/>
      <c r="Q551" s="658"/>
      <c r="R551" s="658"/>
      <c r="S551" s="658"/>
      <c r="T551" s="658"/>
      <c r="U551" s="658"/>
      <c r="V551" s="656"/>
      <c r="W551" s="656"/>
      <c r="X551" s="656"/>
      <c r="Y551" s="656"/>
      <c r="Z551" s="656"/>
    </row>
    <row r="552" spans="1:26" ht="15.75" customHeight="1" x14ac:dyDescent="0.25">
      <c r="A552" s="656"/>
      <c r="B552" s="656"/>
      <c r="C552" s="656"/>
      <c r="D552" s="656"/>
      <c r="E552" s="656"/>
      <c r="F552" s="656"/>
      <c r="G552" s="656"/>
      <c r="H552" s="656"/>
      <c r="I552" s="657"/>
      <c r="J552" s="656"/>
      <c r="K552" s="658"/>
      <c r="L552" s="658"/>
      <c r="M552" s="658"/>
      <c r="N552" s="658"/>
      <c r="O552" s="658"/>
      <c r="P552" s="658"/>
      <c r="Q552" s="658"/>
      <c r="R552" s="658"/>
      <c r="S552" s="658"/>
      <c r="T552" s="658"/>
      <c r="U552" s="658"/>
      <c r="V552" s="656"/>
      <c r="W552" s="656"/>
      <c r="X552" s="656"/>
      <c r="Y552" s="656"/>
      <c r="Z552" s="656"/>
    </row>
    <row r="553" spans="1:26" ht="15.75" customHeight="1" x14ac:dyDescent="0.25">
      <c r="A553" s="656"/>
      <c r="B553" s="656"/>
      <c r="C553" s="656"/>
      <c r="D553" s="656"/>
      <c r="E553" s="656"/>
      <c r="F553" s="656"/>
      <c r="G553" s="656"/>
      <c r="H553" s="656"/>
      <c r="I553" s="657"/>
      <c r="J553" s="656"/>
      <c r="K553" s="658"/>
      <c r="L553" s="658"/>
      <c r="M553" s="658"/>
      <c r="N553" s="658"/>
      <c r="O553" s="658"/>
      <c r="P553" s="658"/>
      <c r="Q553" s="658"/>
      <c r="R553" s="658"/>
      <c r="S553" s="658"/>
      <c r="T553" s="658"/>
      <c r="U553" s="658"/>
      <c r="V553" s="656"/>
      <c r="W553" s="656"/>
      <c r="X553" s="656"/>
      <c r="Y553" s="656"/>
      <c r="Z553" s="656"/>
    </row>
    <row r="554" spans="1:26" ht="15.75" customHeight="1" x14ac:dyDescent="0.25">
      <c r="A554" s="656"/>
      <c r="B554" s="656"/>
      <c r="C554" s="656"/>
      <c r="D554" s="656"/>
      <c r="E554" s="656"/>
      <c r="F554" s="656"/>
      <c r="G554" s="656"/>
      <c r="H554" s="656"/>
      <c r="I554" s="657"/>
      <c r="J554" s="656"/>
      <c r="K554" s="658"/>
      <c r="L554" s="658"/>
      <c r="M554" s="658"/>
      <c r="N554" s="658"/>
      <c r="O554" s="658"/>
      <c r="P554" s="658"/>
      <c r="Q554" s="658"/>
      <c r="R554" s="658"/>
      <c r="S554" s="658"/>
      <c r="T554" s="658"/>
      <c r="U554" s="658"/>
      <c r="V554" s="656"/>
      <c r="W554" s="656"/>
      <c r="X554" s="656"/>
      <c r="Y554" s="656"/>
      <c r="Z554" s="656"/>
    </row>
    <row r="555" spans="1:26" ht="15.75" customHeight="1" x14ac:dyDescent="0.25">
      <c r="A555" s="656"/>
      <c r="B555" s="656"/>
      <c r="C555" s="656"/>
      <c r="D555" s="656"/>
      <c r="E555" s="656"/>
      <c r="F555" s="656"/>
      <c r="G555" s="656"/>
      <c r="H555" s="656"/>
      <c r="I555" s="657"/>
      <c r="J555" s="656"/>
      <c r="K555" s="658"/>
      <c r="L555" s="658"/>
      <c r="M555" s="658"/>
      <c r="N555" s="658"/>
      <c r="O555" s="658"/>
      <c r="P555" s="658"/>
      <c r="Q555" s="658"/>
      <c r="R555" s="658"/>
      <c r="S555" s="658"/>
      <c r="T555" s="658"/>
      <c r="U555" s="658"/>
      <c r="V555" s="656"/>
      <c r="W555" s="656"/>
      <c r="X555" s="656"/>
      <c r="Y555" s="656"/>
      <c r="Z555" s="656"/>
    </row>
    <row r="556" spans="1:26" ht="15.75" customHeight="1" x14ac:dyDescent="0.25">
      <c r="A556" s="656"/>
      <c r="B556" s="656"/>
      <c r="C556" s="656"/>
      <c r="D556" s="656"/>
      <c r="E556" s="656"/>
      <c r="F556" s="656"/>
      <c r="G556" s="656"/>
      <c r="H556" s="656"/>
      <c r="I556" s="657"/>
      <c r="J556" s="656"/>
      <c r="K556" s="658"/>
      <c r="L556" s="658"/>
      <c r="M556" s="658"/>
      <c r="N556" s="658"/>
      <c r="O556" s="658"/>
      <c r="P556" s="658"/>
      <c r="Q556" s="658"/>
      <c r="R556" s="658"/>
      <c r="S556" s="658"/>
      <c r="T556" s="658"/>
      <c r="U556" s="658"/>
      <c r="V556" s="656"/>
      <c r="W556" s="656"/>
      <c r="X556" s="656"/>
      <c r="Y556" s="656"/>
      <c r="Z556" s="656"/>
    </row>
    <row r="557" spans="1:26" ht="15.75" customHeight="1" x14ac:dyDescent="0.25">
      <c r="A557" s="656"/>
      <c r="B557" s="656"/>
      <c r="C557" s="656"/>
      <c r="D557" s="656"/>
      <c r="E557" s="656"/>
      <c r="F557" s="656"/>
      <c r="G557" s="656"/>
      <c r="H557" s="656"/>
      <c r="I557" s="657"/>
      <c r="J557" s="656"/>
      <c r="K557" s="658"/>
      <c r="L557" s="658"/>
      <c r="M557" s="658"/>
      <c r="N557" s="658"/>
      <c r="O557" s="658"/>
      <c r="P557" s="658"/>
      <c r="Q557" s="658"/>
      <c r="R557" s="658"/>
      <c r="S557" s="658"/>
      <c r="T557" s="658"/>
      <c r="U557" s="658"/>
      <c r="V557" s="656"/>
      <c r="W557" s="656"/>
      <c r="X557" s="656"/>
      <c r="Y557" s="656"/>
      <c r="Z557" s="656"/>
    </row>
    <row r="558" spans="1:26" ht="15.75" customHeight="1" x14ac:dyDescent="0.25">
      <c r="A558" s="656"/>
      <c r="B558" s="656"/>
      <c r="C558" s="656"/>
      <c r="D558" s="656"/>
      <c r="E558" s="656"/>
      <c r="F558" s="656"/>
      <c r="G558" s="656"/>
      <c r="H558" s="656"/>
      <c r="I558" s="657"/>
      <c r="J558" s="656"/>
      <c r="K558" s="658"/>
      <c r="L558" s="658"/>
      <c r="M558" s="658"/>
      <c r="N558" s="658"/>
      <c r="O558" s="658"/>
      <c r="P558" s="658"/>
      <c r="Q558" s="658"/>
      <c r="R558" s="658"/>
      <c r="S558" s="658"/>
      <c r="T558" s="658"/>
      <c r="U558" s="658"/>
      <c r="V558" s="656"/>
      <c r="W558" s="656"/>
      <c r="X558" s="656"/>
      <c r="Y558" s="656"/>
      <c r="Z558" s="656"/>
    </row>
    <row r="559" spans="1:26" ht="15.75" customHeight="1" x14ac:dyDescent="0.25">
      <c r="A559" s="656"/>
      <c r="B559" s="656"/>
      <c r="C559" s="656"/>
      <c r="D559" s="656"/>
      <c r="E559" s="656"/>
      <c r="F559" s="656"/>
      <c r="G559" s="656"/>
      <c r="H559" s="656"/>
      <c r="I559" s="657"/>
      <c r="J559" s="656"/>
      <c r="K559" s="658"/>
      <c r="L559" s="658"/>
      <c r="M559" s="658"/>
      <c r="N559" s="658"/>
      <c r="O559" s="658"/>
      <c r="P559" s="658"/>
      <c r="Q559" s="658"/>
      <c r="R559" s="658"/>
      <c r="S559" s="658"/>
      <c r="T559" s="658"/>
      <c r="U559" s="658"/>
      <c r="V559" s="656"/>
      <c r="W559" s="656"/>
      <c r="X559" s="656"/>
      <c r="Y559" s="656"/>
      <c r="Z559" s="656"/>
    </row>
    <row r="560" spans="1:26" ht="15.75" customHeight="1" x14ac:dyDescent="0.25">
      <c r="A560" s="656"/>
      <c r="B560" s="656"/>
      <c r="C560" s="656"/>
      <c r="D560" s="656"/>
      <c r="E560" s="656"/>
      <c r="F560" s="656"/>
      <c r="G560" s="656"/>
      <c r="H560" s="656"/>
      <c r="I560" s="657"/>
      <c r="J560" s="656"/>
      <c r="K560" s="658"/>
      <c r="L560" s="658"/>
      <c r="M560" s="658"/>
      <c r="N560" s="658"/>
      <c r="O560" s="658"/>
      <c r="P560" s="658"/>
      <c r="Q560" s="658"/>
      <c r="R560" s="658"/>
      <c r="S560" s="658"/>
      <c r="T560" s="658"/>
      <c r="U560" s="658"/>
      <c r="V560" s="656"/>
      <c r="W560" s="656"/>
      <c r="X560" s="656"/>
      <c r="Y560" s="656"/>
      <c r="Z560" s="656"/>
    </row>
    <row r="561" spans="1:26" ht="15.75" customHeight="1" x14ac:dyDescent="0.25">
      <c r="A561" s="656"/>
      <c r="B561" s="656"/>
      <c r="C561" s="656"/>
      <c r="D561" s="656"/>
      <c r="E561" s="656"/>
      <c r="F561" s="656"/>
      <c r="G561" s="656"/>
      <c r="H561" s="656"/>
      <c r="I561" s="657"/>
      <c r="J561" s="656"/>
      <c r="K561" s="658"/>
      <c r="L561" s="658"/>
      <c r="M561" s="658"/>
      <c r="N561" s="658"/>
      <c r="O561" s="658"/>
      <c r="P561" s="658"/>
      <c r="Q561" s="658"/>
      <c r="R561" s="658"/>
      <c r="S561" s="658"/>
      <c r="T561" s="658"/>
      <c r="U561" s="658"/>
      <c r="V561" s="656"/>
      <c r="W561" s="656"/>
      <c r="X561" s="656"/>
      <c r="Y561" s="656"/>
      <c r="Z561" s="656"/>
    </row>
    <row r="562" spans="1:26" ht="15.75" customHeight="1" x14ac:dyDescent="0.25">
      <c r="A562" s="656"/>
      <c r="B562" s="656"/>
      <c r="C562" s="656"/>
      <c r="D562" s="656"/>
      <c r="E562" s="656"/>
      <c r="F562" s="656"/>
      <c r="G562" s="656"/>
      <c r="H562" s="656"/>
      <c r="I562" s="657"/>
      <c r="J562" s="656"/>
      <c r="K562" s="658"/>
      <c r="L562" s="658"/>
      <c r="M562" s="658"/>
      <c r="N562" s="658"/>
      <c r="O562" s="658"/>
      <c r="P562" s="658"/>
      <c r="Q562" s="658"/>
      <c r="R562" s="658"/>
      <c r="S562" s="658"/>
      <c r="T562" s="658"/>
      <c r="U562" s="658"/>
      <c r="V562" s="656"/>
      <c r="W562" s="656"/>
      <c r="X562" s="656"/>
      <c r="Y562" s="656"/>
      <c r="Z562" s="656"/>
    </row>
    <row r="563" spans="1:26" ht="15.75" customHeight="1" x14ac:dyDescent="0.25">
      <c r="A563" s="656"/>
      <c r="B563" s="656"/>
      <c r="C563" s="656"/>
      <c r="D563" s="656"/>
      <c r="E563" s="656"/>
      <c r="F563" s="656"/>
      <c r="G563" s="656"/>
      <c r="H563" s="656"/>
      <c r="I563" s="657"/>
      <c r="J563" s="656"/>
      <c r="K563" s="658"/>
      <c r="L563" s="658"/>
      <c r="M563" s="658"/>
      <c r="N563" s="658"/>
      <c r="O563" s="658"/>
      <c r="P563" s="658"/>
      <c r="Q563" s="658"/>
      <c r="R563" s="658"/>
      <c r="S563" s="658"/>
      <c r="T563" s="658"/>
      <c r="U563" s="658"/>
      <c r="V563" s="656"/>
      <c r="W563" s="656"/>
      <c r="X563" s="656"/>
      <c r="Y563" s="656"/>
      <c r="Z563" s="656"/>
    </row>
    <row r="564" spans="1:26" ht="15.75" customHeight="1" x14ac:dyDescent="0.25">
      <c r="A564" s="656"/>
      <c r="B564" s="656"/>
      <c r="C564" s="656"/>
      <c r="D564" s="656"/>
      <c r="E564" s="656"/>
      <c r="F564" s="656"/>
      <c r="G564" s="656"/>
      <c r="H564" s="656"/>
      <c r="I564" s="657"/>
      <c r="J564" s="656"/>
      <c r="K564" s="658"/>
      <c r="L564" s="658"/>
      <c r="M564" s="658"/>
      <c r="N564" s="658"/>
      <c r="O564" s="658"/>
      <c r="P564" s="658"/>
      <c r="Q564" s="658"/>
      <c r="R564" s="658"/>
      <c r="S564" s="658"/>
      <c r="T564" s="658"/>
      <c r="U564" s="658"/>
      <c r="V564" s="656"/>
      <c r="W564" s="656"/>
      <c r="X564" s="656"/>
      <c r="Y564" s="656"/>
      <c r="Z564" s="656"/>
    </row>
    <row r="565" spans="1:26" ht="15.75" customHeight="1" x14ac:dyDescent="0.25">
      <c r="A565" s="656"/>
      <c r="B565" s="656"/>
      <c r="C565" s="656"/>
      <c r="D565" s="656"/>
      <c r="E565" s="656"/>
      <c r="F565" s="656"/>
      <c r="G565" s="656"/>
      <c r="H565" s="656"/>
      <c r="I565" s="657"/>
      <c r="J565" s="656"/>
      <c r="K565" s="658"/>
      <c r="L565" s="658"/>
      <c r="M565" s="658"/>
      <c r="N565" s="658"/>
      <c r="O565" s="658"/>
      <c r="P565" s="658"/>
      <c r="Q565" s="658"/>
      <c r="R565" s="658"/>
      <c r="S565" s="658"/>
      <c r="T565" s="658"/>
      <c r="U565" s="658"/>
      <c r="V565" s="656"/>
      <c r="W565" s="656"/>
      <c r="X565" s="656"/>
      <c r="Y565" s="656"/>
      <c r="Z565" s="656"/>
    </row>
    <row r="566" spans="1:26" ht="15.75" customHeight="1" x14ac:dyDescent="0.25">
      <c r="A566" s="656"/>
      <c r="B566" s="656"/>
      <c r="C566" s="656"/>
      <c r="D566" s="656"/>
      <c r="E566" s="656"/>
      <c r="F566" s="656"/>
      <c r="G566" s="656"/>
      <c r="H566" s="656"/>
      <c r="I566" s="657"/>
      <c r="J566" s="656"/>
      <c r="K566" s="658"/>
      <c r="L566" s="658"/>
      <c r="M566" s="658"/>
      <c r="N566" s="658"/>
      <c r="O566" s="658"/>
      <c r="P566" s="658"/>
      <c r="Q566" s="658"/>
      <c r="R566" s="658"/>
      <c r="S566" s="658"/>
      <c r="T566" s="658"/>
      <c r="U566" s="658"/>
      <c r="V566" s="656"/>
      <c r="W566" s="656"/>
      <c r="X566" s="656"/>
      <c r="Y566" s="656"/>
      <c r="Z566" s="656"/>
    </row>
    <row r="567" spans="1:26" ht="15.75" customHeight="1" x14ac:dyDescent="0.25">
      <c r="A567" s="656"/>
      <c r="B567" s="656"/>
      <c r="C567" s="656"/>
      <c r="D567" s="656"/>
      <c r="E567" s="656"/>
      <c r="F567" s="656"/>
      <c r="G567" s="656"/>
      <c r="H567" s="656"/>
      <c r="I567" s="657"/>
      <c r="J567" s="656"/>
      <c r="K567" s="658"/>
      <c r="L567" s="658"/>
      <c r="M567" s="658"/>
      <c r="N567" s="658"/>
      <c r="O567" s="658"/>
      <c r="P567" s="658"/>
      <c r="Q567" s="658"/>
      <c r="R567" s="658"/>
      <c r="S567" s="658"/>
      <c r="T567" s="658"/>
      <c r="U567" s="658"/>
      <c r="V567" s="656"/>
      <c r="W567" s="656"/>
      <c r="X567" s="656"/>
      <c r="Y567" s="656"/>
      <c r="Z567" s="656"/>
    </row>
    <row r="568" spans="1:26" ht="15.75" customHeight="1" x14ac:dyDescent="0.25">
      <c r="A568" s="656"/>
      <c r="B568" s="656"/>
      <c r="C568" s="656"/>
      <c r="D568" s="656"/>
      <c r="E568" s="656"/>
      <c r="F568" s="656"/>
      <c r="G568" s="656"/>
      <c r="H568" s="656"/>
      <c r="I568" s="657"/>
      <c r="J568" s="656"/>
      <c r="K568" s="658"/>
      <c r="L568" s="658"/>
      <c r="M568" s="658"/>
      <c r="N568" s="658"/>
      <c r="O568" s="658"/>
      <c r="P568" s="658"/>
      <c r="Q568" s="658"/>
      <c r="R568" s="658"/>
      <c r="S568" s="658"/>
      <c r="T568" s="658"/>
      <c r="U568" s="658"/>
      <c r="V568" s="656"/>
      <c r="W568" s="656"/>
      <c r="X568" s="656"/>
      <c r="Y568" s="656"/>
      <c r="Z568" s="656"/>
    </row>
    <row r="569" spans="1:26" ht="15.75" customHeight="1" x14ac:dyDescent="0.25">
      <c r="A569" s="656"/>
      <c r="B569" s="656"/>
      <c r="C569" s="656"/>
      <c r="D569" s="656"/>
      <c r="E569" s="656"/>
      <c r="F569" s="656"/>
      <c r="G569" s="656"/>
      <c r="H569" s="656"/>
      <c r="I569" s="657"/>
      <c r="J569" s="656"/>
      <c r="K569" s="658"/>
      <c r="L569" s="658"/>
      <c r="M569" s="658"/>
      <c r="N569" s="658"/>
      <c r="O569" s="658"/>
      <c r="P569" s="658"/>
      <c r="Q569" s="658"/>
      <c r="R569" s="658"/>
      <c r="S569" s="658"/>
      <c r="T569" s="658"/>
      <c r="U569" s="658"/>
      <c r="V569" s="656"/>
      <c r="W569" s="656"/>
      <c r="X569" s="656"/>
      <c r="Y569" s="656"/>
      <c r="Z569" s="656"/>
    </row>
    <row r="570" spans="1:26" ht="15.75" customHeight="1" x14ac:dyDescent="0.25">
      <c r="A570" s="656"/>
      <c r="B570" s="656"/>
      <c r="C570" s="656"/>
      <c r="D570" s="656"/>
      <c r="E570" s="656"/>
      <c r="F570" s="656"/>
      <c r="G570" s="656"/>
      <c r="H570" s="656"/>
      <c r="I570" s="657"/>
      <c r="J570" s="656"/>
      <c r="K570" s="658"/>
      <c r="L570" s="658"/>
      <c r="M570" s="658"/>
      <c r="N570" s="658"/>
      <c r="O570" s="658"/>
      <c r="P570" s="658"/>
      <c r="Q570" s="658"/>
      <c r="R570" s="658"/>
      <c r="S570" s="658"/>
      <c r="T570" s="658"/>
      <c r="U570" s="658"/>
      <c r="V570" s="656"/>
      <c r="W570" s="656"/>
      <c r="X570" s="656"/>
      <c r="Y570" s="656"/>
      <c r="Z570" s="656"/>
    </row>
    <row r="571" spans="1:26" ht="15.75" customHeight="1" x14ac:dyDescent="0.25">
      <c r="A571" s="656"/>
      <c r="B571" s="656"/>
      <c r="C571" s="656"/>
      <c r="D571" s="656"/>
      <c r="E571" s="656"/>
      <c r="F571" s="656"/>
      <c r="G571" s="656"/>
      <c r="H571" s="656"/>
      <c r="I571" s="657"/>
      <c r="J571" s="656"/>
      <c r="K571" s="658"/>
      <c r="L571" s="658"/>
      <c r="M571" s="658"/>
      <c r="N571" s="658"/>
      <c r="O571" s="658"/>
      <c r="P571" s="658"/>
      <c r="Q571" s="658"/>
      <c r="R571" s="658"/>
      <c r="S571" s="658"/>
      <c r="T571" s="658"/>
      <c r="U571" s="658"/>
      <c r="V571" s="656"/>
      <c r="W571" s="656"/>
      <c r="X571" s="656"/>
      <c r="Y571" s="656"/>
      <c r="Z571" s="656"/>
    </row>
    <row r="572" spans="1:26" ht="15.75" customHeight="1" x14ac:dyDescent="0.25">
      <c r="A572" s="656"/>
      <c r="B572" s="656"/>
      <c r="C572" s="656"/>
      <c r="D572" s="656"/>
      <c r="E572" s="656"/>
      <c r="F572" s="656"/>
      <c r="G572" s="656"/>
      <c r="H572" s="656"/>
      <c r="I572" s="657"/>
      <c r="J572" s="656"/>
      <c r="K572" s="658"/>
      <c r="L572" s="658"/>
      <c r="M572" s="658"/>
      <c r="N572" s="658"/>
      <c r="O572" s="658"/>
      <c r="P572" s="658"/>
      <c r="Q572" s="658"/>
      <c r="R572" s="658"/>
      <c r="S572" s="658"/>
      <c r="T572" s="658"/>
      <c r="U572" s="658"/>
      <c r="V572" s="656"/>
      <c r="W572" s="656"/>
      <c r="X572" s="656"/>
      <c r="Y572" s="656"/>
      <c r="Z572" s="656"/>
    </row>
    <row r="573" spans="1:26" ht="15.75" customHeight="1" x14ac:dyDescent="0.25">
      <c r="A573" s="656"/>
      <c r="B573" s="656"/>
      <c r="C573" s="656"/>
      <c r="D573" s="656"/>
      <c r="E573" s="656"/>
      <c r="F573" s="656"/>
      <c r="G573" s="656"/>
      <c r="H573" s="656"/>
      <c r="I573" s="657"/>
      <c r="J573" s="656"/>
      <c r="K573" s="658"/>
      <c r="L573" s="658"/>
      <c r="M573" s="658"/>
      <c r="N573" s="658"/>
      <c r="O573" s="658"/>
      <c r="P573" s="658"/>
      <c r="Q573" s="658"/>
      <c r="R573" s="658"/>
      <c r="S573" s="658"/>
      <c r="T573" s="658"/>
      <c r="U573" s="658"/>
      <c r="V573" s="656"/>
      <c r="W573" s="656"/>
      <c r="X573" s="656"/>
      <c r="Y573" s="656"/>
      <c r="Z573" s="656"/>
    </row>
    <row r="574" spans="1:26" ht="15.75" customHeight="1" x14ac:dyDescent="0.25">
      <c r="A574" s="656"/>
      <c r="B574" s="656"/>
      <c r="C574" s="656"/>
      <c r="D574" s="656"/>
      <c r="E574" s="656"/>
      <c r="F574" s="656"/>
      <c r="G574" s="656"/>
      <c r="H574" s="656"/>
      <c r="I574" s="657"/>
      <c r="J574" s="656"/>
      <c r="K574" s="658"/>
      <c r="L574" s="658"/>
      <c r="M574" s="658"/>
      <c r="N574" s="658"/>
      <c r="O574" s="658"/>
      <c r="P574" s="658"/>
      <c r="Q574" s="658"/>
      <c r="R574" s="658"/>
      <c r="S574" s="658"/>
      <c r="T574" s="658"/>
      <c r="U574" s="658"/>
      <c r="V574" s="656"/>
      <c r="W574" s="656"/>
      <c r="X574" s="656"/>
      <c r="Y574" s="656"/>
      <c r="Z574" s="656"/>
    </row>
    <row r="575" spans="1:26" ht="15.75" customHeight="1" x14ac:dyDescent="0.25">
      <c r="A575" s="656"/>
      <c r="B575" s="656"/>
      <c r="C575" s="656"/>
      <c r="D575" s="656"/>
      <c r="E575" s="656"/>
      <c r="F575" s="656"/>
      <c r="G575" s="656"/>
      <c r="H575" s="656"/>
      <c r="I575" s="657"/>
      <c r="J575" s="656"/>
      <c r="K575" s="658"/>
      <c r="L575" s="658"/>
      <c r="M575" s="658"/>
      <c r="N575" s="658"/>
      <c r="O575" s="658"/>
      <c r="P575" s="658"/>
      <c r="Q575" s="658"/>
      <c r="R575" s="658"/>
      <c r="S575" s="658"/>
      <c r="T575" s="658"/>
      <c r="U575" s="658"/>
      <c r="V575" s="656"/>
      <c r="W575" s="656"/>
      <c r="X575" s="656"/>
      <c r="Y575" s="656"/>
      <c r="Z575" s="656"/>
    </row>
    <row r="576" spans="1:26" ht="15.75" customHeight="1" x14ac:dyDescent="0.25">
      <c r="A576" s="656"/>
      <c r="B576" s="656"/>
      <c r="C576" s="656"/>
      <c r="D576" s="656"/>
      <c r="E576" s="656"/>
      <c r="F576" s="656"/>
      <c r="G576" s="656"/>
      <c r="H576" s="656"/>
      <c r="I576" s="657"/>
      <c r="J576" s="656"/>
      <c r="K576" s="658"/>
      <c r="L576" s="658"/>
      <c r="M576" s="658"/>
      <c r="N576" s="658"/>
      <c r="O576" s="658"/>
      <c r="P576" s="658"/>
      <c r="Q576" s="658"/>
      <c r="R576" s="658"/>
      <c r="S576" s="658"/>
      <c r="T576" s="658"/>
      <c r="U576" s="658"/>
      <c r="V576" s="656"/>
      <c r="W576" s="656"/>
      <c r="X576" s="656"/>
      <c r="Y576" s="656"/>
      <c r="Z576" s="656"/>
    </row>
    <row r="577" spans="1:26" ht="15.75" customHeight="1" x14ac:dyDescent="0.25">
      <c r="A577" s="656"/>
      <c r="B577" s="656"/>
      <c r="C577" s="656"/>
      <c r="D577" s="656"/>
      <c r="E577" s="656"/>
      <c r="F577" s="656"/>
      <c r="G577" s="656"/>
      <c r="H577" s="656"/>
      <c r="I577" s="657"/>
      <c r="J577" s="656"/>
      <c r="K577" s="658"/>
      <c r="L577" s="658"/>
      <c r="M577" s="658"/>
      <c r="N577" s="658"/>
      <c r="O577" s="658"/>
      <c r="P577" s="658"/>
      <c r="Q577" s="658"/>
      <c r="R577" s="658"/>
      <c r="S577" s="658"/>
      <c r="T577" s="658"/>
      <c r="U577" s="658"/>
      <c r="V577" s="656"/>
      <c r="W577" s="656"/>
      <c r="X577" s="656"/>
      <c r="Y577" s="656"/>
      <c r="Z577" s="656"/>
    </row>
    <row r="578" spans="1:26" ht="15.75" customHeight="1" x14ac:dyDescent="0.25">
      <c r="A578" s="656"/>
      <c r="B578" s="656"/>
      <c r="C578" s="656"/>
      <c r="D578" s="656"/>
      <c r="E578" s="656"/>
      <c r="F578" s="656"/>
      <c r="G578" s="656"/>
      <c r="H578" s="656"/>
      <c r="I578" s="657"/>
      <c r="J578" s="656"/>
      <c r="K578" s="658"/>
      <c r="L578" s="658"/>
      <c r="M578" s="658"/>
      <c r="N578" s="658"/>
      <c r="O578" s="658"/>
      <c r="P578" s="658"/>
      <c r="Q578" s="658"/>
      <c r="R578" s="658"/>
      <c r="S578" s="658"/>
      <c r="T578" s="658"/>
      <c r="U578" s="658"/>
      <c r="V578" s="656"/>
      <c r="W578" s="656"/>
      <c r="X578" s="656"/>
      <c r="Y578" s="656"/>
      <c r="Z578" s="656"/>
    </row>
    <row r="579" spans="1:26" ht="15.75" customHeight="1" x14ac:dyDescent="0.25">
      <c r="A579" s="656"/>
      <c r="B579" s="656"/>
      <c r="C579" s="656"/>
      <c r="D579" s="656"/>
      <c r="E579" s="656"/>
      <c r="F579" s="656"/>
      <c r="G579" s="656"/>
      <c r="H579" s="656"/>
      <c r="I579" s="657"/>
      <c r="J579" s="656"/>
      <c r="K579" s="658"/>
      <c r="L579" s="658"/>
      <c r="M579" s="658"/>
      <c r="N579" s="658"/>
      <c r="O579" s="658"/>
      <c r="P579" s="658"/>
      <c r="Q579" s="658"/>
      <c r="R579" s="658"/>
      <c r="S579" s="658"/>
      <c r="T579" s="658"/>
      <c r="U579" s="658"/>
      <c r="V579" s="656"/>
      <c r="W579" s="656"/>
      <c r="X579" s="656"/>
      <c r="Y579" s="656"/>
      <c r="Z579" s="656"/>
    </row>
    <row r="580" spans="1:26" ht="15.75" customHeight="1" x14ac:dyDescent="0.25">
      <c r="A580" s="656"/>
      <c r="B580" s="656"/>
      <c r="C580" s="656"/>
      <c r="D580" s="656"/>
      <c r="E580" s="656"/>
      <c r="F580" s="656"/>
      <c r="G580" s="656"/>
      <c r="H580" s="656"/>
      <c r="I580" s="657"/>
      <c r="J580" s="656"/>
      <c r="K580" s="658"/>
      <c r="L580" s="658"/>
      <c r="M580" s="658"/>
      <c r="N580" s="658"/>
      <c r="O580" s="658"/>
      <c r="P580" s="658"/>
      <c r="Q580" s="658"/>
      <c r="R580" s="658"/>
      <c r="S580" s="658"/>
      <c r="T580" s="658"/>
      <c r="U580" s="658"/>
      <c r="V580" s="656"/>
      <c r="W580" s="656"/>
      <c r="X580" s="656"/>
      <c r="Y580" s="656"/>
      <c r="Z580" s="656"/>
    </row>
    <row r="581" spans="1:26" ht="15.75" customHeight="1" x14ac:dyDescent="0.25">
      <c r="A581" s="656"/>
      <c r="B581" s="656"/>
      <c r="C581" s="656"/>
      <c r="D581" s="656"/>
      <c r="E581" s="656"/>
      <c r="F581" s="656"/>
      <c r="G581" s="656"/>
      <c r="H581" s="656"/>
      <c r="I581" s="657"/>
      <c r="J581" s="656"/>
      <c r="K581" s="658"/>
      <c r="L581" s="658"/>
      <c r="M581" s="658"/>
      <c r="N581" s="658"/>
      <c r="O581" s="658"/>
      <c r="P581" s="658"/>
      <c r="Q581" s="658"/>
      <c r="R581" s="658"/>
      <c r="S581" s="658"/>
      <c r="T581" s="658"/>
      <c r="U581" s="658"/>
      <c r="V581" s="656"/>
      <c r="W581" s="656"/>
      <c r="X581" s="656"/>
      <c r="Y581" s="656"/>
      <c r="Z581" s="656"/>
    </row>
    <row r="582" spans="1:26" ht="15.75" customHeight="1" x14ac:dyDescent="0.25">
      <c r="A582" s="656"/>
      <c r="B582" s="656"/>
      <c r="C582" s="656"/>
      <c r="D582" s="656"/>
      <c r="E582" s="656"/>
      <c r="F582" s="656"/>
      <c r="G582" s="656"/>
      <c r="H582" s="656"/>
      <c r="I582" s="657"/>
      <c r="J582" s="656"/>
      <c r="K582" s="658"/>
      <c r="L582" s="658"/>
      <c r="M582" s="658"/>
      <c r="N582" s="658"/>
      <c r="O582" s="658"/>
      <c r="P582" s="658"/>
      <c r="Q582" s="658"/>
      <c r="R582" s="658"/>
      <c r="S582" s="658"/>
      <c r="T582" s="658"/>
      <c r="U582" s="658"/>
      <c r="V582" s="656"/>
      <c r="W582" s="656"/>
      <c r="X582" s="656"/>
      <c r="Y582" s="656"/>
      <c r="Z582" s="656"/>
    </row>
    <row r="583" spans="1:26" ht="15.75" customHeight="1" x14ac:dyDescent="0.25">
      <c r="A583" s="656"/>
      <c r="B583" s="656"/>
      <c r="C583" s="656"/>
      <c r="D583" s="656"/>
      <c r="E583" s="656"/>
      <c r="F583" s="656"/>
      <c r="G583" s="656"/>
      <c r="H583" s="656"/>
      <c r="I583" s="657"/>
      <c r="J583" s="656"/>
      <c r="K583" s="658"/>
      <c r="L583" s="658"/>
      <c r="M583" s="658"/>
      <c r="N583" s="658"/>
      <c r="O583" s="658"/>
      <c r="P583" s="658"/>
      <c r="Q583" s="658"/>
      <c r="R583" s="658"/>
      <c r="S583" s="658"/>
      <c r="T583" s="658"/>
      <c r="U583" s="658"/>
      <c r="V583" s="656"/>
      <c r="W583" s="656"/>
      <c r="X583" s="656"/>
      <c r="Y583" s="656"/>
      <c r="Z583" s="656"/>
    </row>
    <row r="584" spans="1:26" ht="15.75" customHeight="1" x14ac:dyDescent="0.25">
      <c r="A584" s="656"/>
      <c r="B584" s="656"/>
      <c r="C584" s="656"/>
      <c r="D584" s="656"/>
      <c r="E584" s="656"/>
      <c r="F584" s="656"/>
      <c r="G584" s="656"/>
      <c r="H584" s="656"/>
      <c r="I584" s="657"/>
      <c r="J584" s="656"/>
      <c r="K584" s="658"/>
      <c r="L584" s="658"/>
      <c r="M584" s="658"/>
      <c r="N584" s="658"/>
      <c r="O584" s="658"/>
      <c r="P584" s="658"/>
      <c r="Q584" s="658"/>
      <c r="R584" s="658"/>
      <c r="S584" s="658"/>
      <c r="T584" s="658"/>
      <c r="U584" s="658"/>
      <c r="V584" s="656"/>
      <c r="W584" s="656"/>
      <c r="X584" s="656"/>
      <c r="Y584" s="656"/>
      <c r="Z584" s="656"/>
    </row>
    <row r="585" spans="1:26" ht="15.75" customHeight="1" x14ac:dyDescent="0.25">
      <c r="A585" s="656"/>
      <c r="B585" s="656"/>
      <c r="C585" s="656"/>
      <c r="D585" s="656"/>
      <c r="E585" s="656"/>
      <c r="F585" s="656"/>
      <c r="G585" s="656"/>
      <c r="H585" s="656"/>
      <c r="I585" s="657"/>
      <c r="J585" s="656"/>
      <c r="K585" s="658"/>
      <c r="L585" s="658"/>
      <c r="M585" s="658"/>
      <c r="N585" s="658"/>
      <c r="O585" s="658"/>
      <c r="P585" s="658"/>
      <c r="Q585" s="658"/>
      <c r="R585" s="658"/>
      <c r="S585" s="658"/>
      <c r="T585" s="658"/>
      <c r="U585" s="658"/>
      <c r="V585" s="656"/>
      <c r="W585" s="656"/>
      <c r="X585" s="656"/>
      <c r="Y585" s="656"/>
      <c r="Z585" s="656"/>
    </row>
    <row r="586" spans="1:26" ht="15.75" customHeight="1" x14ac:dyDescent="0.25">
      <c r="A586" s="656"/>
      <c r="B586" s="656"/>
      <c r="C586" s="656"/>
      <c r="D586" s="656"/>
      <c r="E586" s="656"/>
      <c r="F586" s="656"/>
      <c r="G586" s="656"/>
      <c r="H586" s="656"/>
      <c r="I586" s="657"/>
      <c r="J586" s="656"/>
      <c r="K586" s="658"/>
      <c r="L586" s="658"/>
      <c r="M586" s="658"/>
      <c r="N586" s="658"/>
      <c r="O586" s="658"/>
      <c r="P586" s="658"/>
      <c r="Q586" s="658"/>
      <c r="R586" s="658"/>
      <c r="S586" s="658"/>
      <c r="T586" s="658"/>
      <c r="U586" s="658"/>
      <c r="V586" s="656"/>
      <c r="W586" s="656"/>
      <c r="X586" s="656"/>
      <c r="Y586" s="656"/>
      <c r="Z586" s="656"/>
    </row>
    <row r="587" spans="1:26" ht="15.75" customHeight="1" x14ac:dyDescent="0.25">
      <c r="A587" s="656"/>
      <c r="B587" s="656"/>
      <c r="C587" s="656"/>
      <c r="D587" s="656"/>
      <c r="E587" s="656"/>
      <c r="F587" s="656"/>
      <c r="G587" s="656"/>
      <c r="H587" s="656"/>
      <c r="I587" s="657"/>
      <c r="J587" s="656"/>
      <c r="K587" s="658"/>
      <c r="L587" s="658"/>
      <c r="M587" s="658"/>
      <c r="N587" s="658"/>
      <c r="O587" s="658"/>
      <c r="P587" s="658"/>
      <c r="Q587" s="658"/>
      <c r="R587" s="658"/>
      <c r="S587" s="658"/>
      <c r="T587" s="658"/>
      <c r="U587" s="658"/>
      <c r="V587" s="656"/>
      <c r="W587" s="656"/>
      <c r="X587" s="656"/>
      <c r="Y587" s="656"/>
      <c r="Z587" s="656"/>
    </row>
    <row r="588" spans="1:26" ht="15.75" customHeight="1" x14ac:dyDescent="0.25">
      <c r="A588" s="656"/>
      <c r="B588" s="656"/>
      <c r="C588" s="656"/>
      <c r="D588" s="656"/>
      <c r="E588" s="656"/>
      <c r="F588" s="656"/>
      <c r="G588" s="656"/>
      <c r="H588" s="656"/>
      <c r="I588" s="657"/>
      <c r="J588" s="656"/>
      <c r="K588" s="658"/>
      <c r="L588" s="658"/>
      <c r="M588" s="658"/>
      <c r="N588" s="658"/>
      <c r="O588" s="658"/>
      <c r="P588" s="658"/>
      <c r="Q588" s="658"/>
      <c r="R588" s="658"/>
      <c r="S588" s="658"/>
      <c r="T588" s="658"/>
      <c r="U588" s="658"/>
      <c r="V588" s="656"/>
      <c r="W588" s="656"/>
      <c r="X588" s="656"/>
      <c r="Y588" s="656"/>
      <c r="Z588" s="656"/>
    </row>
    <row r="589" spans="1:26" ht="15.75" customHeight="1" x14ac:dyDescent="0.25">
      <c r="A589" s="656"/>
      <c r="B589" s="656"/>
      <c r="C589" s="656"/>
      <c r="D589" s="656"/>
      <c r="E589" s="656"/>
      <c r="F589" s="656"/>
      <c r="G589" s="656"/>
      <c r="H589" s="656"/>
      <c r="I589" s="657"/>
      <c r="J589" s="656"/>
      <c r="K589" s="658"/>
      <c r="L589" s="658"/>
      <c r="M589" s="658"/>
      <c r="N589" s="658"/>
      <c r="O589" s="658"/>
      <c r="P589" s="658"/>
      <c r="Q589" s="658"/>
      <c r="R589" s="658"/>
      <c r="S589" s="658"/>
      <c r="T589" s="658"/>
      <c r="U589" s="658"/>
      <c r="V589" s="656"/>
      <c r="W589" s="656"/>
      <c r="X589" s="656"/>
      <c r="Y589" s="656"/>
      <c r="Z589" s="656"/>
    </row>
    <row r="590" spans="1:26" ht="15.75" customHeight="1" x14ac:dyDescent="0.25">
      <c r="A590" s="656"/>
      <c r="B590" s="656"/>
      <c r="C590" s="656"/>
      <c r="D590" s="656"/>
      <c r="E590" s="656"/>
      <c r="F590" s="656"/>
      <c r="G590" s="656"/>
      <c r="H590" s="656"/>
      <c r="I590" s="657"/>
      <c r="J590" s="656"/>
      <c r="K590" s="658"/>
      <c r="L590" s="658"/>
      <c r="M590" s="658"/>
      <c r="N590" s="658"/>
      <c r="O590" s="658"/>
      <c r="P590" s="658"/>
      <c r="Q590" s="658"/>
      <c r="R590" s="658"/>
      <c r="S590" s="658"/>
      <c r="T590" s="658"/>
      <c r="U590" s="658"/>
      <c r="V590" s="656"/>
      <c r="W590" s="656"/>
      <c r="X590" s="656"/>
      <c r="Y590" s="656"/>
      <c r="Z590" s="656"/>
    </row>
    <row r="591" spans="1:26" ht="15.75" customHeight="1" x14ac:dyDescent="0.25">
      <c r="A591" s="656"/>
      <c r="B591" s="656"/>
      <c r="C591" s="656"/>
      <c r="D591" s="656"/>
      <c r="E591" s="656"/>
      <c r="F591" s="656"/>
      <c r="G591" s="656"/>
      <c r="H591" s="656"/>
      <c r="I591" s="657"/>
      <c r="J591" s="656"/>
      <c r="K591" s="658"/>
      <c r="L591" s="658"/>
      <c r="M591" s="658"/>
      <c r="N591" s="658"/>
      <c r="O591" s="658"/>
      <c r="P591" s="658"/>
      <c r="Q591" s="658"/>
      <c r="R591" s="658"/>
      <c r="S591" s="658"/>
      <c r="T591" s="658"/>
      <c r="U591" s="658"/>
      <c r="V591" s="656"/>
      <c r="W591" s="656"/>
      <c r="X591" s="656"/>
      <c r="Y591" s="656"/>
      <c r="Z591" s="656"/>
    </row>
    <row r="592" spans="1:26" ht="15.75" customHeight="1" x14ac:dyDescent="0.25">
      <c r="A592" s="656"/>
      <c r="B592" s="656"/>
      <c r="C592" s="656"/>
      <c r="D592" s="656"/>
      <c r="E592" s="656"/>
      <c r="F592" s="656"/>
      <c r="G592" s="656"/>
      <c r="H592" s="656"/>
      <c r="I592" s="657"/>
      <c r="J592" s="656"/>
      <c r="K592" s="658"/>
      <c r="L592" s="658"/>
      <c r="M592" s="658"/>
      <c r="N592" s="658"/>
      <c r="O592" s="658"/>
      <c r="P592" s="658"/>
      <c r="Q592" s="658"/>
      <c r="R592" s="658"/>
      <c r="S592" s="658"/>
      <c r="T592" s="658"/>
      <c r="U592" s="658"/>
      <c r="V592" s="656"/>
      <c r="W592" s="656"/>
      <c r="X592" s="656"/>
      <c r="Y592" s="656"/>
      <c r="Z592" s="656"/>
    </row>
    <row r="593" spans="1:26" ht="15.75" customHeight="1" x14ac:dyDescent="0.25">
      <c r="A593" s="656"/>
      <c r="B593" s="656"/>
      <c r="C593" s="656"/>
      <c r="D593" s="656"/>
      <c r="E593" s="656"/>
      <c r="F593" s="656"/>
      <c r="G593" s="656"/>
      <c r="H593" s="656"/>
      <c r="I593" s="657"/>
      <c r="J593" s="656"/>
      <c r="K593" s="658"/>
      <c r="L593" s="658"/>
      <c r="M593" s="658"/>
      <c r="N593" s="658"/>
      <c r="O593" s="658"/>
      <c r="P593" s="658"/>
      <c r="Q593" s="658"/>
      <c r="R593" s="658"/>
      <c r="S593" s="658"/>
      <c r="T593" s="658"/>
      <c r="U593" s="658"/>
      <c r="V593" s="656"/>
      <c r="W593" s="656"/>
      <c r="X593" s="656"/>
      <c r="Y593" s="656"/>
      <c r="Z593" s="656"/>
    </row>
    <row r="594" spans="1:26" ht="15.75" customHeight="1" x14ac:dyDescent="0.25">
      <c r="A594" s="656"/>
      <c r="B594" s="656"/>
      <c r="C594" s="656"/>
      <c r="D594" s="656"/>
      <c r="E594" s="656"/>
      <c r="F594" s="656"/>
      <c r="G594" s="656"/>
      <c r="H594" s="656"/>
      <c r="I594" s="657"/>
      <c r="J594" s="656"/>
      <c r="K594" s="658"/>
      <c r="L594" s="658"/>
      <c r="M594" s="658"/>
      <c r="N594" s="658"/>
      <c r="O594" s="658"/>
      <c r="P594" s="658"/>
      <c r="Q594" s="658"/>
      <c r="R594" s="658"/>
      <c r="S594" s="658"/>
      <c r="T594" s="658"/>
      <c r="U594" s="658"/>
      <c r="V594" s="656"/>
      <c r="W594" s="656"/>
      <c r="X594" s="656"/>
      <c r="Y594" s="656"/>
      <c r="Z594" s="656"/>
    </row>
    <row r="595" spans="1:26" ht="15.75" customHeight="1" x14ac:dyDescent="0.25">
      <c r="A595" s="656"/>
      <c r="B595" s="656"/>
      <c r="C595" s="656"/>
      <c r="D595" s="656"/>
      <c r="E595" s="656"/>
      <c r="F595" s="656"/>
      <c r="G595" s="656"/>
      <c r="H595" s="656"/>
      <c r="I595" s="657"/>
      <c r="J595" s="656"/>
      <c r="K595" s="658"/>
      <c r="L595" s="658"/>
      <c r="M595" s="658"/>
      <c r="N595" s="658"/>
      <c r="O595" s="658"/>
      <c r="P595" s="658"/>
      <c r="Q595" s="658"/>
      <c r="R595" s="658"/>
      <c r="S595" s="658"/>
      <c r="T595" s="658"/>
      <c r="U595" s="658"/>
      <c r="V595" s="656"/>
      <c r="W595" s="656"/>
      <c r="X595" s="656"/>
      <c r="Y595" s="656"/>
      <c r="Z595" s="656"/>
    </row>
    <row r="596" spans="1:26" ht="15.75" customHeight="1" x14ac:dyDescent="0.25">
      <c r="A596" s="656"/>
      <c r="B596" s="656"/>
      <c r="C596" s="656"/>
      <c r="D596" s="656"/>
      <c r="E596" s="656"/>
      <c r="F596" s="656"/>
      <c r="G596" s="656"/>
      <c r="H596" s="656"/>
      <c r="I596" s="657"/>
      <c r="J596" s="656"/>
      <c r="K596" s="658"/>
      <c r="L596" s="658"/>
      <c r="M596" s="658"/>
      <c r="N596" s="658"/>
      <c r="O596" s="658"/>
      <c r="P596" s="658"/>
      <c r="Q596" s="658"/>
      <c r="R596" s="658"/>
      <c r="S596" s="658"/>
      <c r="T596" s="658"/>
      <c r="U596" s="658"/>
      <c r="V596" s="656"/>
      <c r="W596" s="656"/>
      <c r="X596" s="656"/>
      <c r="Y596" s="656"/>
      <c r="Z596" s="656"/>
    </row>
    <row r="597" spans="1:26" ht="15.75" customHeight="1" x14ac:dyDescent="0.25">
      <c r="A597" s="656"/>
      <c r="B597" s="656"/>
      <c r="C597" s="656"/>
      <c r="D597" s="656"/>
      <c r="E597" s="656"/>
      <c r="F597" s="656"/>
      <c r="G597" s="656"/>
      <c r="H597" s="656"/>
      <c r="I597" s="657"/>
      <c r="J597" s="656"/>
      <c r="K597" s="658"/>
      <c r="L597" s="658"/>
      <c r="M597" s="658"/>
      <c r="N597" s="658"/>
      <c r="O597" s="658"/>
      <c r="P597" s="658"/>
      <c r="Q597" s="658"/>
      <c r="R597" s="658"/>
      <c r="S597" s="658"/>
      <c r="T597" s="658"/>
      <c r="U597" s="658"/>
      <c r="V597" s="656"/>
      <c r="W597" s="656"/>
      <c r="X597" s="656"/>
      <c r="Y597" s="656"/>
      <c r="Z597" s="656"/>
    </row>
    <row r="598" spans="1:26" ht="15.75" customHeight="1" x14ac:dyDescent="0.25">
      <c r="A598" s="656"/>
      <c r="B598" s="656"/>
      <c r="C598" s="656"/>
      <c r="D598" s="656"/>
      <c r="E598" s="656"/>
      <c r="F598" s="656"/>
      <c r="G598" s="656"/>
      <c r="H598" s="656"/>
      <c r="I598" s="657"/>
      <c r="J598" s="656"/>
      <c r="K598" s="658"/>
      <c r="L598" s="658"/>
      <c r="M598" s="658"/>
      <c r="N598" s="658"/>
      <c r="O598" s="658"/>
      <c r="P598" s="658"/>
      <c r="Q598" s="658"/>
      <c r="R598" s="658"/>
      <c r="S598" s="658"/>
      <c r="T598" s="658"/>
      <c r="U598" s="658"/>
      <c r="V598" s="656"/>
      <c r="W598" s="656"/>
      <c r="X598" s="656"/>
      <c r="Y598" s="656"/>
      <c r="Z598" s="656"/>
    </row>
    <row r="599" spans="1:26" ht="15.75" customHeight="1" x14ac:dyDescent="0.25">
      <c r="A599" s="656"/>
      <c r="B599" s="656"/>
      <c r="C599" s="656"/>
      <c r="D599" s="656"/>
      <c r="E599" s="656"/>
      <c r="F599" s="656"/>
      <c r="G599" s="656"/>
      <c r="H599" s="656"/>
      <c r="I599" s="657"/>
      <c r="J599" s="656"/>
      <c r="K599" s="658"/>
      <c r="L599" s="658"/>
      <c r="M599" s="658"/>
      <c r="N599" s="658"/>
      <c r="O599" s="658"/>
      <c r="P599" s="658"/>
      <c r="Q599" s="658"/>
      <c r="R599" s="658"/>
      <c r="S599" s="658"/>
      <c r="T599" s="658"/>
      <c r="U599" s="658"/>
      <c r="V599" s="656"/>
      <c r="W599" s="656"/>
      <c r="X599" s="656"/>
      <c r="Y599" s="656"/>
      <c r="Z599" s="656"/>
    </row>
    <row r="600" spans="1:26" ht="15.75" customHeight="1" x14ac:dyDescent="0.25">
      <c r="A600" s="656"/>
      <c r="B600" s="656"/>
      <c r="C600" s="656"/>
      <c r="D600" s="656"/>
      <c r="E600" s="656"/>
      <c r="F600" s="656"/>
      <c r="G600" s="656"/>
      <c r="H600" s="656"/>
      <c r="I600" s="657"/>
      <c r="J600" s="656"/>
      <c r="K600" s="658"/>
      <c r="L600" s="658"/>
      <c r="M600" s="658"/>
      <c r="N600" s="658"/>
      <c r="O600" s="658"/>
      <c r="P600" s="658"/>
      <c r="Q600" s="658"/>
      <c r="R600" s="658"/>
      <c r="S600" s="658"/>
      <c r="T600" s="658"/>
      <c r="U600" s="658"/>
      <c r="V600" s="656"/>
      <c r="W600" s="656"/>
      <c r="X600" s="656"/>
      <c r="Y600" s="656"/>
      <c r="Z600" s="656"/>
    </row>
    <row r="601" spans="1:26" ht="15.75" customHeight="1" x14ac:dyDescent="0.25">
      <c r="A601" s="656"/>
      <c r="B601" s="656"/>
      <c r="C601" s="656"/>
      <c r="D601" s="656"/>
      <c r="E601" s="656"/>
      <c r="F601" s="656"/>
      <c r="G601" s="656"/>
      <c r="H601" s="656"/>
      <c r="I601" s="657"/>
      <c r="J601" s="656"/>
      <c r="K601" s="658"/>
      <c r="L601" s="658"/>
      <c r="M601" s="658"/>
      <c r="N601" s="658"/>
      <c r="O601" s="658"/>
      <c r="P601" s="658"/>
      <c r="Q601" s="658"/>
      <c r="R601" s="658"/>
      <c r="S601" s="658"/>
      <c r="T601" s="658"/>
      <c r="U601" s="658"/>
      <c r="V601" s="656"/>
      <c r="W601" s="656"/>
      <c r="X601" s="656"/>
      <c r="Y601" s="656"/>
      <c r="Z601" s="656"/>
    </row>
    <row r="602" spans="1:26" ht="15.75" customHeight="1" x14ac:dyDescent="0.25">
      <c r="A602" s="656"/>
      <c r="B602" s="656"/>
      <c r="C602" s="656"/>
      <c r="D602" s="656"/>
      <c r="E602" s="656"/>
      <c r="F602" s="656"/>
      <c r="G602" s="656"/>
      <c r="H602" s="656"/>
      <c r="I602" s="657"/>
      <c r="J602" s="656"/>
      <c r="K602" s="658"/>
      <c r="L602" s="658"/>
      <c r="M602" s="658"/>
      <c r="N602" s="658"/>
      <c r="O602" s="658"/>
      <c r="P602" s="658"/>
      <c r="Q602" s="658"/>
      <c r="R602" s="658"/>
      <c r="S602" s="658"/>
      <c r="T602" s="658"/>
      <c r="U602" s="658"/>
      <c r="V602" s="656"/>
      <c r="W602" s="656"/>
      <c r="X602" s="656"/>
      <c r="Y602" s="656"/>
      <c r="Z602" s="656"/>
    </row>
    <row r="603" spans="1:26" ht="15.75" customHeight="1" x14ac:dyDescent="0.25">
      <c r="A603" s="656"/>
      <c r="B603" s="656"/>
      <c r="C603" s="656"/>
      <c r="D603" s="656"/>
      <c r="E603" s="656"/>
      <c r="F603" s="656"/>
      <c r="G603" s="656"/>
      <c r="H603" s="656"/>
      <c r="I603" s="657"/>
      <c r="J603" s="656"/>
      <c r="K603" s="658"/>
      <c r="L603" s="658"/>
      <c r="M603" s="658"/>
      <c r="N603" s="658"/>
      <c r="O603" s="658"/>
      <c r="P603" s="658"/>
      <c r="Q603" s="658"/>
      <c r="R603" s="658"/>
      <c r="S603" s="658"/>
      <c r="T603" s="658"/>
      <c r="U603" s="658"/>
      <c r="V603" s="656"/>
      <c r="W603" s="656"/>
      <c r="X603" s="656"/>
      <c r="Y603" s="656"/>
      <c r="Z603" s="656"/>
    </row>
    <row r="604" spans="1:26" ht="15.75" customHeight="1" x14ac:dyDescent="0.25">
      <c r="A604" s="656"/>
      <c r="B604" s="656"/>
      <c r="C604" s="656"/>
      <c r="D604" s="656"/>
      <c r="E604" s="656"/>
      <c r="F604" s="656"/>
      <c r="G604" s="656"/>
      <c r="H604" s="656"/>
      <c r="I604" s="657"/>
      <c r="J604" s="656"/>
      <c r="K604" s="658"/>
      <c r="L604" s="658"/>
      <c r="M604" s="658"/>
      <c r="N604" s="658"/>
      <c r="O604" s="658"/>
      <c r="P604" s="658"/>
      <c r="Q604" s="658"/>
      <c r="R604" s="658"/>
      <c r="S604" s="658"/>
      <c r="T604" s="658"/>
      <c r="U604" s="658"/>
      <c r="V604" s="656"/>
      <c r="W604" s="656"/>
      <c r="X604" s="656"/>
      <c r="Y604" s="656"/>
      <c r="Z604" s="656"/>
    </row>
    <row r="605" spans="1:26" ht="15.75" customHeight="1" x14ac:dyDescent="0.25">
      <c r="A605" s="656"/>
      <c r="B605" s="656"/>
      <c r="C605" s="656"/>
      <c r="D605" s="656"/>
      <c r="E605" s="656"/>
      <c r="F605" s="656"/>
      <c r="G605" s="656"/>
      <c r="H605" s="656"/>
      <c r="I605" s="657"/>
      <c r="J605" s="656"/>
      <c r="K605" s="658"/>
      <c r="L605" s="658"/>
      <c r="M605" s="658"/>
      <c r="N605" s="658"/>
      <c r="O605" s="658"/>
      <c r="P605" s="658"/>
      <c r="Q605" s="658"/>
      <c r="R605" s="658"/>
      <c r="S605" s="658"/>
      <c r="T605" s="658"/>
      <c r="U605" s="658"/>
      <c r="V605" s="656"/>
      <c r="W605" s="656"/>
      <c r="X605" s="656"/>
      <c r="Y605" s="656"/>
      <c r="Z605" s="656"/>
    </row>
    <row r="606" spans="1:26" ht="15.75" customHeight="1" x14ac:dyDescent="0.25">
      <c r="A606" s="656"/>
      <c r="B606" s="656"/>
      <c r="C606" s="656"/>
      <c r="D606" s="656"/>
      <c r="E606" s="656"/>
      <c r="F606" s="656"/>
      <c r="G606" s="656"/>
      <c r="H606" s="656"/>
      <c r="I606" s="657"/>
      <c r="J606" s="656"/>
      <c r="K606" s="658"/>
      <c r="L606" s="658"/>
      <c r="M606" s="658"/>
      <c r="N606" s="658"/>
      <c r="O606" s="658"/>
      <c r="P606" s="658"/>
      <c r="Q606" s="658"/>
      <c r="R606" s="658"/>
      <c r="S606" s="658"/>
      <c r="T606" s="658"/>
      <c r="U606" s="658"/>
      <c r="V606" s="656"/>
      <c r="W606" s="656"/>
      <c r="X606" s="656"/>
      <c r="Y606" s="656"/>
      <c r="Z606" s="656"/>
    </row>
    <row r="607" spans="1:26" ht="15.75" customHeight="1" x14ac:dyDescent="0.25">
      <c r="A607" s="656"/>
      <c r="B607" s="656"/>
      <c r="C607" s="656"/>
      <c r="D607" s="656"/>
      <c r="E607" s="656"/>
      <c r="F607" s="656"/>
      <c r="G607" s="656"/>
      <c r="H607" s="656"/>
      <c r="I607" s="657"/>
      <c r="J607" s="656"/>
      <c r="K607" s="658"/>
      <c r="L607" s="658"/>
      <c r="M607" s="658"/>
      <c r="N607" s="658"/>
      <c r="O607" s="658"/>
      <c r="P607" s="658"/>
      <c r="Q607" s="658"/>
      <c r="R607" s="658"/>
      <c r="S607" s="658"/>
      <c r="T607" s="658"/>
      <c r="U607" s="658"/>
      <c r="V607" s="656"/>
      <c r="W607" s="656"/>
      <c r="X607" s="656"/>
      <c r="Y607" s="656"/>
      <c r="Z607" s="656"/>
    </row>
    <row r="608" spans="1:26" ht="15.75" customHeight="1" x14ac:dyDescent="0.25">
      <c r="A608" s="656"/>
      <c r="B608" s="656"/>
      <c r="C608" s="656"/>
      <c r="D608" s="656"/>
      <c r="E608" s="656"/>
      <c r="F608" s="656"/>
      <c r="G608" s="656"/>
      <c r="H608" s="656"/>
      <c r="I608" s="657"/>
      <c r="J608" s="656"/>
      <c r="K608" s="658"/>
      <c r="L608" s="658"/>
      <c r="M608" s="658"/>
      <c r="N608" s="658"/>
      <c r="O608" s="658"/>
      <c r="P608" s="658"/>
      <c r="Q608" s="658"/>
      <c r="R608" s="658"/>
      <c r="S608" s="658"/>
      <c r="T608" s="658"/>
      <c r="U608" s="658"/>
      <c r="V608" s="656"/>
      <c r="W608" s="656"/>
      <c r="X608" s="656"/>
      <c r="Y608" s="656"/>
      <c r="Z608" s="656"/>
    </row>
    <row r="609" spans="1:26" ht="15.75" customHeight="1" x14ac:dyDescent="0.25">
      <c r="A609" s="656"/>
      <c r="B609" s="656"/>
      <c r="C609" s="656"/>
      <c r="D609" s="656"/>
      <c r="E609" s="656"/>
      <c r="F609" s="656"/>
      <c r="G609" s="656"/>
      <c r="H609" s="656"/>
      <c r="I609" s="657"/>
      <c r="J609" s="656"/>
      <c r="K609" s="658"/>
      <c r="L609" s="658"/>
      <c r="M609" s="658"/>
      <c r="N609" s="658"/>
      <c r="O609" s="658"/>
      <c r="P609" s="658"/>
      <c r="Q609" s="658"/>
      <c r="R609" s="658"/>
      <c r="S609" s="658"/>
      <c r="T609" s="658"/>
      <c r="U609" s="658"/>
      <c r="V609" s="656"/>
      <c r="W609" s="656"/>
      <c r="X609" s="656"/>
      <c r="Y609" s="656"/>
      <c r="Z609" s="656"/>
    </row>
    <row r="610" spans="1:26" ht="15.75" customHeight="1" x14ac:dyDescent="0.25">
      <c r="A610" s="656"/>
      <c r="B610" s="656"/>
      <c r="C610" s="656"/>
      <c r="D610" s="656"/>
      <c r="E610" s="656"/>
      <c r="F610" s="656"/>
      <c r="G610" s="656"/>
      <c r="H610" s="656"/>
      <c r="I610" s="657"/>
      <c r="J610" s="656"/>
      <c r="K610" s="658"/>
      <c r="L610" s="658"/>
      <c r="M610" s="658"/>
      <c r="N610" s="658"/>
      <c r="O610" s="658"/>
      <c r="P610" s="658"/>
      <c r="Q610" s="658"/>
      <c r="R610" s="658"/>
      <c r="S610" s="658"/>
      <c r="T610" s="658"/>
      <c r="U610" s="658"/>
      <c r="V610" s="656"/>
      <c r="W610" s="656"/>
      <c r="X610" s="656"/>
      <c r="Y610" s="656"/>
      <c r="Z610" s="656"/>
    </row>
    <row r="611" spans="1:26" ht="15.75" customHeight="1" x14ac:dyDescent="0.25">
      <c r="A611" s="656"/>
      <c r="B611" s="656"/>
      <c r="C611" s="656"/>
      <c r="D611" s="656"/>
      <c r="E611" s="656"/>
      <c r="F611" s="656"/>
      <c r="G611" s="656"/>
      <c r="H611" s="656"/>
      <c r="I611" s="657"/>
      <c r="J611" s="656"/>
      <c r="K611" s="658"/>
      <c r="L611" s="658"/>
      <c r="M611" s="658"/>
      <c r="N611" s="658"/>
      <c r="O611" s="658"/>
      <c r="P611" s="658"/>
      <c r="Q611" s="658"/>
      <c r="R611" s="658"/>
      <c r="S611" s="658"/>
      <c r="T611" s="658"/>
      <c r="U611" s="658"/>
      <c r="V611" s="656"/>
      <c r="W611" s="656"/>
      <c r="X611" s="656"/>
      <c r="Y611" s="656"/>
      <c r="Z611" s="656"/>
    </row>
    <row r="612" spans="1:26" ht="15.75" customHeight="1" x14ac:dyDescent="0.25">
      <c r="A612" s="656"/>
      <c r="B612" s="656"/>
      <c r="C612" s="656"/>
      <c r="D612" s="656"/>
      <c r="E612" s="656"/>
      <c r="F612" s="656"/>
      <c r="G612" s="656"/>
      <c r="H612" s="656"/>
      <c r="I612" s="657"/>
      <c r="J612" s="656"/>
      <c r="K612" s="658"/>
      <c r="L612" s="658"/>
      <c r="M612" s="658"/>
      <c r="N612" s="658"/>
      <c r="O612" s="658"/>
      <c r="P612" s="658"/>
      <c r="Q612" s="658"/>
      <c r="R612" s="658"/>
      <c r="S612" s="658"/>
      <c r="T612" s="658"/>
      <c r="U612" s="658"/>
      <c r="V612" s="656"/>
      <c r="W612" s="656"/>
      <c r="X612" s="656"/>
      <c r="Y612" s="656"/>
      <c r="Z612" s="656"/>
    </row>
    <row r="613" spans="1:26" ht="15.75" customHeight="1" x14ac:dyDescent="0.25">
      <c r="A613" s="656"/>
      <c r="B613" s="656"/>
      <c r="C613" s="656"/>
      <c r="D613" s="656"/>
      <c r="E613" s="656"/>
      <c r="F613" s="656"/>
      <c r="G613" s="656"/>
      <c r="H613" s="656"/>
      <c r="I613" s="657"/>
      <c r="J613" s="656"/>
      <c r="K613" s="658"/>
      <c r="L613" s="658"/>
      <c r="M613" s="658"/>
      <c r="N613" s="658"/>
      <c r="O613" s="658"/>
      <c r="P613" s="658"/>
      <c r="Q613" s="658"/>
      <c r="R613" s="658"/>
      <c r="S613" s="658"/>
      <c r="T613" s="658"/>
      <c r="U613" s="658"/>
      <c r="V613" s="656"/>
      <c r="W613" s="656"/>
      <c r="X613" s="656"/>
      <c r="Y613" s="656"/>
      <c r="Z613" s="656"/>
    </row>
    <row r="614" spans="1:26" ht="15.75" customHeight="1" x14ac:dyDescent="0.25">
      <c r="A614" s="656"/>
      <c r="B614" s="656"/>
      <c r="C614" s="656"/>
      <c r="D614" s="656"/>
      <c r="E614" s="656"/>
      <c r="F614" s="656"/>
      <c r="G614" s="656"/>
      <c r="H614" s="656"/>
      <c r="I614" s="657"/>
      <c r="J614" s="656"/>
      <c r="K614" s="658"/>
      <c r="L614" s="658"/>
      <c r="M614" s="658"/>
      <c r="N614" s="658"/>
      <c r="O614" s="658"/>
      <c r="P614" s="658"/>
      <c r="Q614" s="658"/>
      <c r="R614" s="658"/>
      <c r="S614" s="658"/>
      <c r="T614" s="658"/>
      <c r="U614" s="658"/>
      <c r="V614" s="656"/>
      <c r="W614" s="656"/>
      <c r="X614" s="656"/>
      <c r="Y614" s="656"/>
      <c r="Z614" s="656"/>
    </row>
    <row r="615" spans="1:26" ht="15.75" customHeight="1" x14ac:dyDescent="0.25">
      <c r="A615" s="656"/>
      <c r="B615" s="656"/>
      <c r="C615" s="656"/>
      <c r="D615" s="656"/>
      <c r="E615" s="656"/>
      <c r="F615" s="656"/>
      <c r="G615" s="656"/>
      <c r="H615" s="656"/>
      <c r="I615" s="657"/>
      <c r="J615" s="656"/>
      <c r="K615" s="658"/>
      <c r="L615" s="658"/>
      <c r="M615" s="658"/>
      <c r="N615" s="658"/>
      <c r="O615" s="658"/>
      <c r="P615" s="658"/>
      <c r="Q615" s="658"/>
      <c r="R615" s="658"/>
      <c r="S615" s="658"/>
      <c r="T615" s="658"/>
      <c r="U615" s="658"/>
      <c r="V615" s="656"/>
      <c r="W615" s="656"/>
      <c r="X615" s="656"/>
      <c r="Y615" s="656"/>
      <c r="Z615" s="656"/>
    </row>
    <row r="616" spans="1:26" ht="15.75" customHeight="1" x14ac:dyDescent="0.25">
      <c r="A616" s="656"/>
      <c r="B616" s="656"/>
      <c r="C616" s="656"/>
      <c r="D616" s="656"/>
      <c r="E616" s="656"/>
      <c r="F616" s="656"/>
      <c r="G616" s="656"/>
      <c r="H616" s="656"/>
      <c r="I616" s="657"/>
      <c r="J616" s="656"/>
      <c r="K616" s="658"/>
      <c r="L616" s="658"/>
      <c r="M616" s="658"/>
      <c r="N616" s="658"/>
      <c r="O616" s="658"/>
      <c r="P616" s="658"/>
      <c r="Q616" s="658"/>
      <c r="R616" s="658"/>
      <c r="S616" s="658"/>
      <c r="T616" s="658"/>
      <c r="U616" s="658"/>
      <c r="V616" s="656"/>
      <c r="W616" s="656"/>
      <c r="X616" s="656"/>
      <c r="Y616" s="656"/>
      <c r="Z616" s="656"/>
    </row>
    <row r="617" spans="1:26" ht="15.75" customHeight="1" x14ac:dyDescent="0.25">
      <c r="A617" s="656"/>
      <c r="B617" s="656"/>
      <c r="C617" s="656"/>
      <c r="D617" s="656"/>
      <c r="E617" s="656"/>
      <c r="F617" s="656"/>
      <c r="G617" s="656"/>
      <c r="H617" s="656"/>
      <c r="I617" s="657"/>
      <c r="J617" s="656"/>
      <c r="K617" s="658"/>
      <c r="L617" s="658"/>
      <c r="M617" s="658"/>
      <c r="N617" s="658"/>
      <c r="O617" s="658"/>
      <c r="P617" s="658"/>
      <c r="Q617" s="658"/>
      <c r="R617" s="658"/>
      <c r="S617" s="658"/>
      <c r="T617" s="658"/>
      <c r="U617" s="658"/>
      <c r="V617" s="656"/>
      <c r="W617" s="656"/>
      <c r="X617" s="656"/>
      <c r="Y617" s="656"/>
      <c r="Z617" s="656"/>
    </row>
    <row r="618" spans="1:26" ht="15.75" customHeight="1" x14ac:dyDescent="0.25">
      <c r="A618" s="656"/>
      <c r="B618" s="656"/>
      <c r="C618" s="656"/>
      <c r="D618" s="656"/>
      <c r="E618" s="656"/>
      <c r="F618" s="656"/>
      <c r="G618" s="656"/>
      <c r="H618" s="656"/>
      <c r="I618" s="657"/>
      <c r="J618" s="656"/>
      <c r="K618" s="658"/>
      <c r="L618" s="658"/>
      <c r="M618" s="658"/>
      <c r="N618" s="658"/>
      <c r="O618" s="658"/>
      <c r="P618" s="658"/>
      <c r="Q618" s="658"/>
      <c r="R618" s="658"/>
      <c r="S618" s="658"/>
      <c r="T618" s="658"/>
      <c r="U618" s="658"/>
      <c r="V618" s="656"/>
      <c r="W618" s="656"/>
      <c r="X618" s="656"/>
      <c r="Y618" s="656"/>
      <c r="Z618" s="656"/>
    </row>
    <row r="619" spans="1:26" ht="15.75" customHeight="1" x14ac:dyDescent="0.25">
      <c r="A619" s="656"/>
      <c r="B619" s="656"/>
      <c r="C619" s="656"/>
      <c r="D619" s="656"/>
      <c r="E619" s="656"/>
      <c r="F619" s="656"/>
      <c r="G619" s="656"/>
      <c r="H619" s="656"/>
      <c r="I619" s="657"/>
      <c r="J619" s="656"/>
      <c r="K619" s="658"/>
      <c r="L619" s="658"/>
      <c r="M619" s="658"/>
      <c r="N619" s="658"/>
      <c r="O619" s="658"/>
      <c r="P619" s="658"/>
      <c r="Q619" s="658"/>
      <c r="R619" s="658"/>
      <c r="S619" s="658"/>
      <c r="T619" s="658"/>
      <c r="U619" s="658"/>
      <c r="V619" s="656"/>
      <c r="W619" s="656"/>
      <c r="X619" s="656"/>
      <c r="Y619" s="656"/>
      <c r="Z619" s="656"/>
    </row>
    <row r="620" spans="1:26" ht="15.75" customHeight="1" x14ac:dyDescent="0.25">
      <c r="A620" s="656"/>
      <c r="B620" s="656"/>
      <c r="C620" s="656"/>
      <c r="D620" s="656"/>
      <c r="E620" s="656"/>
      <c r="F620" s="656"/>
      <c r="G620" s="656"/>
      <c r="H620" s="656"/>
      <c r="I620" s="657"/>
      <c r="J620" s="656"/>
      <c r="K620" s="658"/>
      <c r="L620" s="658"/>
      <c r="M620" s="658"/>
      <c r="N620" s="658"/>
      <c r="O620" s="658"/>
      <c r="P620" s="658"/>
      <c r="Q620" s="658"/>
      <c r="R620" s="658"/>
      <c r="S620" s="658"/>
      <c r="T620" s="658"/>
      <c r="U620" s="658"/>
      <c r="V620" s="656"/>
      <c r="W620" s="656"/>
      <c r="X620" s="656"/>
      <c r="Y620" s="656"/>
      <c r="Z620" s="656"/>
    </row>
    <row r="621" spans="1:26" ht="15.75" customHeight="1" x14ac:dyDescent="0.25">
      <c r="A621" s="656"/>
      <c r="B621" s="656"/>
      <c r="C621" s="656"/>
      <c r="D621" s="656"/>
      <c r="E621" s="656"/>
      <c r="F621" s="656"/>
      <c r="G621" s="656"/>
      <c r="H621" s="656"/>
      <c r="I621" s="657"/>
      <c r="J621" s="656"/>
      <c r="K621" s="658"/>
      <c r="L621" s="658"/>
      <c r="M621" s="658"/>
      <c r="N621" s="658"/>
      <c r="O621" s="658"/>
      <c r="P621" s="658"/>
      <c r="Q621" s="658"/>
      <c r="R621" s="658"/>
      <c r="S621" s="658"/>
      <c r="T621" s="658"/>
      <c r="U621" s="658"/>
      <c r="V621" s="656"/>
      <c r="W621" s="656"/>
      <c r="X621" s="656"/>
      <c r="Y621" s="656"/>
      <c r="Z621" s="656"/>
    </row>
    <row r="622" spans="1:26" ht="15.75" customHeight="1" x14ac:dyDescent="0.25">
      <c r="A622" s="656"/>
      <c r="B622" s="656"/>
      <c r="C622" s="656"/>
      <c r="D622" s="656"/>
      <c r="E622" s="656"/>
      <c r="F622" s="656"/>
      <c r="G622" s="656"/>
      <c r="H622" s="656"/>
      <c r="I622" s="657"/>
      <c r="J622" s="656"/>
      <c r="K622" s="658"/>
      <c r="L622" s="658"/>
      <c r="M622" s="658"/>
      <c r="N622" s="658"/>
      <c r="O622" s="658"/>
      <c r="P622" s="658"/>
      <c r="Q622" s="658"/>
      <c r="R622" s="658"/>
      <c r="S622" s="658"/>
      <c r="T622" s="658"/>
      <c r="U622" s="658"/>
      <c r="V622" s="656"/>
      <c r="W622" s="656"/>
      <c r="X622" s="656"/>
      <c r="Y622" s="656"/>
      <c r="Z622" s="656"/>
    </row>
    <row r="623" spans="1:26" ht="15.75" customHeight="1" x14ac:dyDescent="0.25">
      <c r="A623" s="656"/>
      <c r="B623" s="656"/>
      <c r="C623" s="656"/>
      <c r="D623" s="656"/>
      <c r="E623" s="656"/>
      <c r="F623" s="656"/>
      <c r="G623" s="656"/>
      <c r="H623" s="656"/>
      <c r="I623" s="657"/>
      <c r="J623" s="656"/>
      <c r="K623" s="658"/>
      <c r="L623" s="658"/>
      <c r="M623" s="658"/>
      <c r="N623" s="658"/>
      <c r="O623" s="658"/>
      <c r="P623" s="658"/>
      <c r="Q623" s="658"/>
      <c r="R623" s="658"/>
      <c r="S623" s="658"/>
      <c r="T623" s="658"/>
      <c r="U623" s="658"/>
      <c r="V623" s="656"/>
      <c r="W623" s="656"/>
      <c r="X623" s="656"/>
      <c r="Y623" s="656"/>
      <c r="Z623" s="656"/>
    </row>
    <row r="624" spans="1:26" ht="15.75" customHeight="1" x14ac:dyDescent="0.25">
      <c r="A624" s="656"/>
      <c r="B624" s="656"/>
      <c r="C624" s="656"/>
      <c r="D624" s="656"/>
      <c r="E624" s="656"/>
      <c r="F624" s="656"/>
      <c r="G624" s="656"/>
      <c r="H624" s="656"/>
      <c r="I624" s="657"/>
      <c r="J624" s="656"/>
      <c r="K624" s="658"/>
      <c r="L624" s="658"/>
      <c r="M624" s="658"/>
      <c r="N624" s="658"/>
      <c r="O624" s="658"/>
      <c r="P624" s="658"/>
      <c r="Q624" s="658"/>
      <c r="R624" s="658"/>
      <c r="S624" s="658"/>
      <c r="T624" s="658"/>
      <c r="U624" s="658"/>
      <c r="V624" s="656"/>
      <c r="W624" s="656"/>
      <c r="X624" s="656"/>
      <c r="Y624" s="656"/>
      <c r="Z624" s="656"/>
    </row>
    <row r="625" spans="1:26" ht="15.75" customHeight="1" x14ac:dyDescent="0.25">
      <c r="A625" s="656"/>
      <c r="B625" s="656"/>
      <c r="C625" s="656"/>
      <c r="D625" s="656"/>
      <c r="E625" s="656"/>
      <c r="F625" s="656"/>
      <c r="G625" s="656"/>
      <c r="H625" s="656"/>
      <c r="I625" s="657"/>
      <c r="J625" s="656"/>
      <c r="K625" s="658"/>
      <c r="L625" s="658"/>
      <c r="M625" s="658"/>
      <c r="N625" s="658"/>
      <c r="O625" s="658"/>
      <c r="P625" s="658"/>
      <c r="Q625" s="658"/>
      <c r="R625" s="658"/>
      <c r="S625" s="658"/>
      <c r="T625" s="658"/>
      <c r="U625" s="658"/>
      <c r="V625" s="656"/>
      <c r="W625" s="656"/>
      <c r="X625" s="656"/>
      <c r="Y625" s="656"/>
      <c r="Z625" s="656"/>
    </row>
    <row r="626" spans="1:26" ht="15.75" customHeight="1" x14ac:dyDescent="0.25">
      <c r="A626" s="656"/>
      <c r="B626" s="656"/>
      <c r="C626" s="656"/>
      <c r="D626" s="656"/>
      <c r="E626" s="656"/>
      <c r="F626" s="656"/>
      <c r="G626" s="656"/>
      <c r="H626" s="656"/>
      <c r="I626" s="657"/>
      <c r="J626" s="656"/>
      <c r="K626" s="658"/>
      <c r="L626" s="658"/>
      <c r="M626" s="658"/>
      <c r="N626" s="658"/>
      <c r="O626" s="658"/>
      <c r="P626" s="658"/>
      <c r="Q626" s="658"/>
      <c r="R626" s="658"/>
      <c r="S626" s="658"/>
      <c r="T626" s="658"/>
      <c r="U626" s="658"/>
      <c r="V626" s="656"/>
      <c r="W626" s="656"/>
      <c r="X626" s="656"/>
      <c r="Y626" s="656"/>
      <c r="Z626" s="656"/>
    </row>
    <row r="627" spans="1:26" ht="15.75" customHeight="1" x14ac:dyDescent="0.25">
      <c r="A627" s="656"/>
      <c r="B627" s="656"/>
      <c r="C627" s="656"/>
      <c r="D627" s="656"/>
      <c r="E627" s="656"/>
      <c r="F627" s="656"/>
      <c r="G627" s="656"/>
      <c r="H627" s="656"/>
      <c r="I627" s="657"/>
      <c r="J627" s="656"/>
      <c r="K627" s="658"/>
      <c r="L627" s="658"/>
      <c r="M627" s="658"/>
      <c r="N627" s="658"/>
      <c r="O627" s="658"/>
      <c r="P627" s="658"/>
      <c r="Q627" s="658"/>
      <c r="R627" s="658"/>
      <c r="S627" s="658"/>
      <c r="T627" s="658"/>
      <c r="U627" s="658"/>
      <c r="V627" s="656"/>
      <c r="W627" s="656"/>
      <c r="X627" s="656"/>
      <c r="Y627" s="656"/>
      <c r="Z627" s="656"/>
    </row>
    <row r="628" spans="1:26" ht="15.75" customHeight="1" x14ac:dyDescent="0.25">
      <c r="A628" s="656"/>
      <c r="B628" s="656"/>
      <c r="C628" s="656"/>
      <c r="D628" s="656"/>
      <c r="E628" s="656"/>
      <c r="F628" s="656"/>
      <c r="G628" s="656"/>
      <c r="H628" s="656"/>
      <c r="I628" s="657"/>
      <c r="J628" s="656"/>
      <c r="K628" s="658"/>
      <c r="L628" s="658"/>
      <c r="M628" s="658"/>
      <c r="N628" s="658"/>
      <c r="O628" s="658"/>
      <c r="P628" s="658"/>
      <c r="Q628" s="658"/>
      <c r="R628" s="658"/>
      <c r="S628" s="658"/>
      <c r="T628" s="658"/>
      <c r="U628" s="658"/>
      <c r="V628" s="656"/>
      <c r="W628" s="656"/>
      <c r="X628" s="656"/>
      <c r="Y628" s="656"/>
      <c r="Z628" s="656"/>
    </row>
    <row r="629" spans="1:26" ht="15.75" customHeight="1" x14ac:dyDescent="0.25">
      <c r="A629" s="656"/>
      <c r="B629" s="656"/>
      <c r="C629" s="656"/>
      <c r="D629" s="656"/>
      <c r="E629" s="656"/>
      <c r="F629" s="656"/>
      <c r="G629" s="656"/>
      <c r="H629" s="656"/>
      <c r="I629" s="657"/>
      <c r="J629" s="656"/>
      <c r="K629" s="658"/>
      <c r="L629" s="658"/>
      <c r="M629" s="658"/>
      <c r="N629" s="658"/>
      <c r="O629" s="658"/>
      <c r="P629" s="658"/>
      <c r="Q629" s="658"/>
      <c r="R629" s="658"/>
      <c r="S629" s="658"/>
      <c r="T629" s="658"/>
      <c r="U629" s="658"/>
      <c r="V629" s="656"/>
      <c r="W629" s="656"/>
      <c r="X629" s="656"/>
      <c r="Y629" s="656"/>
      <c r="Z629" s="656"/>
    </row>
    <row r="630" spans="1:26" ht="15.75" customHeight="1" x14ac:dyDescent="0.25">
      <c r="A630" s="656"/>
      <c r="B630" s="656"/>
      <c r="C630" s="656"/>
      <c r="D630" s="656"/>
      <c r="E630" s="656"/>
      <c r="F630" s="656"/>
      <c r="G630" s="656"/>
      <c r="H630" s="656"/>
      <c r="I630" s="657"/>
      <c r="J630" s="656"/>
      <c r="K630" s="658"/>
      <c r="L630" s="658"/>
      <c r="M630" s="658"/>
      <c r="N630" s="658"/>
      <c r="O630" s="658"/>
      <c r="P630" s="658"/>
      <c r="Q630" s="658"/>
      <c r="R630" s="658"/>
      <c r="S630" s="658"/>
      <c r="T630" s="658"/>
      <c r="U630" s="658"/>
      <c r="V630" s="656"/>
      <c r="W630" s="656"/>
      <c r="X630" s="656"/>
      <c r="Y630" s="656"/>
      <c r="Z630" s="656"/>
    </row>
    <row r="631" spans="1:26" ht="15.75" customHeight="1" x14ac:dyDescent="0.25">
      <c r="A631" s="656"/>
      <c r="B631" s="656"/>
      <c r="C631" s="656"/>
      <c r="D631" s="656"/>
      <c r="E631" s="656"/>
      <c r="F631" s="656"/>
      <c r="G631" s="656"/>
      <c r="H631" s="656"/>
      <c r="I631" s="657"/>
      <c r="J631" s="656"/>
      <c r="K631" s="658"/>
      <c r="L631" s="658"/>
      <c r="M631" s="658"/>
      <c r="N631" s="658"/>
      <c r="O631" s="658"/>
      <c r="P631" s="658"/>
      <c r="Q631" s="658"/>
      <c r="R631" s="658"/>
      <c r="S631" s="658"/>
      <c r="T631" s="658"/>
      <c r="U631" s="658"/>
      <c r="V631" s="656"/>
      <c r="W631" s="656"/>
      <c r="X631" s="656"/>
      <c r="Y631" s="656"/>
      <c r="Z631" s="656"/>
    </row>
    <row r="632" spans="1:26" ht="15.75" customHeight="1" x14ac:dyDescent="0.25">
      <c r="A632" s="656"/>
      <c r="B632" s="656"/>
      <c r="C632" s="656"/>
      <c r="D632" s="656"/>
      <c r="E632" s="656"/>
      <c r="F632" s="656"/>
      <c r="G632" s="656"/>
      <c r="H632" s="656"/>
      <c r="I632" s="657"/>
      <c r="J632" s="656"/>
      <c r="K632" s="658"/>
      <c r="L632" s="658"/>
      <c r="M632" s="658"/>
      <c r="N632" s="658"/>
      <c r="O632" s="658"/>
      <c r="P632" s="658"/>
      <c r="Q632" s="658"/>
      <c r="R632" s="658"/>
      <c r="S632" s="658"/>
      <c r="T632" s="658"/>
      <c r="U632" s="658"/>
      <c r="V632" s="656"/>
      <c r="W632" s="656"/>
      <c r="X632" s="656"/>
      <c r="Y632" s="656"/>
      <c r="Z632" s="656"/>
    </row>
    <row r="633" spans="1:26" ht="15.75" customHeight="1" x14ac:dyDescent="0.25">
      <c r="A633" s="656"/>
      <c r="B633" s="656"/>
      <c r="C633" s="656"/>
      <c r="D633" s="656"/>
      <c r="E633" s="656"/>
      <c r="F633" s="656"/>
      <c r="G633" s="656"/>
      <c r="H633" s="656"/>
      <c r="I633" s="657"/>
      <c r="J633" s="656"/>
      <c r="K633" s="658"/>
      <c r="L633" s="658"/>
      <c r="M633" s="658"/>
      <c r="N633" s="658"/>
      <c r="O633" s="658"/>
      <c r="P633" s="658"/>
      <c r="Q633" s="658"/>
      <c r="R633" s="658"/>
      <c r="S633" s="658"/>
      <c r="T633" s="658"/>
      <c r="U633" s="658"/>
      <c r="V633" s="656"/>
      <c r="W633" s="656"/>
      <c r="X633" s="656"/>
      <c r="Y633" s="656"/>
      <c r="Z633" s="656"/>
    </row>
    <row r="634" spans="1:26" ht="15.75" customHeight="1" x14ac:dyDescent="0.25">
      <c r="A634" s="656"/>
      <c r="B634" s="656"/>
      <c r="C634" s="656"/>
      <c r="D634" s="656"/>
      <c r="E634" s="656"/>
      <c r="F634" s="656"/>
      <c r="G634" s="656"/>
      <c r="H634" s="656"/>
      <c r="I634" s="657"/>
      <c r="J634" s="656"/>
      <c r="K634" s="658"/>
      <c r="L634" s="658"/>
      <c r="M634" s="658"/>
      <c r="N634" s="658"/>
      <c r="O634" s="658"/>
      <c r="P634" s="658"/>
      <c r="Q634" s="658"/>
      <c r="R634" s="658"/>
      <c r="S634" s="658"/>
      <c r="T634" s="658"/>
      <c r="U634" s="658"/>
      <c r="V634" s="656"/>
      <c r="W634" s="656"/>
      <c r="X634" s="656"/>
      <c r="Y634" s="656"/>
      <c r="Z634" s="656"/>
    </row>
    <row r="635" spans="1:26" ht="15.75" customHeight="1" x14ac:dyDescent="0.25">
      <c r="A635" s="656"/>
      <c r="B635" s="656"/>
      <c r="C635" s="656"/>
      <c r="D635" s="656"/>
      <c r="E635" s="656"/>
      <c r="F635" s="656"/>
      <c r="G635" s="656"/>
      <c r="H635" s="656"/>
      <c r="I635" s="657"/>
      <c r="J635" s="656"/>
      <c r="K635" s="658"/>
      <c r="L635" s="658"/>
      <c r="M635" s="658"/>
      <c r="N635" s="658"/>
      <c r="O635" s="658"/>
      <c r="P635" s="658"/>
      <c r="Q635" s="658"/>
      <c r="R635" s="658"/>
      <c r="S635" s="658"/>
      <c r="T635" s="658"/>
      <c r="U635" s="658"/>
      <c r="V635" s="656"/>
      <c r="W635" s="656"/>
      <c r="X635" s="656"/>
      <c r="Y635" s="656"/>
      <c r="Z635" s="656"/>
    </row>
    <row r="636" spans="1:26" ht="15.75" customHeight="1" x14ac:dyDescent="0.25">
      <c r="A636" s="656"/>
      <c r="B636" s="656"/>
      <c r="C636" s="656"/>
      <c r="D636" s="656"/>
      <c r="E636" s="656"/>
      <c r="F636" s="656"/>
      <c r="G636" s="656"/>
      <c r="H636" s="656"/>
      <c r="I636" s="657"/>
      <c r="J636" s="656"/>
      <c r="K636" s="658"/>
      <c r="L636" s="658"/>
      <c r="M636" s="658"/>
      <c r="N636" s="658"/>
      <c r="O636" s="658"/>
      <c r="P636" s="658"/>
      <c r="Q636" s="658"/>
      <c r="R636" s="658"/>
      <c r="S636" s="658"/>
      <c r="T636" s="658"/>
      <c r="U636" s="658"/>
      <c r="V636" s="656"/>
      <c r="W636" s="656"/>
      <c r="X636" s="656"/>
      <c r="Y636" s="656"/>
      <c r="Z636" s="656"/>
    </row>
    <row r="637" spans="1:26" ht="15.75" customHeight="1" x14ac:dyDescent="0.25">
      <c r="A637" s="656"/>
      <c r="B637" s="656"/>
      <c r="C637" s="656"/>
      <c r="D637" s="656"/>
      <c r="E637" s="656"/>
      <c r="F637" s="656"/>
      <c r="G637" s="656"/>
      <c r="H637" s="656"/>
      <c r="I637" s="657"/>
      <c r="J637" s="656"/>
      <c r="K637" s="658"/>
      <c r="L637" s="658"/>
      <c r="M637" s="658"/>
      <c r="N637" s="658"/>
      <c r="O637" s="658"/>
      <c r="P637" s="658"/>
      <c r="Q637" s="658"/>
      <c r="R637" s="658"/>
      <c r="S637" s="658"/>
      <c r="T637" s="658"/>
      <c r="U637" s="658"/>
      <c r="V637" s="656"/>
      <c r="W637" s="656"/>
      <c r="X637" s="656"/>
      <c r="Y637" s="656"/>
      <c r="Z637" s="656"/>
    </row>
    <row r="638" spans="1:26" ht="15.75" customHeight="1" x14ac:dyDescent="0.25">
      <c r="A638" s="656"/>
      <c r="B638" s="656"/>
      <c r="C638" s="656"/>
      <c r="D638" s="656"/>
      <c r="E638" s="656"/>
      <c r="F638" s="656"/>
      <c r="G638" s="656"/>
      <c r="H638" s="656"/>
      <c r="I638" s="657"/>
      <c r="J638" s="656"/>
      <c r="K638" s="658"/>
      <c r="L638" s="658"/>
      <c r="M638" s="658"/>
      <c r="N638" s="658"/>
      <c r="O638" s="658"/>
      <c r="P638" s="658"/>
      <c r="Q638" s="658"/>
      <c r="R638" s="658"/>
      <c r="S638" s="658"/>
      <c r="T638" s="658"/>
      <c r="U638" s="658"/>
      <c r="V638" s="656"/>
      <c r="W638" s="656"/>
      <c r="X638" s="656"/>
      <c r="Y638" s="656"/>
      <c r="Z638" s="656"/>
    </row>
    <row r="639" spans="1:26" ht="15.75" customHeight="1" x14ac:dyDescent="0.25">
      <c r="A639" s="656"/>
      <c r="B639" s="656"/>
      <c r="C639" s="656"/>
      <c r="D639" s="656"/>
      <c r="E639" s="656"/>
      <c r="F639" s="656"/>
      <c r="G639" s="656"/>
      <c r="H639" s="656"/>
      <c r="I639" s="657"/>
      <c r="J639" s="656"/>
      <c r="K639" s="658"/>
      <c r="L639" s="658"/>
      <c r="M639" s="658"/>
      <c r="N639" s="658"/>
      <c r="O639" s="658"/>
      <c r="P639" s="658"/>
      <c r="Q639" s="658"/>
      <c r="R639" s="658"/>
      <c r="S639" s="658"/>
      <c r="T639" s="658"/>
      <c r="U639" s="658"/>
      <c r="V639" s="656"/>
      <c r="W639" s="656"/>
      <c r="X639" s="656"/>
      <c r="Y639" s="656"/>
      <c r="Z639" s="656"/>
    </row>
    <row r="640" spans="1:26" ht="15.75" customHeight="1" x14ac:dyDescent="0.25">
      <c r="A640" s="656"/>
      <c r="B640" s="656"/>
      <c r="C640" s="656"/>
      <c r="D640" s="656"/>
      <c r="E640" s="656"/>
      <c r="F640" s="656"/>
      <c r="G640" s="656"/>
      <c r="H640" s="656"/>
      <c r="I640" s="657"/>
      <c r="J640" s="656"/>
      <c r="K640" s="658"/>
      <c r="L640" s="658"/>
      <c r="M640" s="658"/>
      <c r="N640" s="658"/>
      <c r="O640" s="658"/>
      <c r="P640" s="658"/>
      <c r="Q640" s="658"/>
      <c r="R640" s="658"/>
      <c r="S640" s="658"/>
      <c r="T640" s="658"/>
      <c r="U640" s="658"/>
      <c r="V640" s="656"/>
      <c r="W640" s="656"/>
      <c r="X640" s="656"/>
      <c r="Y640" s="656"/>
      <c r="Z640" s="656"/>
    </row>
    <row r="641" spans="1:26" ht="15.75" customHeight="1" x14ac:dyDescent="0.25">
      <c r="A641" s="656"/>
      <c r="B641" s="656"/>
      <c r="C641" s="656"/>
      <c r="D641" s="656"/>
      <c r="E641" s="656"/>
      <c r="F641" s="656"/>
      <c r="G641" s="656"/>
      <c r="H641" s="656"/>
      <c r="I641" s="657"/>
      <c r="J641" s="656"/>
      <c r="K641" s="658"/>
      <c r="L641" s="658"/>
      <c r="M641" s="658"/>
      <c r="N641" s="658"/>
      <c r="O641" s="658"/>
      <c r="P641" s="658"/>
      <c r="Q641" s="658"/>
      <c r="R641" s="658"/>
      <c r="S641" s="658"/>
      <c r="T641" s="658"/>
      <c r="U641" s="658"/>
      <c r="V641" s="656"/>
      <c r="W641" s="656"/>
      <c r="X641" s="656"/>
      <c r="Y641" s="656"/>
      <c r="Z641" s="656"/>
    </row>
    <row r="642" spans="1:26" ht="15.75" customHeight="1" x14ac:dyDescent="0.25">
      <c r="A642" s="656"/>
      <c r="B642" s="656"/>
      <c r="C642" s="656"/>
      <c r="D642" s="656"/>
      <c r="E642" s="656"/>
      <c r="F642" s="656"/>
      <c r="G642" s="656"/>
      <c r="H642" s="656"/>
      <c r="I642" s="657"/>
      <c r="J642" s="656"/>
      <c r="K642" s="658"/>
      <c r="L642" s="658"/>
      <c r="M642" s="658"/>
      <c r="N642" s="658"/>
      <c r="O642" s="658"/>
      <c r="P642" s="658"/>
      <c r="Q642" s="658"/>
      <c r="R642" s="658"/>
      <c r="S642" s="658"/>
      <c r="T642" s="658"/>
      <c r="U642" s="658"/>
      <c r="V642" s="656"/>
      <c r="W642" s="656"/>
      <c r="X642" s="656"/>
      <c r="Y642" s="656"/>
      <c r="Z642" s="656"/>
    </row>
    <row r="643" spans="1:26" ht="15.75" customHeight="1" x14ac:dyDescent="0.25">
      <c r="A643" s="656"/>
      <c r="B643" s="656"/>
      <c r="C643" s="656"/>
      <c r="D643" s="656"/>
      <c r="E643" s="656"/>
      <c r="F643" s="656"/>
      <c r="G643" s="656"/>
      <c r="H643" s="656"/>
      <c r="I643" s="657"/>
      <c r="J643" s="656"/>
      <c r="K643" s="658"/>
      <c r="L643" s="658"/>
      <c r="M643" s="658"/>
      <c r="N643" s="658"/>
      <c r="O643" s="658"/>
      <c r="P643" s="658"/>
      <c r="Q643" s="658"/>
      <c r="R643" s="658"/>
      <c r="S643" s="658"/>
      <c r="T643" s="658"/>
      <c r="U643" s="658"/>
      <c r="V643" s="656"/>
      <c r="W643" s="656"/>
      <c r="X643" s="656"/>
      <c r="Y643" s="656"/>
      <c r="Z643" s="656"/>
    </row>
    <row r="644" spans="1:26" ht="15.75" customHeight="1" x14ac:dyDescent="0.25">
      <c r="A644" s="656"/>
      <c r="B644" s="656"/>
      <c r="C644" s="656"/>
      <c r="D644" s="656"/>
      <c r="E644" s="656"/>
      <c r="F644" s="656"/>
      <c r="G644" s="656"/>
      <c r="H644" s="656"/>
      <c r="I644" s="657"/>
      <c r="J644" s="656"/>
      <c r="K644" s="658"/>
      <c r="L644" s="658"/>
      <c r="M644" s="658"/>
      <c r="N644" s="658"/>
      <c r="O644" s="658"/>
      <c r="P644" s="658"/>
      <c r="Q644" s="658"/>
      <c r="R644" s="658"/>
      <c r="S644" s="658"/>
      <c r="T644" s="658"/>
      <c r="U644" s="658"/>
      <c r="V644" s="656"/>
      <c r="W644" s="656"/>
      <c r="X644" s="656"/>
      <c r="Y644" s="656"/>
      <c r="Z644" s="656"/>
    </row>
    <row r="645" spans="1:26" ht="15.75" customHeight="1" x14ac:dyDescent="0.25">
      <c r="A645" s="656"/>
      <c r="B645" s="656"/>
      <c r="C645" s="656"/>
      <c r="D645" s="656"/>
      <c r="E645" s="656"/>
      <c r="F645" s="656"/>
      <c r="G645" s="656"/>
      <c r="H645" s="656"/>
      <c r="I645" s="657"/>
      <c r="J645" s="656"/>
      <c r="K645" s="658"/>
      <c r="L645" s="658"/>
      <c r="M645" s="658"/>
      <c r="N645" s="658"/>
      <c r="O645" s="658"/>
      <c r="P645" s="658"/>
      <c r="Q645" s="658"/>
      <c r="R645" s="658"/>
      <c r="S645" s="658"/>
      <c r="T645" s="658"/>
      <c r="U645" s="658"/>
      <c r="V645" s="656"/>
      <c r="W645" s="656"/>
      <c r="X645" s="656"/>
      <c r="Y645" s="656"/>
      <c r="Z645" s="656"/>
    </row>
    <row r="646" spans="1:26" ht="15.75" customHeight="1" x14ac:dyDescent="0.25">
      <c r="A646" s="656"/>
      <c r="B646" s="656"/>
      <c r="C646" s="656"/>
      <c r="D646" s="656"/>
      <c r="E646" s="656"/>
      <c r="F646" s="656"/>
      <c r="G646" s="656"/>
      <c r="H646" s="656"/>
      <c r="I646" s="657"/>
      <c r="J646" s="656"/>
      <c r="K646" s="658"/>
      <c r="L646" s="658"/>
      <c r="M646" s="658"/>
      <c r="N646" s="658"/>
      <c r="O646" s="658"/>
      <c r="P646" s="658"/>
      <c r="Q646" s="658"/>
      <c r="R646" s="658"/>
      <c r="S646" s="658"/>
      <c r="T646" s="658"/>
      <c r="U646" s="658"/>
      <c r="V646" s="656"/>
      <c r="W646" s="656"/>
      <c r="X646" s="656"/>
      <c r="Y646" s="656"/>
      <c r="Z646" s="656"/>
    </row>
    <row r="647" spans="1:26" ht="15.75" customHeight="1" x14ac:dyDescent="0.25">
      <c r="A647" s="656"/>
      <c r="B647" s="656"/>
      <c r="C647" s="656"/>
      <c r="D647" s="656"/>
      <c r="E647" s="656"/>
      <c r="F647" s="656"/>
      <c r="G647" s="656"/>
      <c r="H647" s="656"/>
      <c r="I647" s="657"/>
      <c r="J647" s="656"/>
      <c r="K647" s="658"/>
      <c r="L647" s="658"/>
      <c r="M647" s="658"/>
      <c r="N647" s="658"/>
      <c r="O647" s="658"/>
      <c r="P647" s="658"/>
      <c r="Q647" s="658"/>
      <c r="R647" s="658"/>
      <c r="S647" s="658"/>
      <c r="T647" s="658"/>
      <c r="U647" s="658"/>
      <c r="V647" s="656"/>
      <c r="W647" s="656"/>
      <c r="X647" s="656"/>
      <c r="Y647" s="656"/>
      <c r="Z647" s="656"/>
    </row>
    <row r="648" spans="1:26" ht="15.75" customHeight="1" x14ac:dyDescent="0.25">
      <c r="A648" s="656"/>
      <c r="B648" s="656"/>
      <c r="C648" s="656"/>
      <c r="D648" s="656"/>
      <c r="E648" s="656"/>
      <c r="F648" s="656"/>
      <c r="G648" s="656"/>
      <c r="H648" s="656"/>
      <c r="I648" s="657"/>
      <c r="J648" s="656"/>
      <c r="K648" s="658"/>
      <c r="L648" s="658"/>
      <c r="M648" s="658"/>
      <c r="N648" s="658"/>
      <c r="O648" s="658"/>
      <c r="P648" s="658"/>
      <c r="Q648" s="658"/>
      <c r="R648" s="658"/>
      <c r="S648" s="658"/>
      <c r="T648" s="658"/>
      <c r="U648" s="658"/>
      <c r="V648" s="656"/>
      <c r="W648" s="656"/>
      <c r="X648" s="656"/>
      <c r="Y648" s="656"/>
      <c r="Z648" s="656"/>
    </row>
    <row r="649" spans="1:26" ht="15.75" customHeight="1" x14ac:dyDescent="0.25">
      <c r="A649" s="656"/>
      <c r="B649" s="656"/>
      <c r="C649" s="656"/>
      <c r="D649" s="656"/>
      <c r="E649" s="656"/>
      <c r="F649" s="656"/>
      <c r="G649" s="656"/>
      <c r="H649" s="656"/>
      <c r="I649" s="657"/>
      <c r="J649" s="656"/>
      <c r="K649" s="658"/>
      <c r="L649" s="658"/>
      <c r="M649" s="658"/>
      <c r="N649" s="658"/>
      <c r="O649" s="658"/>
      <c r="P649" s="658"/>
      <c r="Q649" s="658"/>
      <c r="R649" s="658"/>
      <c r="S649" s="658"/>
      <c r="T649" s="658"/>
      <c r="U649" s="658"/>
      <c r="V649" s="656"/>
      <c r="W649" s="656"/>
      <c r="X649" s="656"/>
      <c r="Y649" s="656"/>
      <c r="Z649" s="656"/>
    </row>
    <row r="650" spans="1:26" ht="15.75" customHeight="1" x14ac:dyDescent="0.25">
      <c r="A650" s="656"/>
      <c r="B650" s="656"/>
      <c r="C650" s="656"/>
      <c r="D650" s="656"/>
      <c r="E650" s="656"/>
      <c r="F650" s="656"/>
      <c r="G650" s="656"/>
      <c r="H650" s="656"/>
      <c r="I650" s="657"/>
      <c r="J650" s="656"/>
      <c r="K650" s="658"/>
      <c r="L650" s="658"/>
      <c r="M650" s="658"/>
      <c r="N650" s="658"/>
      <c r="O650" s="658"/>
      <c r="P650" s="658"/>
      <c r="Q650" s="658"/>
      <c r="R650" s="658"/>
      <c r="S650" s="658"/>
      <c r="T650" s="658"/>
      <c r="U650" s="658"/>
      <c r="V650" s="656"/>
      <c r="W650" s="656"/>
      <c r="X650" s="656"/>
      <c r="Y650" s="656"/>
      <c r="Z650" s="656"/>
    </row>
    <row r="651" spans="1:26" ht="15.75" customHeight="1" x14ac:dyDescent="0.25">
      <c r="A651" s="656"/>
      <c r="B651" s="656"/>
      <c r="C651" s="656"/>
      <c r="D651" s="656"/>
      <c r="E651" s="656"/>
      <c r="F651" s="656"/>
      <c r="G651" s="656"/>
      <c r="H651" s="656"/>
      <c r="I651" s="657"/>
      <c r="J651" s="656"/>
      <c r="K651" s="658"/>
      <c r="L651" s="658"/>
      <c r="M651" s="658"/>
      <c r="N651" s="658"/>
      <c r="O651" s="658"/>
      <c r="P651" s="658"/>
      <c r="Q651" s="658"/>
      <c r="R651" s="658"/>
      <c r="S651" s="658"/>
      <c r="T651" s="658"/>
      <c r="U651" s="658"/>
      <c r="V651" s="656"/>
      <c r="W651" s="656"/>
      <c r="X651" s="656"/>
      <c r="Y651" s="656"/>
      <c r="Z651" s="656"/>
    </row>
    <row r="652" spans="1:26" ht="15.75" customHeight="1" x14ac:dyDescent="0.25">
      <c r="A652" s="656"/>
      <c r="B652" s="656"/>
      <c r="C652" s="656"/>
      <c r="D652" s="656"/>
      <c r="E652" s="656"/>
      <c r="F652" s="656"/>
      <c r="G652" s="656"/>
      <c r="H652" s="656"/>
      <c r="I652" s="657"/>
      <c r="J652" s="656"/>
      <c r="K652" s="658"/>
      <c r="L652" s="658"/>
      <c r="M652" s="658"/>
      <c r="N652" s="658"/>
      <c r="O652" s="658"/>
      <c r="P652" s="658"/>
      <c r="Q652" s="658"/>
      <c r="R652" s="658"/>
      <c r="S652" s="658"/>
      <c r="T652" s="658"/>
      <c r="U652" s="658"/>
      <c r="V652" s="656"/>
      <c r="W652" s="656"/>
      <c r="X652" s="656"/>
      <c r="Y652" s="656"/>
      <c r="Z652" s="656"/>
    </row>
    <row r="653" spans="1:26" ht="15.75" customHeight="1" x14ac:dyDescent="0.25">
      <c r="A653" s="656"/>
      <c r="B653" s="656"/>
      <c r="C653" s="656"/>
      <c r="D653" s="656"/>
      <c r="E653" s="656"/>
      <c r="F653" s="656"/>
      <c r="G653" s="656"/>
      <c r="H653" s="656"/>
      <c r="I653" s="657"/>
      <c r="J653" s="656"/>
      <c r="K653" s="658"/>
      <c r="L653" s="658"/>
      <c r="M653" s="658"/>
      <c r="N653" s="658"/>
      <c r="O653" s="658"/>
      <c r="P653" s="658"/>
      <c r="Q653" s="658"/>
      <c r="R653" s="658"/>
      <c r="S653" s="658"/>
      <c r="T653" s="658"/>
      <c r="U653" s="658"/>
      <c r="V653" s="656"/>
      <c r="W653" s="656"/>
      <c r="X653" s="656"/>
      <c r="Y653" s="656"/>
      <c r="Z653" s="656"/>
    </row>
    <row r="654" spans="1:26" ht="15.75" customHeight="1" x14ac:dyDescent="0.25">
      <c r="A654" s="656"/>
      <c r="B654" s="656"/>
      <c r="C654" s="656"/>
      <c r="D654" s="656"/>
      <c r="E654" s="656"/>
      <c r="F654" s="656"/>
      <c r="G654" s="656"/>
      <c r="H654" s="656"/>
      <c r="I654" s="657"/>
      <c r="J654" s="656"/>
      <c r="K654" s="658"/>
      <c r="L654" s="658"/>
      <c r="M654" s="658"/>
      <c r="N654" s="658"/>
      <c r="O654" s="658"/>
      <c r="P654" s="658"/>
      <c r="Q654" s="658"/>
      <c r="R654" s="658"/>
      <c r="S654" s="658"/>
      <c r="T654" s="658"/>
      <c r="U654" s="658"/>
      <c r="V654" s="656"/>
      <c r="W654" s="656"/>
      <c r="X654" s="656"/>
      <c r="Y654" s="656"/>
      <c r="Z654" s="656"/>
    </row>
    <row r="655" spans="1:26" ht="15.75" customHeight="1" x14ac:dyDescent="0.25">
      <c r="A655" s="656"/>
      <c r="B655" s="656"/>
      <c r="C655" s="656"/>
      <c r="D655" s="656"/>
      <c r="E655" s="656"/>
      <c r="F655" s="656"/>
      <c r="G655" s="656"/>
      <c r="H655" s="656"/>
      <c r="I655" s="657"/>
      <c r="J655" s="656"/>
      <c r="K655" s="658"/>
      <c r="L655" s="658"/>
      <c r="M655" s="658"/>
      <c r="N655" s="658"/>
      <c r="O655" s="658"/>
      <c r="P655" s="658"/>
      <c r="Q655" s="658"/>
      <c r="R655" s="658"/>
      <c r="S655" s="658"/>
      <c r="T655" s="658"/>
      <c r="U655" s="658"/>
      <c r="V655" s="656"/>
      <c r="W655" s="656"/>
      <c r="X655" s="656"/>
      <c r="Y655" s="656"/>
      <c r="Z655" s="656"/>
    </row>
    <row r="656" spans="1:26" ht="15.75" customHeight="1" x14ac:dyDescent="0.25">
      <c r="A656" s="656"/>
      <c r="B656" s="656"/>
      <c r="C656" s="656"/>
      <c r="D656" s="656"/>
      <c r="E656" s="656"/>
      <c r="F656" s="656"/>
      <c r="G656" s="656"/>
      <c r="H656" s="656"/>
      <c r="I656" s="657"/>
      <c r="J656" s="656"/>
      <c r="K656" s="658"/>
      <c r="L656" s="658"/>
      <c r="M656" s="658"/>
      <c r="N656" s="658"/>
      <c r="O656" s="658"/>
      <c r="P656" s="658"/>
      <c r="Q656" s="658"/>
      <c r="R656" s="658"/>
      <c r="S656" s="658"/>
      <c r="T656" s="658"/>
      <c r="U656" s="658"/>
      <c r="V656" s="656"/>
      <c r="W656" s="656"/>
      <c r="X656" s="656"/>
      <c r="Y656" s="656"/>
      <c r="Z656" s="656"/>
    </row>
    <row r="657" spans="1:26" ht="15.75" customHeight="1" x14ac:dyDescent="0.25">
      <c r="A657" s="656"/>
      <c r="B657" s="656"/>
      <c r="C657" s="656"/>
      <c r="D657" s="656"/>
      <c r="E657" s="656"/>
      <c r="F657" s="656"/>
      <c r="G657" s="656"/>
      <c r="H657" s="656"/>
      <c r="I657" s="657"/>
      <c r="J657" s="656"/>
      <c r="K657" s="658"/>
      <c r="L657" s="658"/>
      <c r="M657" s="658"/>
      <c r="N657" s="658"/>
      <c r="O657" s="658"/>
      <c r="P657" s="658"/>
      <c r="Q657" s="658"/>
      <c r="R657" s="658"/>
      <c r="S657" s="658"/>
      <c r="T657" s="658"/>
      <c r="U657" s="658"/>
      <c r="V657" s="656"/>
      <c r="W657" s="656"/>
      <c r="X657" s="656"/>
      <c r="Y657" s="656"/>
      <c r="Z657" s="656"/>
    </row>
    <row r="658" spans="1:26" ht="15.75" customHeight="1" x14ac:dyDescent="0.25">
      <c r="A658" s="656"/>
      <c r="B658" s="656"/>
      <c r="C658" s="656"/>
      <c r="D658" s="656"/>
      <c r="E658" s="656"/>
      <c r="F658" s="656"/>
      <c r="G658" s="656"/>
      <c r="H658" s="656"/>
      <c r="I658" s="657"/>
      <c r="J658" s="656"/>
      <c r="K658" s="658"/>
      <c r="L658" s="658"/>
      <c r="M658" s="658"/>
      <c r="N658" s="658"/>
      <c r="O658" s="658"/>
      <c r="P658" s="658"/>
      <c r="Q658" s="658"/>
      <c r="R658" s="658"/>
      <c r="S658" s="658"/>
      <c r="T658" s="658"/>
      <c r="U658" s="658"/>
      <c r="V658" s="656"/>
      <c r="W658" s="656"/>
      <c r="X658" s="656"/>
      <c r="Y658" s="656"/>
      <c r="Z658" s="656"/>
    </row>
    <row r="659" spans="1:26" ht="15.75" customHeight="1" x14ac:dyDescent="0.25">
      <c r="A659" s="656"/>
      <c r="B659" s="656"/>
      <c r="C659" s="656"/>
      <c r="D659" s="656"/>
      <c r="E659" s="656"/>
      <c r="F659" s="656"/>
      <c r="G659" s="656"/>
      <c r="H659" s="656"/>
      <c r="I659" s="657"/>
      <c r="J659" s="656"/>
      <c r="K659" s="658"/>
      <c r="L659" s="658"/>
      <c r="M659" s="658"/>
      <c r="N659" s="658"/>
      <c r="O659" s="658"/>
      <c r="P659" s="658"/>
      <c r="Q659" s="658"/>
      <c r="R659" s="658"/>
      <c r="S659" s="658"/>
      <c r="T659" s="658"/>
      <c r="U659" s="658"/>
      <c r="V659" s="656"/>
      <c r="W659" s="656"/>
      <c r="X659" s="656"/>
      <c r="Y659" s="656"/>
      <c r="Z659" s="656"/>
    </row>
    <row r="660" spans="1:26" ht="15.75" customHeight="1" x14ac:dyDescent="0.25">
      <c r="A660" s="656"/>
      <c r="B660" s="656"/>
      <c r="C660" s="656"/>
      <c r="D660" s="656"/>
      <c r="E660" s="656"/>
      <c r="F660" s="656"/>
      <c r="G660" s="656"/>
      <c r="H660" s="656"/>
      <c r="I660" s="657"/>
      <c r="J660" s="656"/>
      <c r="K660" s="658"/>
      <c r="L660" s="658"/>
      <c r="M660" s="658"/>
      <c r="N660" s="658"/>
      <c r="O660" s="658"/>
      <c r="P660" s="658"/>
      <c r="Q660" s="658"/>
      <c r="R660" s="658"/>
      <c r="S660" s="658"/>
      <c r="T660" s="658"/>
      <c r="U660" s="658"/>
      <c r="V660" s="656"/>
      <c r="W660" s="656"/>
      <c r="X660" s="656"/>
      <c r="Y660" s="656"/>
      <c r="Z660" s="656"/>
    </row>
    <row r="661" spans="1:26" ht="15.75" customHeight="1" x14ac:dyDescent="0.25">
      <c r="A661" s="656"/>
      <c r="B661" s="656"/>
      <c r="C661" s="656"/>
      <c r="D661" s="656"/>
      <c r="E661" s="656"/>
      <c r="F661" s="656"/>
      <c r="G661" s="656"/>
      <c r="H661" s="656"/>
      <c r="I661" s="657"/>
      <c r="J661" s="656"/>
      <c r="K661" s="658"/>
      <c r="L661" s="658"/>
      <c r="M661" s="658"/>
      <c r="N661" s="658"/>
      <c r="O661" s="658"/>
      <c r="P661" s="658"/>
      <c r="Q661" s="658"/>
      <c r="R661" s="658"/>
      <c r="S661" s="658"/>
      <c r="T661" s="658"/>
      <c r="U661" s="658"/>
      <c r="V661" s="656"/>
      <c r="W661" s="656"/>
      <c r="X661" s="656"/>
      <c r="Y661" s="656"/>
      <c r="Z661" s="656"/>
    </row>
    <row r="662" spans="1:26" ht="15.75" customHeight="1" x14ac:dyDescent="0.25">
      <c r="A662" s="656"/>
      <c r="B662" s="656"/>
      <c r="C662" s="656"/>
      <c r="D662" s="656"/>
      <c r="E662" s="656"/>
      <c r="F662" s="656"/>
      <c r="G662" s="656"/>
      <c r="H662" s="656"/>
      <c r="I662" s="657"/>
      <c r="J662" s="656"/>
      <c r="K662" s="658"/>
      <c r="L662" s="658"/>
      <c r="M662" s="658"/>
      <c r="N662" s="658"/>
      <c r="O662" s="658"/>
      <c r="P662" s="658"/>
      <c r="Q662" s="658"/>
      <c r="R662" s="658"/>
      <c r="S662" s="658"/>
      <c r="T662" s="658"/>
      <c r="U662" s="658"/>
      <c r="V662" s="656"/>
      <c r="W662" s="656"/>
      <c r="X662" s="656"/>
      <c r="Y662" s="656"/>
      <c r="Z662" s="656"/>
    </row>
    <row r="663" spans="1:26" ht="15.75" customHeight="1" x14ac:dyDescent="0.25">
      <c r="A663" s="656"/>
      <c r="B663" s="656"/>
      <c r="C663" s="656"/>
      <c r="D663" s="656"/>
      <c r="E663" s="656"/>
      <c r="F663" s="656"/>
      <c r="G663" s="656"/>
      <c r="H663" s="656"/>
      <c r="I663" s="657"/>
      <c r="J663" s="656"/>
      <c r="K663" s="658"/>
      <c r="L663" s="658"/>
      <c r="M663" s="658"/>
      <c r="N663" s="658"/>
      <c r="O663" s="658"/>
      <c r="P663" s="658"/>
      <c r="Q663" s="658"/>
      <c r="R663" s="658"/>
      <c r="S663" s="658"/>
      <c r="T663" s="658"/>
      <c r="U663" s="658"/>
      <c r="V663" s="656"/>
      <c r="W663" s="656"/>
      <c r="X663" s="656"/>
      <c r="Y663" s="656"/>
      <c r="Z663" s="656"/>
    </row>
    <row r="664" spans="1:26" ht="15.75" customHeight="1" x14ac:dyDescent="0.25">
      <c r="A664" s="656"/>
      <c r="B664" s="656"/>
      <c r="C664" s="656"/>
      <c r="D664" s="656"/>
      <c r="E664" s="656"/>
      <c r="F664" s="656"/>
      <c r="G664" s="656"/>
      <c r="H664" s="656"/>
      <c r="I664" s="657"/>
      <c r="J664" s="656"/>
      <c r="K664" s="658"/>
      <c r="L664" s="658"/>
      <c r="M664" s="658"/>
      <c r="N664" s="658"/>
      <c r="O664" s="658"/>
      <c r="P664" s="658"/>
      <c r="Q664" s="658"/>
      <c r="R664" s="658"/>
      <c r="S664" s="658"/>
      <c r="T664" s="658"/>
      <c r="U664" s="658"/>
      <c r="V664" s="656"/>
      <c r="W664" s="656"/>
      <c r="X664" s="656"/>
      <c r="Y664" s="656"/>
      <c r="Z664" s="656"/>
    </row>
    <row r="665" spans="1:26" ht="15.75" customHeight="1" x14ac:dyDescent="0.25">
      <c r="A665" s="656"/>
      <c r="B665" s="656"/>
      <c r="C665" s="656"/>
      <c r="D665" s="656"/>
      <c r="E665" s="656"/>
      <c r="F665" s="656"/>
      <c r="G665" s="656"/>
      <c r="H665" s="656"/>
      <c r="I665" s="657"/>
      <c r="J665" s="656"/>
      <c r="K665" s="658"/>
      <c r="L665" s="658"/>
      <c r="M665" s="658"/>
      <c r="N665" s="658"/>
      <c r="O665" s="658"/>
      <c r="P665" s="658"/>
      <c r="Q665" s="658"/>
      <c r="R665" s="658"/>
      <c r="S665" s="658"/>
      <c r="T665" s="658"/>
      <c r="U665" s="658"/>
      <c r="V665" s="656"/>
      <c r="W665" s="656"/>
      <c r="X665" s="656"/>
      <c r="Y665" s="656"/>
      <c r="Z665" s="656"/>
    </row>
    <row r="666" spans="1:26" ht="15.75" customHeight="1" x14ac:dyDescent="0.25">
      <c r="A666" s="656"/>
      <c r="B666" s="656"/>
      <c r="C666" s="656"/>
      <c r="D666" s="656"/>
      <c r="E666" s="656"/>
      <c r="F666" s="656"/>
      <c r="G666" s="656"/>
      <c r="H666" s="656"/>
      <c r="I666" s="657"/>
      <c r="J666" s="656"/>
      <c r="K666" s="658"/>
      <c r="L666" s="658"/>
      <c r="M666" s="658"/>
      <c r="N666" s="658"/>
      <c r="O666" s="658"/>
      <c r="P666" s="658"/>
      <c r="Q666" s="658"/>
      <c r="R666" s="658"/>
      <c r="S666" s="658"/>
      <c r="T666" s="658"/>
      <c r="U666" s="658"/>
      <c r="V666" s="656"/>
      <c r="W666" s="656"/>
      <c r="X666" s="656"/>
      <c r="Y666" s="656"/>
      <c r="Z666" s="656"/>
    </row>
    <row r="667" spans="1:26" ht="15.75" customHeight="1" x14ac:dyDescent="0.25">
      <c r="A667" s="656"/>
      <c r="B667" s="656"/>
      <c r="C667" s="656"/>
      <c r="D667" s="656"/>
      <c r="E667" s="656"/>
      <c r="F667" s="656"/>
      <c r="G667" s="656"/>
      <c r="H667" s="656"/>
      <c r="I667" s="657"/>
      <c r="J667" s="656"/>
      <c r="K667" s="658"/>
      <c r="L667" s="658"/>
      <c r="M667" s="658"/>
      <c r="N667" s="658"/>
      <c r="O667" s="658"/>
      <c r="P667" s="658"/>
      <c r="Q667" s="658"/>
      <c r="R667" s="658"/>
      <c r="S667" s="658"/>
      <c r="T667" s="658"/>
      <c r="U667" s="658"/>
      <c r="V667" s="656"/>
      <c r="W667" s="656"/>
      <c r="X667" s="656"/>
      <c r="Y667" s="656"/>
      <c r="Z667" s="656"/>
    </row>
    <row r="668" spans="1:26" ht="15.75" customHeight="1" x14ac:dyDescent="0.25">
      <c r="A668" s="656"/>
      <c r="B668" s="656"/>
      <c r="C668" s="656"/>
      <c r="D668" s="656"/>
      <c r="E668" s="656"/>
      <c r="F668" s="656"/>
      <c r="G668" s="656"/>
      <c r="H668" s="656"/>
      <c r="I668" s="657"/>
      <c r="J668" s="656"/>
      <c r="K668" s="658"/>
      <c r="L668" s="658"/>
      <c r="M668" s="658"/>
      <c r="N668" s="658"/>
      <c r="O668" s="658"/>
      <c r="P668" s="658"/>
      <c r="Q668" s="658"/>
      <c r="R668" s="658"/>
      <c r="S668" s="658"/>
      <c r="T668" s="658"/>
      <c r="U668" s="658"/>
      <c r="V668" s="656"/>
      <c r="W668" s="656"/>
      <c r="X668" s="656"/>
      <c r="Y668" s="656"/>
      <c r="Z668" s="656"/>
    </row>
    <row r="669" spans="1:26" ht="15.75" customHeight="1" x14ac:dyDescent="0.25">
      <c r="A669" s="656"/>
      <c r="B669" s="656"/>
      <c r="C669" s="656"/>
      <c r="D669" s="656"/>
      <c r="E669" s="656"/>
      <c r="F669" s="656"/>
      <c r="G669" s="656"/>
      <c r="H669" s="656"/>
      <c r="I669" s="657"/>
      <c r="J669" s="656"/>
      <c r="K669" s="658"/>
      <c r="L669" s="658"/>
      <c r="M669" s="658"/>
      <c r="N669" s="658"/>
      <c r="O669" s="658"/>
      <c r="P669" s="658"/>
      <c r="Q669" s="658"/>
      <c r="R669" s="658"/>
      <c r="S669" s="658"/>
      <c r="T669" s="658"/>
      <c r="U669" s="658"/>
      <c r="V669" s="656"/>
      <c r="W669" s="656"/>
      <c r="X669" s="656"/>
      <c r="Y669" s="656"/>
      <c r="Z669" s="656"/>
    </row>
    <row r="670" spans="1:26" ht="15.75" customHeight="1" x14ac:dyDescent="0.25">
      <c r="A670" s="656"/>
      <c r="B670" s="656"/>
      <c r="C670" s="656"/>
      <c r="D670" s="656"/>
      <c r="E670" s="656"/>
      <c r="F670" s="656"/>
      <c r="G670" s="656"/>
      <c r="H670" s="656"/>
      <c r="I670" s="657"/>
      <c r="J670" s="656"/>
      <c r="K670" s="658"/>
      <c r="L670" s="658"/>
      <c r="M670" s="658"/>
      <c r="N670" s="658"/>
      <c r="O670" s="658"/>
      <c r="P670" s="658"/>
      <c r="Q670" s="658"/>
      <c r="R670" s="658"/>
      <c r="S670" s="658"/>
      <c r="T670" s="658"/>
      <c r="U670" s="658"/>
      <c r="V670" s="656"/>
      <c r="W670" s="656"/>
      <c r="X670" s="656"/>
      <c r="Y670" s="656"/>
      <c r="Z670" s="656"/>
    </row>
    <row r="671" spans="1:26" ht="15.75" customHeight="1" x14ac:dyDescent="0.25">
      <c r="A671" s="656"/>
      <c r="B671" s="656"/>
      <c r="C671" s="656"/>
      <c r="D671" s="656"/>
      <c r="E671" s="656"/>
      <c r="F671" s="656"/>
      <c r="G671" s="656"/>
      <c r="H671" s="656"/>
      <c r="I671" s="657"/>
      <c r="J671" s="656"/>
      <c r="K671" s="658"/>
      <c r="L671" s="658"/>
      <c r="M671" s="658"/>
      <c r="N671" s="658"/>
      <c r="O671" s="658"/>
      <c r="P671" s="658"/>
      <c r="Q671" s="658"/>
      <c r="R671" s="658"/>
      <c r="S671" s="658"/>
      <c r="T671" s="658"/>
      <c r="U671" s="658"/>
      <c r="V671" s="656"/>
      <c r="W671" s="656"/>
      <c r="X671" s="656"/>
      <c r="Y671" s="656"/>
      <c r="Z671" s="656"/>
    </row>
    <row r="672" spans="1:26" ht="15.75" customHeight="1" x14ac:dyDescent="0.25">
      <c r="A672" s="656"/>
      <c r="B672" s="656"/>
      <c r="C672" s="656"/>
      <c r="D672" s="656"/>
      <c r="E672" s="656"/>
      <c r="F672" s="656"/>
      <c r="G672" s="656"/>
      <c r="H672" s="656"/>
      <c r="I672" s="657"/>
      <c r="J672" s="656"/>
      <c r="K672" s="658"/>
      <c r="L672" s="658"/>
      <c r="M672" s="658"/>
      <c r="N672" s="658"/>
      <c r="O672" s="658"/>
      <c r="P672" s="658"/>
      <c r="Q672" s="658"/>
      <c r="R672" s="658"/>
      <c r="S672" s="658"/>
      <c r="T672" s="658"/>
      <c r="U672" s="658"/>
      <c r="V672" s="656"/>
      <c r="W672" s="656"/>
      <c r="X672" s="656"/>
      <c r="Y672" s="656"/>
      <c r="Z672" s="656"/>
    </row>
    <row r="673" spans="1:26" ht="15.75" customHeight="1" x14ac:dyDescent="0.25">
      <c r="A673" s="656"/>
      <c r="B673" s="656"/>
      <c r="C673" s="656"/>
      <c r="D673" s="656"/>
      <c r="E673" s="656"/>
      <c r="F673" s="656"/>
      <c r="G673" s="656"/>
      <c r="H673" s="656"/>
      <c r="I673" s="657"/>
      <c r="J673" s="656"/>
      <c r="K673" s="658"/>
      <c r="L673" s="658"/>
      <c r="M673" s="658"/>
      <c r="N673" s="658"/>
      <c r="O673" s="658"/>
      <c r="P673" s="658"/>
      <c r="Q673" s="658"/>
      <c r="R673" s="658"/>
      <c r="S673" s="658"/>
      <c r="T673" s="658"/>
      <c r="U673" s="658"/>
      <c r="V673" s="656"/>
      <c r="W673" s="656"/>
      <c r="X673" s="656"/>
      <c r="Y673" s="656"/>
      <c r="Z673" s="656"/>
    </row>
    <row r="674" spans="1:26" ht="15.75" customHeight="1" x14ac:dyDescent="0.25">
      <c r="A674" s="656"/>
      <c r="B674" s="656"/>
      <c r="C674" s="656"/>
      <c r="D674" s="656"/>
      <c r="E674" s="656"/>
      <c r="F674" s="656"/>
      <c r="G674" s="656"/>
      <c r="H674" s="656"/>
      <c r="I674" s="657"/>
      <c r="J674" s="656"/>
      <c r="K674" s="658"/>
      <c r="L674" s="658"/>
      <c r="M674" s="658"/>
      <c r="N674" s="658"/>
      <c r="O674" s="658"/>
      <c r="P674" s="658"/>
      <c r="Q674" s="658"/>
      <c r="R674" s="658"/>
      <c r="S674" s="658"/>
      <c r="T674" s="658"/>
      <c r="U674" s="658"/>
      <c r="V674" s="656"/>
      <c r="W674" s="656"/>
      <c r="X674" s="656"/>
      <c r="Y674" s="656"/>
      <c r="Z674" s="656"/>
    </row>
    <row r="675" spans="1:26" ht="15.75" customHeight="1" x14ac:dyDescent="0.25">
      <c r="A675" s="656"/>
      <c r="B675" s="656"/>
      <c r="C675" s="656"/>
      <c r="D675" s="656"/>
      <c r="E675" s="656"/>
      <c r="F675" s="656"/>
      <c r="G675" s="656"/>
      <c r="H675" s="656"/>
      <c r="I675" s="657"/>
      <c r="J675" s="656"/>
      <c r="K675" s="658"/>
      <c r="L675" s="658"/>
      <c r="M675" s="658"/>
      <c r="N675" s="658"/>
      <c r="O675" s="658"/>
      <c r="P675" s="658"/>
      <c r="Q675" s="658"/>
      <c r="R675" s="658"/>
      <c r="S675" s="658"/>
      <c r="T675" s="658"/>
      <c r="U675" s="658"/>
      <c r="V675" s="656"/>
      <c r="W675" s="656"/>
      <c r="X675" s="656"/>
      <c r="Y675" s="656"/>
      <c r="Z675" s="656"/>
    </row>
    <row r="676" spans="1:26" ht="15.75" customHeight="1" x14ac:dyDescent="0.25">
      <c r="A676" s="656"/>
      <c r="B676" s="656"/>
      <c r="C676" s="656"/>
      <c r="D676" s="656"/>
      <c r="E676" s="656"/>
      <c r="F676" s="656"/>
      <c r="G676" s="656"/>
      <c r="H676" s="656"/>
      <c r="I676" s="657"/>
      <c r="J676" s="656"/>
      <c r="K676" s="658"/>
      <c r="L676" s="658"/>
      <c r="M676" s="658"/>
      <c r="N676" s="658"/>
      <c r="O676" s="658"/>
      <c r="P676" s="658"/>
      <c r="Q676" s="658"/>
      <c r="R676" s="658"/>
      <c r="S676" s="658"/>
      <c r="T676" s="658"/>
      <c r="U676" s="658"/>
      <c r="V676" s="656"/>
      <c r="W676" s="656"/>
      <c r="X676" s="656"/>
      <c r="Y676" s="656"/>
      <c r="Z676" s="656"/>
    </row>
    <row r="677" spans="1:26" ht="15.75" customHeight="1" x14ac:dyDescent="0.25">
      <c r="A677" s="656"/>
      <c r="B677" s="656"/>
      <c r="C677" s="656"/>
      <c r="D677" s="656"/>
      <c r="E677" s="656"/>
      <c r="F677" s="656"/>
      <c r="G677" s="656"/>
      <c r="H677" s="656"/>
      <c r="I677" s="657"/>
      <c r="J677" s="656"/>
      <c r="K677" s="658"/>
      <c r="L677" s="658"/>
      <c r="M677" s="658"/>
      <c r="N677" s="658"/>
      <c r="O677" s="658"/>
      <c r="P677" s="658"/>
      <c r="Q677" s="658"/>
      <c r="R677" s="658"/>
      <c r="S677" s="658"/>
      <c r="T677" s="658"/>
      <c r="U677" s="658"/>
      <c r="V677" s="656"/>
      <c r="W677" s="656"/>
      <c r="X677" s="656"/>
      <c r="Y677" s="656"/>
      <c r="Z677" s="656"/>
    </row>
    <row r="678" spans="1:26" ht="15.75" customHeight="1" x14ac:dyDescent="0.25">
      <c r="A678" s="656"/>
      <c r="B678" s="656"/>
      <c r="C678" s="656"/>
      <c r="D678" s="656"/>
      <c r="E678" s="656"/>
      <c r="F678" s="656"/>
      <c r="G678" s="656"/>
      <c r="H678" s="656"/>
      <c r="I678" s="657"/>
      <c r="J678" s="656"/>
      <c r="K678" s="658"/>
      <c r="L678" s="658"/>
      <c r="M678" s="658"/>
      <c r="N678" s="658"/>
      <c r="O678" s="658"/>
      <c r="P678" s="658"/>
      <c r="Q678" s="658"/>
      <c r="R678" s="658"/>
      <c r="S678" s="658"/>
      <c r="T678" s="658"/>
      <c r="U678" s="658"/>
      <c r="V678" s="656"/>
      <c r="W678" s="656"/>
      <c r="X678" s="656"/>
      <c r="Y678" s="656"/>
      <c r="Z678" s="656"/>
    </row>
    <row r="679" spans="1:26" ht="15.75" customHeight="1" x14ac:dyDescent="0.25">
      <c r="A679" s="656"/>
      <c r="B679" s="656"/>
      <c r="C679" s="656"/>
      <c r="D679" s="656"/>
      <c r="E679" s="656"/>
      <c r="F679" s="656"/>
      <c r="G679" s="656"/>
      <c r="H679" s="656"/>
      <c r="I679" s="657"/>
      <c r="J679" s="656"/>
      <c r="K679" s="658"/>
      <c r="L679" s="658"/>
      <c r="M679" s="658"/>
      <c r="N679" s="658"/>
      <c r="O679" s="658"/>
      <c r="P679" s="658"/>
      <c r="Q679" s="658"/>
      <c r="R679" s="658"/>
      <c r="S679" s="658"/>
      <c r="T679" s="658"/>
      <c r="U679" s="658"/>
      <c r="V679" s="656"/>
      <c r="W679" s="656"/>
      <c r="X679" s="656"/>
      <c r="Y679" s="656"/>
      <c r="Z679" s="656"/>
    </row>
    <row r="680" spans="1:26" ht="15.75" customHeight="1" x14ac:dyDescent="0.25">
      <c r="A680" s="656"/>
      <c r="B680" s="656"/>
      <c r="C680" s="656"/>
      <c r="D680" s="656"/>
      <c r="E680" s="656"/>
      <c r="F680" s="656"/>
      <c r="G680" s="656"/>
      <c r="H680" s="656"/>
      <c r="I680" s="657"/>
      <c r="J680" s="656"/>
      <c r="K680" s="658"/>
      <c r="L680" s="658"/>
      <c r="M680" s="658"/>
      <c r="N680" s="658"/>
      <c r="O680" s="658"/>
      <c r="P680" s="658"/>
      <c r="Q680" s="658"/>
      <c r="R680" s="658"/>
      <c r="S680" s="658"/>
      <c r="T680" s="658"/>
      <c r="U680" s="658"/>
      <c r="V680" s="656"/>
      <c r="W680" s="656"/>
      <c r="X680" s="656"/>
      <c r="Y680" s="656"/>
      <c r="Z680" s="656"/>
    </row>
    <row r="681" spans="1:26" ht="15.75" customHeight="1" x14ac:dyDescent="0.25">
      <c r="A681" s="656"/>
      <c r="B681" s="656"/>
      <c r="C681" s="656"/>
      <c r="D681" s="656"/>
      <c r="E681" s="656"/>
      <c r="F681" s="656"/>
      <c r="G681" s="656"/>
      <c r="H681" s="656"/>
      <c r="I681" s="657"/>
      <c r="J681" s="656"/>
      <c r="K681" s="658"/>
      <c r="L681" s="658"/>
      <c r="M681" s="658"/>
      <c r="N681" s="658"/>
      <c r="O681" s="658"/>
      <c r="P681" s="658"/>
      <c r="Q681" s="658"/>
      <c r="R681" s="658"/>
      <c r="S681" s="658"/>
      <c r="T681" s="658"/>
      <c r="U681" s="658"/>
      <c r="V681" s="656"/>
      <c r="W681" s="656"/>
      <c r="X681" s="656"/>
      <c r="Y681" s="656"/>
      <c r="Z681" s="656"/>
    </row>
    <row r="682" spans="1:26" ht="15.75" customHeight="1" x14ac:dyDescent="0.25">
      <c r="A682" s="656"/>
      <c r="B682" s="656"/>
      <c r="C682" s="656"/>
      <c r="D682" s="656"/>
      <c r="E682" s="656"/>
      <c r="F682" s="656"/>
      <c r="G682" s="656"/>
      <c r="H682" s="656"/>
      <c r="I682" s="657"/>
      <c r="J682" s="656"/>
      <c r="K682" s="658"/>
      <c r="L682" s="658"/>
      <c r="M682" s="658"/>
      <c r="N682" s="658"/>
      <c r="O682" s="658"/>
      <c r="P682" s="658"/>
      <c r="Q682" s="658"/>
      <c r="R682" s="658"/>
      <c r="S682" s="658"/>
      <c r="T682" s="658"/>
      <c r="U682" s="658"/>
      <c r="V682" s="656"/>
      <c r="W682" s="656"/>
      <c r="X682" s="656"/>
      <c r="Y682" s="656"/>
      <c r="Z682" s="656"/>
    </row>
    <row r="683" spans="1:26" ht="15.75" customHeight="1" x14ac:dyDescent="0.25">
      <c r="A683" s="656"/>
      <c r="B683" s="656"/>
      <c r="C683" s="656"/>
      <c r="D683" s="656"/>
      <c r="E683" s="656"/>
      <c r="F683" s="656"/>
      <c r="G683" s="656"/>
      <c r="H683" s="656"/>
      <c r="I683" s="657"/>
      <c r="J683" s="656"/>
      <c r="K683" s="658"/>
      <c r="L683" s="658"/>
      <c r="M683" s="658"/>
      <c r="N683" s="658"/>
      <c r="O683" s="658"/>
      <c r="P683" s="658"/>
      <c r="Q683" s="658"/>
      <c r="R683" s="658"/>
      <c r="S683" s="658"/>
      <c r="T683" s="658"/>
      <c r="U683" s="658"/>
      <c r="V683" s="656"/>
      <c r="W683" s="656"/>
      <c r="X683" s="656"/>
      <c r="Y683" s="656"/>
      <c r="Z683" s="656"/>
    </row>
    <row r="684" spans="1:26" ht="15.75" customHeight="1" x14ac:dyDescent="0.25">
      <c r="A684" s="656"/>
      <c r="B684" s="656"/>
      <c r="C684" s="656"/>
      <c r="D684" s="656"/>
      <c r="E684" s="656"/>
      <c r="F684" s="656"/>
      <c r="G684" s="656"/>
      <c r="H684" s="656"/>
      <c r="I684" s="657"/>
      <c r="J684" s="656"/>
      <c r="K684" s="658"/>
      <c r="L684" s="658"/>
      <c r="M684" s="658"/>
      <c r="N684" s="658"/>
      <c r="O684" s="658"/>
      <c r="P684" s="658"/>
      <c r="Q684" s="658"/>
      <c r="R684" s="658"/>
      <c r="S684" s="658"/>
      <c r="T684" s="658"/>
      <c r="U684" s="658"/>
      <c r="V684" s="656"/>
      <c r="W684" s="656"/>
      <c r="X684" s="656"/>
      <c r="Y684" s="656"/>
      <c r="Z684" s="656"/>
    </row>
    <row r="685" spans="1:26" ht="15.75" customHeight="1" x14ac:dyDescent="0.25">
      <c r="A685" s="656"/>
      <c r="B685" s="656"/>
      <c r="C685" s="656"/>
      <c r="D685" s="656"/>
      <c r="E685" s="656"/>
      <c r="F685" s="656"/>
      <c r="G685" s="656"/>
      <c r="H685" s="656"/>
      <c r="I685" s="657"/>
      <c r="J685" s="656"/>
      <c r="K685" s="658"/>
      <c r="L685" s="658"/>
      <c r="M685" s="658"/>
      <c r="N685" s="658"/>
      <c r="O685" s="658"/>
      <c r="P685" s="658"/>
      <c r="Q685" s="658"/>
      <c r="R685" s="658"/>
      <c r="S685" s="658"/>
      <c r="T685" s="658"/>
      <c r="U685" s="658"/>
      <c r="V685" s="656"/>
      <c r="W685" s="656"/>
      <c r="X685" s="656"/>
      <c r="Y685" s="656"/>
      <c r="Z685" s="656"/>
    </row>
    <row r="686" spans="1:26" ht="15.75" customHeight="1" x14ac:dyDescent="0.25">
      <c r="A686" s="656"/>
      <c r="B686" s="656"/>
      <c r="C686" s="656"/>
      <c r="D686" s="656"/>
      <c r="E686" s="656"/>
      <c r="F686" s="656"/>
      <c r="G686" s="656"/>
      <c r="H686" s="656"/>
      <c r="I686" s="657"/>
      <c r="J686" s="656"/>
      <c r="K686" s="658"/>
      <c r="L686" s="658"/>
      <c r="M686" s="658"/>
      <c r="N686" s="658"/>
      <c r="O686" s="658"/>
      <c r="P686" s="658"/>
      <c r="Q686" s="658"/>
      <c r="R686" s="658"/>
      <c r="S686" s="658"/>
      <c r="T686" s="658"/>
      <c r="U686" s="658"/>
      <c r="V686" s="656"/>
      <c r="W686" s="656"/>
      <c r="X686" s="656"/>
      <c r="Y686" s="656"/>
      <c r="Z686" s="656"/>
    </row>
    <row r="687" spans="1:26" ht="15.75" customHeight="1" x14ac:dyDescent="0.25">
      <c r="A687" s="656"/>
      <c r="B687" s="656"/>
      <c r="C687" s="656"/>
      <c r="D687" s="656"/>
      <c r="E687" s="656"/>
      <c r="F687" s="656"/>
      <c r="G687" s="656"/>
      <c r="H687" s="656"/>
      <c r="I687" s="657"/>
      <c r="J687" s="656"/>
      <c r="K687" s="658"/>
      <c r="L687" s="658"/>
      <c r="M687" s="658"/>
      <c r="N687" s="658"/>
      <c r="O687" s="658"/>
      <c r="P687" s="658"/>
      <c r="Q687" s="658"/>
      <c r="R687" s="658"/>
      <c r="S687" s="658"/>
      <c r="T687" s="658"/>
      <c r="U687" s="658"/>
      <c r="V687" s="656"/>
      <c r="W687" s="656"/>
      <c r="X687" s="656"/>
      <c r="Y687" s="656"/>
      <c r="Z687" s="656"/>
    </row>
    <row r="688" spans="1:26" ht="15.75" customHeight="1" x14ac:dyDescent="0.25">
      <c r="A688" s="656"/>
      <c r="B688" s="656"/>
      <c r="C688" s="656"/>
      <c r="D688" s="656"/>
      <c r="E688" s="656"/>
      <c r="F688" s="656"/>
      <c r="G688" s="656"/>
      <c r="H688" s="656"/>
      <c r="I688" s="657"/>
      <c r="J688" s="656"/>
      <c r="K688" s="658"/>
      <c r="L688" s="658"/>
      <c r="M688" s="658"/>
      <c r="N688" s="658"/>
      <c r="O688" s="658"/>
      <c r="P688" s="658"/>
      <c r="Q688" s="658"/>
      <c r="R688" s="658"/>
      <c r="S688" s="658"/>
      <c r="T688" s="658"/>
      <c r="U688" s="658"/>
      <c r="V688" s="656"/>
      <c r="W688" s="656"/>
      <c r="X688" s="656"/>
      <c r="Y688" s="656"/>
      <c r="Z688" s="656"/>
    </row>
    <row r="689" spans="1:26" ht="15.75" customHeight="1" x14ac:dyDescent="0.25">
      <c r="A689" s="656"/>
      <c r="B689" s="656"/>
      <c r="C689" s="656"/>
      <c r="D689" s="656"/>
      <c r="E689" s="656"/>
      <c r="F689" s="656"/>
      <c r="G689" s="656"/>
      <c r="H689" s="656"/>
      <c r="I689" s="657"/>
      <c r="J689" s="656"/>
      <c r="K689" s="658"/>
      <c r="L689" s="658"/>
      <c r="M689" s="658"/>
      <c r="N689" s="658"/>
      <c r="O689" s="658"/>
      <c r="P689" s="658"/>
      <c r="Q689" s="658"/>
      <c r="R689" s="658"/>
      <c r="S689" s="658"/>
      <c r="T689" s="658"/>
      <c r="U689" s="658"/>
      <c r="V689" s="656"/>
      <c r="W689" s="656"/>
      <c r="X689" s="656"/>
      <c r="Y689" s="656"/>
      <c r="Z689" s="656"/>
    </row>
    <row r="690" spans="1:26" ht="15.75" customHeight="1" x14ac:dyDescent="0.25">
      <c r="A690" s="656"/>
      <c r="B690" s="656"/>
      <c r="C690" s="656"/>
      <c r="D690" s="656"/>
      <c r="E690" s="656"/>
      <c r="F690" s="656"/>
      <c r="G690" s="656"/>
      <c r="H690" s="656"/>
      <c r="I690" s="657"/>
      <c r="J690" s="656"/>
      <c r="K690" s="658"/>
      <c r="L690" s="658"/>
      <c r="M690" s="658"/>
      <c r="N690" s="658"/>
      <c r="O690" s="658"/>
      <c r="P690" s="658"/>
      <c r="Q690" s="658"/>
      <c r="R690" s="658"/>
      <c r="S690" s="658"/>
      <c r="T690" s="658"/>
      <c r="U690" s="658"/>
      <c r="V690" s="656"/>
      <c r="W690" s="656"/>
      <c r="X690" s="656"/>
      <c r="Y690" s="656"/>
      <c r="Z690" s="656"/>
    </row>
    <row r="691" spans="1:26" ht="15.75" customHeight="1" x14ac:dyDescent="0.25">
      <c r="A691" s="656"/>
      <c r="B691" s="656"/>
      <c r="C691" s="656"/>
      <c r="D691" s="656"/>
      <c r="E691" s="656"/>
      <c r="F691" s="656"/>
      <c r="G691" s="656"/>
      <c r="H691" s="656"/>
      <c r="I691" s="657"/>
      <c r="J691" s="656"/>
      <c r="K691" s="658"/>
      <c r="L691" s="658"/>
      <c r="M691" s="658"/>
      <c r="N691" s="658"/>
      <c r="O691" s="658"/>
      <c r="P691" s="658"/>
      <c r="Q691" s="658"/>
      <c r="R691" s="658"/>
      <c r="S691" s="658"/>
      <c r="T691" s="658"/>
      <c r="U691" s="658"/>
      <c r="V691" s="656"/>
      <c r="W691" s="656"/>
      <c r="X691" s="656"/>
      <c r="Y691" s="656"/>
      <c r="Z691" s="656"/>
    </row>
    <row r="692" spans="1:26" ht="15.75" customHeight="1" x14ac:dyDescent="0.25">
      <c r="A692" s="656"/>
      <c r="B692" s="656"/>
      <c r="C692" s="656"/>
      <c r="D692" s="656"/>
      <c r="E692" s="656"/>
      <c r="F692" s="656"/>
      <c r="G692" s="656"/>
      <c r="H692" s="656"/>
      <c r="I692" s="657"/>
      <c r="J692" s="656"/>
      <c r="K692" s="658"/>
      <c r="L692" s="658"/>
      <c r="M692" s="658"/>
      <c r="N692" s="658"/>
      <c r="O692" s="658"/>
      <c r="P692" s="658"/>
      <c r="Q692" s="658"/>
      <c r="R692" s="658"/>
      <c r="S692" s="658"/>
      <c r="T692" s="658"/>
      <c r="U692" s="658"/>
      <c r="V692" s="656"/>
      <c r="W692" s="656"/>
      <c r="X692" s="656"/>
      <c r="Y692" s="656"/>
      <c r="Z692" s="656"/>
    </row>
    <row r="693" spans="1:26" ht="15.75" customHeight="1" x14ac:dyDescent="0.25">
      <c r="A693" s="656"/>
      <c r="B693" s="656"/>
      <c r="C693" s="656"/>
      <c r="D693" s="656"/>
      <c r="E693" s="656"/>
      <c r="F693" s="656"/>
      <c r="G693" s="656"/>
      <c r="H693" s="656"/>
      <c r="I693" s="657"/>
      <c r="J693" s="656"/>
      <c r="K693" s="658"/>
      <c r="L693" s="658"/>
      <c r="M693" s="658"/>
      <c r="N693" s="658"/>
      <c r="O693" s="658"/>
      <c r="P693" s="658"/>
      <c r="Q693" s="658"/>
      <c r="R693" s="658"/>
      <c r="S693" s="658"/>
      <c r="T693" s="658"/>
      <c r="U693" s="658"/>
      <c r="V693" s="656"/>
      <c r="W693" s="656"/>
      <c r="X693" s="656"/>
      <c r="Y693" s="656"/>
      <c r="Z693" s="656"/>
    </row>
    <row r="694" spans="1:26" ht="15.75" customHeight="1" x14ac:dyDescent="0.25">
      <c r="A694" s="656"/>
      <c r="B694" s="656"/>
      <c r="C694" s="656"/>
      <c r="D694" s="656"/>
      <c r="E694" s="656"/>
      <c r="F694" s="656"/>
      <c r="G694" s="656"/>
      <c r="H694" s="656"/>
      <c r="I694" s="657"/>
      <c r="J694" s="656"/>
      <c r="K694" s="658"/>
      <c r="L694" s="658"/>
      <c r="M694" s="658"/>
      <c r="N694" s="658"/>
      <c r="O694" s="658"/>
      <c r="P694" s="658"/>
      <c r="Q694" s="658"/>
      <c r="R694" s="658"/>
      <c r="S694" s="658"/>
      <c r="T694" s="658"/>
      <c r="U694" s="658"/>
      <c r="V694" s="656"/>
      <c r="W694" s="656"/>
      <c r="X694" s="656"/>
      <c r="Y694" s="656"/>
      <c r="Z694" s="656"/>
    </row>
    <row r="695" spans="1:26" ht="15.75" customHeight="1" x14ac:dyDescent="0.25">
      <c r="A695" s="656"/>
      <c r="B695" s="656"/>
      <c r="C695" s="656"/>
      <c r="D695" s="656"/>
      <c r="E695" s="656"/>
      <c r="F695" s="656"/>
      <c r="G695" s="656"/>
      <c r="H695" s="656"/>
      <c r="I695" s="657"/>
      <c r="J695" s="656"/>
      <c r="K695" s="658"/>
      <c r="L695" s="658"/>
      <c r="M695" s="658"/>
      <c r="N695" s="658"/>
      <c r="O695" s="658"/>
      <c r="P695" s="658"/>
      <c r="Q695" s="658"/>
      <c r="R695" s="658"/>
      <c r="S695" s="658"/>
      <c r="T695" s="658"/>
      <c r="U695" s="658"/>
      <c r="V695" s="656"/>
      <c r="W695" s="656"/>
      <c r="X695" s="656"/>
      <c r="Y695" s="656"/>
      <c r="Z695" s="656"/>
    </row>
    <row r="696" spans="1:26" ht="15.75" customHeight="1" x14ac:dyDescent="0.25">
      <c r="A696" s="656"/>
      <c r="B696" s="656"/>
      <c r="C696" s="656"/>
      <c r="D696" s="656"/>
      <c r="E696" s="656"/>
      <c r="F696" s="656"/>
      <c r="G696" s="656"/>
      <c r="H696" s="656"/>
      <c r="I696" s="657"/>
      <c r="J696" s="656"/>
      <c r="K696" s="658"/>
      <c r="L696" s="658"/>
      <c r="M696" s="658"/>
      <c r="N696" s="658"/>
      <c r="O696" s="658"/>
      <c r="P696" s="658"/>
      <c r="Q696" s="658"/>
      <c r="R696" s="658"/>
      <c r="S696" s="658"/>
      <c r="T696" s="658"/>
      <c r="U696" s="658"/>
      <c r="V696" s="656"/>
      <c r="W696" s="656"/>
      <c r="X696" s="656"/>
      <c r="Y696" s="656"/>
      <c r="Z696" s="656"/>
    </row>
    <row r="697" spans="1:26" ht="15.75" customHeight="1" x14ac:dyDescent="0.25">
      <c r="A697" s="656"/>
      <c r="B697" s="656"/>
      <c r="C697" s="656"/>
      <c r="D697" s="656"/>
      <c r="E697" s="656"/>
      <c r="F697" s="656"/>
      <c r="G697" s="656"/>
      <c r="H697" s="656"/>
      <c r="I697" s="657"/>
      <c r="J697" s="656"/>
      <c r="K697" s="658"/>
      <c r="L697" s="658"/>
      <c r="M697" s="658"/>
      <c r="N697" s="658"/>
      <c r="O697" s="658"/>
      <c r="P697" s="658"/>
      <c r="Q697" s="658"/>
      <c r="R697" s="658"/>
      <c r="S697" s="658"/>
      <c r="T697" s="658"/>
      <c r="U697" s="658"/>
      <c r="V697" s="656"/>
      <c r="W697" s="656"/>
      <c r="X697" s="656"/>
      <c r="Y697" s="656"/>
      <c r="Z697" s="656"/>
    </row>
    <row r="698" spans="1:26" ht="15.75" customHeight="1" x14ac:dyDescent="0.25">
      <c r="A698" s="656"/>
      <c r="B698" s="656"/>
      <c r="C698" s="656"/>
      <c r="D698" s="656"/>
      <c r="E698" s="656"/>
      <c r="F698" s="656"/>
      <c r="G698" s="656"/>
      <c r="H698" s="656"/>
      <c r="I698" s="657"/>
      <c r="J698" s="656"/>
      <c r="K698" s="658"/>
      <c r="L698" s="658"/>
      <c r="M698" s="658"/>
      <c r="N698" s="658"/>
      <c r="O698" s="658"/>
      <c r="P698" s="658"/>
      <c r="Q698" s="658"/>
      <c r="R698" s="658"/>
      <c r="S698" s="658"/>
      <c r="T698" s="658"/>
      <c r="U698" s="658"/>
      <c r="V698" s="656"/>
      <c r="W698" s="656"/>
      <c r="X698" s="656"/>
      <c r="Y698" s="656"/>
      <c r="Z698" s="656"/>
    </row>
    <row r="699" spans="1:26" ht="15.75" customHeight="1" x14ac:dyDescent="0.25">
      <c r="A699" s="656"/>
      <c r="B699" s="656"/>
      <c r="C699" s="656"/>
      <c r="D699" s="656"/>
      <c r="E699" s="656"/>
      <c r="F699" s="656"/>
      <c r="G699" s="656"/>
      <c r="H699" s="656"/>
      <c r="I699" s="657"/>
      <c r="J699" s="656"/>
      <c r="K699" s="658"/>
      <c r="L699" s="658"/>
      <c r="M699" s="658"/>
      <c r="N699" s="658"/>
      <c r="O699" s="658"/>
      <c r="P699" s="658"/>
      <c r="Q699" s="658"/>
      <c r="R699" s="658"/>
      <c r="S699" s="658"/>
      <c r="T699" s="658"/>
      <c r="U699" s="658"/>
      <c r="V699" s="656"/>
      <c r="W699" s="656"/>
      <c r="X699" s="656"/>
      <c r="Y699" s="656"/>
      <c r="Z699" s="656"/>
    </row>
    <row r="700" spans="1:26" ht="15.75" customHeight="1" x14ac:dyDescent="0.25">
      <c r="A700" s="656"/>
      <c r="B700" s="656"/>
      <c r="C700" s="656"/>
      <c r="D700" s="656"/>
      <c r="E700" s="656"/>
      <c r="F700" s="656"/>
      <c r="G700" s="656"/>
      <c r="H700" s="656"/>
      <c r="I700" s="657"/>
      <c r="J700" s="656"/>
      <c r="K700" s="658"/>
      <c r="L700" s="658"/>
      <c r="M700" s="658"/>
      <c r="N700" s="658"/>
      <c r="O700" s="658"/>
      <c r="P700" s="658"/>
      <c r="Q700" s="658"/>
      <c r="R700" s="658"/>
      <c r="S700" s="658"/>
      <c r="T700" s="658"/>
      <c r="U700" s="658"/>
      <c r="V700" s="656"/>
      <c r="W700" s="656"/>
      <c r="X700" s="656"/>
      <c r="Y700" s="656"/>
      <c r="Z700" s="656"/>
    </row>
    <row r="701" spans="1:26" ht="15.75" customHeight="1" x14ac:dyDescent="0.25">
      <c r="A701" s="656"/>
      <c r="B701" s="656"/>
      <c r="C701" s="656"/>
      <c r="D701" s="656"/>
      <c r="E701" s="656"/>
      <c r="F701" s="656"/>
      <c r="G701" s="656"/>
      <c r="H701" s="656"/>
      <c r="I701" s="657"/>
      <c r="J701" s="656"/>
      <c r="K701" s="658"/>
      <c r="L701" s="658"/>
      <c r="M701" s="658"/>
      <c r="N701" s="658"/>
      <c r="O701" s="658"/>
      <c r="P701" s="658"/>
      <c r="Q701" s="658"/>
      <c r="R701" s="658"/>
      <c r="S701" s="658"/>
      <c r="T701" s="658"/>
      <c r="U701" s="658"/>
      <c r="V701" s="656"/>
      <c r="W701" s="656"/>
      <c r="X701" s="656"/>
      <c r="Y701" s="656"/>
      <c r="Z701" s="656"/>
    </row>
    <row r="702" spans="1:26" ht="15.75" customHeight="1" x14ac:dyDescent="0.25">
      <c r="A702" s="656"/>
      <c r="B702" s="656"/>
      <c r="C702" s="656"/>
      <c r="D702" s="656"/>
      <c r="E702" s="656"/>
      <c r="F702" s="656"/>
      <c r="G702" s="656"/>
      <c r="H702" s="656"/>
      <c r="I702" s="657"/>
      <c r="J702" s="656"/>
      <c r="K702" s="658"/>
      <c r="L702" s="658"/>
      <c r="M702" s="658"/>
      <c r="N702" s="658"/>
      <c r="O702" s="658"/>
      <c r="P702" s="658"/>
      <c r="Q702" s="658"/>
      <c r="R702" s="658"/>
      <c r="S702" s="658"/>
      <c r="T702" s="658"/>
      <c r="U702" s="658"/>
      <c r="V702" s="656"/>
      <c r="W702" s="656"/>
      <c r="X702" s="656"/>
      <c r="Y702" s="656"/>
      <c r="Z702" s="656"/>
    </row>
    <row r="703" spans="1:26" ht="15.75" customHeight="1" x14ac:dyDescent="0.25">
      <c r="A703" s="656"/>
      <c r="B703" s="656"/>
      <c r="C703" s="656"/>
      <c r="D703" s="656"/>
      <c r="E703" s="656"/>
      <c r="F703" s="656"/>
      <c r="G703" s="656"/>
      <c r="H703" s="656"/>
      <c r="I703" s="657"/>
      <c r="J703" s="656"/>
      <c r="K703" s="658"/>
      <c r="L703" s="658"/>
      <c r="M703" s="658"/>
      <c r="N703" s="658"/>
      <c r="O703" s="658"/>
      <c r="P703" s="658"/>
      <c r="Q703" s="658"/>
      <c r="R703" s="658"/>
      <c r="S703" s="658"/>
      <c r="T703" s="658"/>
      <c r="U703" s="658"/>
      <c r="V703" s="656"/>
      <c r="W703" s="656"/>
      <c r="X703" s="656"/>
      <c r="Y703" s="656"/>
      <c r="Z703" s="656"/>
    </row>
    <row r="704" spans="1:26" ht="15.75" customHeight="1" x14ac:dyDescent="0.25">
      <c r="A704" s="656"/>
      <c r="B704" s="656"/>
      <c r="C704" s="656"/>
      <c r="D704" s="656"/>
      <c r="E704" s="656"/>
      <c r="F704" s="656"/>
      <c r="G704" s="656"/>
      <c r="H704" s="656"/>
      <c r="I704" s="657"/>
      <c r="J704" s="656"/>
      <c r="K704" s="658"/>
      <c r="L704" s="658"/>
      <c r="M704" s="658"/>
      <c r="N704" s="658"/>
      <c r="O704" s="658"/>
      <c r="P704" s="658"/>
      <c r="Q704" s="658"/>
      <c r="R704" s="658"/>
      <c r="S704" s="658"/>
      <c r="T704" s="658"/>
      <c r="U704" s="658"/>
      <c r="V704" s="656"/>
      <c r="W704" s="656"/>
      <c r="X704" s="656"/>
      <c r="Y704" s="656"/>
      <c r="Z704" s="656"/>
    </row>
    <row r="705" spans="1:26" ht="15.75" customHeight="1" x14ac:dyDescent="0.25">
      <c r="A705" s="656"/>
      <c r="B705" s="656"/>
      <c r="C705" s="656"/>
      <c r="D705" s="656"/>
      <c r="E705" s="656"/>
      <c r="F705" s="656"/>
      <c r="G705" s="656"/>
      <c r="H705" s="656"/>
      <c r="I705" s="657"/>
      <c r="J705" s="656"/>
      <c r="K705" s="658"/>
      <c r="L705" s="658"/>
      <c r="M705" s="658"/>
      <c r="N705" s="658"/>
      <c r="O705" s="658"/>
      <c r="P705" s="658"/>
      <c r="Q705" s="658"/>
      <c r="R705" s="658"/>
      <c r="S705" s="658"/>
      <c r="T705" s="658"/>
      <c r="U705" s="658"/>
      <c r="V705" s="656"/>
      <c r="W705" s="656"/>
      <c r="X705" s="656"/>
      <c r="Y705" s="656"/>
      <c r="Z705" s="656"/>
    </row>
    <row r="706" spans="1:26" ht="15.75" customHeight="1" x14ac:dyDescent="0.25">
      <c r="A706" s="656"/>
      <c r="B706" s="656"/>
      <c r="C706" s="656"/>
      <c r="D706" s="656"/>
      <c r="E706" s="656"/>
      <c r="F706" s="656"/>
      <c r="G706" s="656"/>
      <c r="H706" s="656"/>
      <c r="I706" s="657"/>
      <c r="J706" s="656"/>
      <c r="K706" s="658"/>
      <c r="L706" s="658"/>
      <c r="M706" s="658"/>
      <c r="N706" s="658"/>
      <c r="O706" s="658"/>
      <c r="P706" s="658"/>
      <c r="Q706" s="658"/>
      <c r="R706" s="658"/>
      <c r="S706" s="658"/>
      <c r="T706" s="658"/>
      <c r="U706" s="658"/>
      <c r="V706" s="656"/>
      <c r="W706" s="656"/>
      <c r="X706" s="656"/>
      <c r="Y706" s="656"/>
      <c r="Z706" s="656"/>
    </row>
    <row r="707" spans="1:26" ht="15.75" customHeight="1" x14ac:dyDescent="0.25">
      <c r="A707" s="656"/>
      <c r="B707" s="656"/>
      <c r="C707" s="656"/>
      <c r="D707" s="656"/>
      <c r="E707" s="656"/>
      <c r="F707" s="656"/>
      <c r="G707" s="656"/>
      <c r="H707" s="656"/>
      <c r="I707" s="657"/>
      <c r="J707" s="656"/>
      <c r="K707" s="658"/>
      <c r="L707" s="658"/>
      <c r="M707" s="658"/>
      <c r="N707" s="658"/>
      <c r="O707" s="658"/>
      <c r="P707" s="658"/>
      <c r="Q707" s="658"/>
      <c r="R707" s="658"/>
      <c r="S707" s="658"/>
      <c r="T707" s="658"/>
      <c r="U707" s="658"/>
      <c r="V707" s="656"/>
      <c r="W707" s="656"/>
      <c r="X707" s="656"/>
      <c r="Y707" s="656"/>
      <c r="Z707" s="656"/>
    </row>
    <row r="708" spans="1:26" ht="15.75" customHeight="1" x14ac:dyDescent="0.25">
      <c r="A708" s="656"/>
      <c r="B708" s="656"/>
      <c r="C708" s="656"/>
      <c r="D708" s="656"/>
      <c r="E708" s="656"/>
      <c r="F708" s="656"/>
      <c r="G708" s="656"/>
      <c r="H708" s="656"/>
      <c r="I708" s="657"/>
      <c r="J708" s="656"/>
      <c r="K708" s="658"/>
      <c r="L708" s="658"/>
      <c r="M708" s="658"/>
      <c r="N708" s="658"/>
      <c r="O708" s="658"/>
      <c r="P708" s="658"/>
      <c r="Q708" s="658"/>
      <c r="R708" s="658"/>
      <c r="S708" s="658"/>
      <c r="T708" s="658"/>
      <c r="U708" s="658"/>
      <c r="V708" s="656"/>
      <c r="W708" s="656"/>
      <c r="X708" s="656"/>
      <c r="Y708" s="656"/>
      <c r="Z708" s="656"/>
    </row>
    <row r="709" spans="1:26" ht="15.75" customHeight="1" x14ac:dyDescent="0.25">
      <c r="A709" s="656"/>
      <c r="B709" s="656"/>
      <c r="C709" s="656"/>
      <c r="D709" s="656"/>
      <c r="E709" s="656"/>
      <c r="F709" s="656"/>
      <c r="G709" s="656"/>
      <c r="H709" s="656"/>
      <c r="I709" s="657"/>
      <c r="J709" s="656"/>
      <c r="K709" s="658"/>
      <c r="L709" s="658"/>
      <c r="M709" s="658"/>
      <c r="N709" s="658"/>
      <c r="O709" s="658"/>
      <c r="P709" s="658"/>
      <c r="Q709" s="658"/>
      <c r="R709" s="658"/>
      <c r="S709" s="658"/>
      <c r="T709" s="658"/>
      <c r="U709" s="658"/>
      <c r="V709" s="656"/>
      <c r="W709" s="656"/>
      <c r="X709" s="656"/>
      <c r="Y709" s="656"/>
      <c r="Z709" s="656"/>
    </row>
    <row r="710" spans="1:26" ht="15.75" customHeight="1" x14ac:dyDescent="0.25">
      <c r="A710" s="656"/>
      <c r="B710" s="656"/>
      <c r="C710" s="656"/>
      <c r="D710" s="656"/>
      <c r="E710" s="656"/>
      <c r="F710" s="656"/>
      <c r="G710" s="656"/>
      <c r="H710" s="656"/>
      <c r="I710" s="657"/>
      <c r="J710" s="656"/>
      <c r="K710" s="658"/>
      <c r="L710" s="658"/>
      <c r="M710" s="658"/>
      <c r="N710" s="658"/>
      <c r="O710" s="658"/>
      <c r="P710" s="658"/>
      <c r="Q710" s="658"/>
      <c r="R710" s="658"/>
      <c r="S710" s="658"/>
      <c r="T710" s="658"/>
      <c r="U710" s="658"/>
      <c r="V710" s="656"/>
      <c r="W710" s="656"/>
      <c r="X710" s="656"/>
      <c r="Y710" s="656"/>
      <c r="Z710" s="656"/>
    </row>
    <row r="711" spans="1:26" ht="15.75" customHeight="1" x14ac:dyDescent="0.25">
      <c r="A711" s="656"/>
      <c r="B711" s="656"/>
      <c r="C711" s="656"/>
      <c r="D711" s="656"/>
      <c r="E711" s="656"/>
      <c r="F711" s="656"/>
      <c r="G711" s="656"/>
      <c r="H711" s="656"/>
      <c r="I711" s="657"/>
      <c r="J711" s="656"/>
      <c r="K711" s="658"/>
      <c r="L711" s="658"/>
      <c r="M711" s="658"/>
      <c r="N711" s="658"/>
      <c r="O711" s="658"/>
      <c r="P711" s="658"/>
      <c r="Q711" s="658"/>
      <c r="R711" s="658"/>
      <c r="S711" s="658"/>
      <c r="T711" s="658"/>
      <c r="U711" s="658"/>
      <c r="V711" s="656"/>
      <c r="W711" s="656"/>
      <c r="X711" s="656"/>
      <c r="Y711" s="656"/>
      <c r="Z711" s="656"/>
    </row>
    <row r="712" spans="1:26" ht="15.75" customHeight="1" x14ac:dyDescent="0.25">
      <c r="A712" s="656"/>
      <c r="B712" s="656"/>
      <c r="C712" s="656"/>
      <c r="D712" s="656"/>
      <c r="E712" s="656"/>
      <c r="F712" s="656"/>
      <c r="G712" s="656"/>
      <c r="H712" s="656"/>
      <c r="I712" s="657"/>
      <c r="J712" s="656"/>
      <c r="K712" s="658"/>
      <c r="L712" s="658"/>
      <c r="M712" s="658"/>
      <c r="N712" s="658"/>
      <c r="O712" s="658"/>
      <c r="P712" s="658"/>
      <c r="Q712" s="658"/>
      <c r="R712" s="658"/>
      <c r="S712" s="658"/>
      <c r="T712" s="658"/>
      <c r="U712" s="658"/>
      <c r="V712" s="656"/>
      <c r="W712" s="656"/>
      <c r="X712" s="656"/>
      <c r="Y712" s="656"/>
      <c r="Z712" s="656"/>
    </row>
    <row r="713" spans="1:26" ht="15.75" customHeight="1" x14ac:dyDescent="0.25">
      <c r="A713" s="656"/>
      <c r="B713" s="656"/>
      <c r="C713" s="656"/>
      <c r="D713" s="656"/>
      <c r="E713" s="656"/>
      <c r="F713" s="656"/>
      <c r="G713" s="656"/>
      <c r="H713" s="656"/>
      <c r="I713" s="657"/>
      <c r="J713" s="656"/>
      <c r="K713" s="658"/>
      <c r="L713" s="658"/>
      <c r="M713" s="658"/>
      <c r="N713" s="658"/>
      <c r="O713" s="658"/>
      <c r="P713" s="658"/>
      <c r="Q713" s="658"/>
      <c r="R713" s="658"/>
      <c r="S713" s="658"/>
      <c r="T713" s="658"/>
      <c r="U713" s="658"/>
      <c r="V713" s="656"/>
      <c r="W713" s="656"/>
      <c r="X713" s="656"/>
      <c r="Y713" s="656"/>
      <c r="Z713" s="656"/>
    </row>
    <row r="714" spans="1:26" ht="15.75" customHeight="1" x14ac:dyDescent="0.25">
      <c r="A714" s="656"/>
      <c r="B714" s="656"/>
      <c r="C714" s="656"/>
      <c r="D714" s="656"/>
      <c r="E714" s="656"/>
      <c r="F714" s="656"/>
      <c r="G714" s="656"/>
      <c r="H714" s="656"/>
      <c r="I714" s="657"/>
      <c r="J714" s="656"/>
      <c r="K714" s="658"/>
      <c r="L714" s="658"/>
      <c r="M714" s="658"/>
      <c r="N714" s="658"/>
      <c r="O714" s="658"/>
      <c r="P714" s="658"/>
      <c r="Q714" s="658"/>
      <c r="R714" s="658"/>
      <c r="S714" s="658"/>
      <c r="T714" s="658"/>
      <c r="U714" s="658"/>
      <c r="V714" s="656"/>
      <c r="W714" s="656"/>
      <c r="X714" s="656"/>
      <c r="Y714" s="656"/>
      <c r="Z714" s="656"/>
    </row>
    <row r="715" spans="1:26" ht="15.75" customHeight="1" x14ac:dyDescent="0.25">
      <c r="A715" s="656"/>
      <c r="B715" s="656"/>
      <c r="C715" s="656"/>
      <c r="D715" s="656"/>
      <c r="E715" s="656"/>
      <c r="F715" s="656"/>
      <c r="G715" s="656"/>
      <c r="H715" s="656"/>
      <c r="I715" s="657"/>
      <c r="J715" s="656"/>
      <c r="K715" s="658"/>
      <c r="L715" s="658"/>
      <c r="M715" s="658"/>
      <c r="N715" s="658"/>
      <c r="O715" s="658"/>
      <c r="P715" s="658"/>
      <c r="Q715" s="658"/>
      <c r="R715" s="658"/>
      <c r="S715" s="658"/>
      <c r="T715" s="658"/>
      <c r="U715" s="658"/>
      <c r="V715" s="656"/>
      <c r="W715" s="656"/>
      <c r="X715" s="656"/>
      <c r="Y715" s="656"/>
      <c r="Z715" s="656"/>
    </row>
    <row r="716" spans="1:26" ht="15.75" customHeight="1" x14ac:dyDescent="0.25">
      <c r="A716" s="656"/>
      <c r="B716" s="656"/>
      <c r="C716" s="656"/>
      <c r="D716" s="656"/>
      <c r="E716" s="656"/>
      <c r="F716" s="656"/>
      <c r="G716" s="656"/>
      <c r="H716" s="656"/>
      <c r="I716" s="657"/>
      <c r="J716" s="656"/>
      <c r="K716" s="658"/>
      <c r="L716" s="658"/>
      <c r="M716" s="658"/>
      <c r="N716" s="658"/>
      <c r="O716" s="658"/>
      <c r="P716" s="658"/>
      <c r="Q716" s="658"/>
      <c r="R716" s="658"/>
      <c r="S716" s="658"/>
      <c r="T716" s="658"/>
      <c r="U716" s="658"/>
      <c r="V716" s="656"/>
      <c r="W716" s="656"/>
      <c r="X716" s="656"/>
      <c r="Y716" s="656"/>
      <c r="Z716" s="656"/>
    </row>
    <row r="717" spans="1:26" ht="15.75" customHeight="1" x14ac:dyDescent="0.25">
      <c r="A717" s="656"/>
      <c r="B717" s="656"/>
      <c r="C717" s="656"/>
      <c r="D717" s="656"/>
      <c r="E717" s="656"/>
      <c r="F717" s="656"/>
      <c r="G717" s="656"/>
      <c r="H717" s="656"/>
      <c r="I717" s="657"/>
      <c r="J717" s="656"/>
      <c r="K717" s="658"/>
      <c r="L717" s="658"/>
      <c r="M717" s="658"/>
      <c r="N717" s="658"/>
      <c r="O717" s="658"/>
      <c r="P717" s="658"/>
      <c r="Q717" s="658"/>
      <c r="R717" s="658"/>
      <c r="S717" s="658"/>
      <c r="T717" s="658"/>
      <c r="U717" s="658"/>
      <c r="V717" s="656"/>
      <c r="W717" s="656"/>
      <c r="X717" s="656"/>
      <c r="Y717" s="656"/>
      <c r="Z717" s="656"/>
    </row>
    <row r="718" spans="1:26" ht="15.75" customHeight="1" x14ac:dyDescent="0.25">
      <c r="A718" s="656"/>
      <c r="B718" s="656"/>
      <c r="C718" s="656"/>
      <c r="D718" s="656"/>
      <c r="E718" s="656"/>
      <c r="F718" s="656"/>
      <c r="G718" s="656"/>
      <c r="H718" s="656"/>
      <c r="I718" s="657"/>
      <c r="J718" s="656"/>
      <c r="K718" s="658"/>
      <c r="L718" s="658"/>
      <c r="M718" s="658"/>
      <c r="N718" s="658"/>
      <c r="O718" s="658"/>
      <c r="P718" s="658"/>
      <c r="Q718" s="658"/>
      <c r="R718" s="658"/>
      <c r="S718" s="658"/>
      <c r="T718" s="658"/>
      <c r="U718" s="658"/>
      <c r="V718" s="656"/>
      <c r="W718" s="656"/>
      <c r="X718" s="656"/>
      <c r="Y718" s="656"/>
      <c r="Z718" s="656"/>
    </row>
    <row r="719" spans="1:26" ht="15.75" customHeight="1" x14ac:dyDescent="0.25">
      <c r="A719" s="656"/>
      <c r="B719" s="656"/>
      <c r="C719" s="656"/>
      <c r="D719" s="656"/>
      <c r="E719" s="656"/>
      <c r="F719" s="656"/>
      <c r="G719" s="656"/>
      <c r="H719" s="656"/>
      <c r="I719" s="657"/>
      <c r="J719" s="656"/>
      <c r="K719" s="658"/>
      <c r="L719" s="658"/>
      <c r="M719" s="658"/>
      <c r="N719" s="658"/>
      <c r="O719" s="658"/>
      <c r="P719" s="658"/>
      <c r="Q719" s="658"/>
      <c r="R719" s="658"/>
      <c r="S719" s="658"/>
      <c r="T719" s="658"/>
      <c r="U719" s="658"/>
      <c r="V719" s="656"/>
      <c r="W719" s="656"/>
      <c r="X719" s="656"/>
      <c r="Y719" s="656"/>
      <c r="Z719" s="656"/>
    </row>
    <row r="720" spans="1:26" ht="15.75" customHeight="1" x14ac:dyDescent="0.25">
      <c r="A720" s="656"/>
      <c r="B720" s="656"/>
      <c r="C720" s="656"/>
      <c r="D720" s="656"/>
      <c r="E720" s="656"/>
      <c r="F720" s="656"/>
      <c r="G720" s="656"/>
      <c r="H720" s="656"/>
      <c r="I720" s="657"/>
      <c r="J720" s="656"/>
      <c r="K720" s="658"/>
      <c r="L720" s="658"/>
      <c r="M720" s="658"/>
      <c r="N720" s="658"/>
      <c r="O720" s="658"/>
      <c r="P720" s="658"/>
      <c r="Q720" s="658"/>
      <c r="R720" s="658"/>
      <c r="S720" s="658"/>
      <c r="T720" s="658"/>
      <c r="U720" s="658"/>
      <c r="V720" s="656"/>
      <c r="W720" s="656"/>
      <c r="X720" s="656"/>
      <c r="Y720" s="656"/>
      <c r="Z720" s="656"/>
    </row>
    <row r="721" spans="1:26" ht="15.75" customHeight="1" x14ac:dyDescent="0.25">
      <c r="A721" s="656"/>
      <c r="B721" s="656"/>
      <c r="C721" s="656"/>
      <c r="D721" s="656"/>
      <c r="E721" s="656"/>
      <c r="F721" s="656"/>
      <c r="G721" s="656"/>
      <c r="H721" s="656"/>
      <c r="I721" s="657"/>
      <c r="J721" s="656"/>
      <c r="K721" s="658"/>
      <c r="L721" s="658"/>
      <c r="M721" s="658"/>
      <c r="N721" s="658"/>
      <c r="O721" s="658"/>
      <c r="P721" s="658"/>
      <c r="Q721" s="658"/>
      <c r="R721" s="658"/>
      <c r="S721" s="658"/>
      <c r="T721" s="658"/>
      <c r="U721" s="658"/>
      <c r="V721" s="656"/>
      <c r="W721" s="656"/>
      <c r="X721" s="656"/>
      <c r="Y721" s="656"/>
      <c r="Z721" s="656"/>
    </row>
    <row r="722" spans="1:26" ht="15.75" customHeight="1" x14ac:dyDescent="0.25">
      <c r="A722" s="656"/>
      <c r="B722" s="656"/>
      <c r="C722" s="656"/>
      <c r="D722" s="656"/>
      <c r="E722" s="656"/>
      <c r="F722" s="656"/>
      <c r="G722" s="656"/>
      <c r="H722" s="656"/>
      <c r="I722" s="657"/>
      <c r="J722" s="656"/>
      <c r="K722" s="658"/>
      <c r="L722" s="658"/>
      <c r="M722" s="658"/>
      <c r="N722" s="658"/>
      <c r="O722" s="658"/>
      <c r="P722" s="658"/>
      <c r="Q722" s="658"/>
      <c r="R722" s="658"/>
      <c r="S722" s="658"/>
      <c r="T722" s="658"/>
      <c r="U722" s="658"/>
      <c r="V722" s="656"/>
      <c r="W722" s="656"/>
      <c r="X722" s="656"/>
      <c r="Y722" s="656"/>
      <c r="Z722" s="656"/>
    </row>
    <row r="723" spans="1:26" ht="15.75" customHeight="1" x14ac:dyDescent="0.25">
      <c r="A723" s="656"/>
      <c r="B723" s="656"/>
      <c r="C723" s="656"/>
      <c r="D723" s="656"/>
      <c r="E723" s="656"/>
      <c r="F723" s="656"/>
      <c r="G723" s="656"/>
      <c r="H723" s="656"/>
      <c r="I723" s="657"/>
      <c r="J723" s="656"/>
      <c r="K723" s="658"/>
      <c r="L723" s="658"/>
      <c r="M723" s="658"/>
      <c r="N723" s="658"/>
      <c r="O723" s="658"/>
      <c r="P723" s="658"/>
      <c r="Q723" s="658"/>
      <c r="R723" s="658"/>
      <c r="S723" s="658"/>
      <c r="T723" s="658"/>
      <c r="U723" s="658"/>
      <c r="V723" s="656"/>
      <c r="W723" s="656"/>
      <c r="X723" s="656"/>
      <c r="Y723" s="656"/>
      <c r="Z723" s="656"/>
    </row>
    <row r="724" spans="1:26" ht="15.75" customHeight="1" x14ac:dyDescent="0.25">
      <c r="A724" s="656"/>
      <c r="B724" s="656"/>
      <c r="C724" s="656"/>
      <c r="D724" s="656"/>
      <c r="E724" s="656"/>
      <c r="F724" s="656"/>
      <c r="G724" s="656"/>
      <c r="H724" s="656"/>
      <c r="I724" s="657"/>
      <c r="J724" s="656"/>
      <c r="K724" s="658"/>
      <c r="L724" s="658"/>
      <c r="M724" s="658"/>
      <c r="N724" s="658"/>
      <c r="O724" s="658"/>
      <c r="P724" s="658"/>
      <c r="Q724" s="658"/>
      <c r="R724" s="658"/>
      <c r="S724" s="658"/>
      <c r="T724" s="658"/>
      <c r="U724" s="658"/>
      <c r="V724" s="656"/>
      <c r="W724" s="656"/>
      <c r="X724" s="656"/>
      <c r="Y724" s="656"/>
      <c r="Z724" s="656"/>
    </row>
    <row r="725" spans="1:26" ht="15.75" customHeight="1" x14ac:dyDescent="0.25">
      <c r="A725" s="656"/>
      <c r="B725" s="656"/>
      <c r="C725" s="656"/>
      <c r="D725" s="656"/>
      <c r="E725" s="656"/>
      <c r="F725" s="656"/>
      <c r="G725" s="656"/>
      <c r="H725" s="656"/>
      <c r="I725" s="657"/>
      <c r="J725" s="656"/>
      <c r="K725" s="658"/>
      <c r="L725" s="658"/>
      <c r="M725" s="658"/>
      <c r="N725" s="658"/>
      <c r="O725" s="658"/>
      <c r="P725" s="658"/>
      <c r="Q725" s="658"/>
      <c r="R725" s="658"/>
      <c r="S725" s="658"/>
      <c r="T725" s="658"/>
      <c r="U725" s="658"/>
      <c r="V725" s="656"/>
      <c r="W725" s="656"/>
      <c r="X725" s="656"/>
      <c r="Y725" s="656"/>
      <c r="Z725" s="656"/>
    </row>
    <row r="726" spans="1:26" ht="15.75" customHeight="1" x14ac:dyDescent="0.25">
      <c r="A726" s="656"/>
      <c r="B726" s="656"/>
      <c r="C726" s="656"/>
      <c r="D726" s="656"/>
      <c r="E726" s="656"/>
      <c r="F726" s="656"/>
      <c r="G726" s="656"/>
      <c r="H726" s="656"/>
      <c r="I726" s="657"/>
      <c r="J726" s="656"/>
      <c r="K726" s="658"/>
      <c r="L726" s="658"/>
      <c r="M726" s="658"/>
      <c r="N726" s="658"/>
      <c r="O726" s="658"/>
      <c r="P726" s="658"/>
      <c r="Q726" s="658"/>
      <c r="R726" s="658"/>
      <c r="S726" s="658"/>
      <c r="T726" s="658"/>
      <c r="U726" s="658"/>
      <c r="V726" s="656"/>
      <c r="W726" s="656"/>
      <c r="X726" s="656"/>
      <c r="Y726" s="656"/>
      <c r="Z726" s="656"/>
    </row>
    <row r="727" spans="1:26" ht="15.75" customHeight="1" x14ac:dyDescent="0.25">
      <c r="A727" s="656"/>
      <c r="B727" s="656"/>
      <c r="C727" s="656"/>
      <c r="D727" s="656"/>
      <c r="E727" s="656"/>
      <c r="F727" s="656"/>
      <c r="G727" s="656"/>
      <c r="H727" s="656"/>
      <c r="I727" s="657"/>
      <c r="J727" s="656"/>
      <c r="K727" s="658"/>
      <c r="L727" s="658"/>
      <c r="M727" s="658"/>
      <c r="N727" s="658"/>
      <c r="O727" s="658"/>
      <c r="P727" s="658"/>
      <c r="Q727" s="658"/>
      <c r="R727" s="658"/>
      <c r="S727" s="658"/>
      <c r="T727" s="658"/>
      <c r="U727" s="658"/>
      <c r="V727" s="656"/>
      <c r="W727" s="656"/>
      <c r="X727" s="656"/>
      <c r="Y727" s="656"/>
      <c r="Z727" s="656"/>
    </row>
    <row r="728" spans="1:26" ht="15.75" customHeight="1" x14ac:dyDescent="0.25">
      <c r="A728" s="656"/>
      <c r="B728" s="656"/>
      <c r="C728" s="656"/>
      <c r="D728" s="656"/>
      <c r="E728" s="656"/>
      <c r="F728" s="656"/>
      <c r="G728" s="656"/>
      <c r="H728" s="656"/>
      <c r="I728" s="657"/>
      <c r="J728" s="656"/>
      <c r="K728" s="658"/>
      <c r="L728" s="658"/>
      <c r="M728" s="658"/>
      <c r="N728" s="658"/>
      <c r="O728" s="658"/>
      <c r="P728" s="658"/>
      <c r="Q728" s="658"/>
      <c r="R728" s="658"/>
      <c r="S728" s="658"/>
      <c r="T728" s="658"/>
      <c r="U728" s="658"/>
      <c r="V728" s="656"/>
      <c r="W728" s="656"/>
      <c r="X728" s="656"/>
      <c r="Y728" s="656"/>
      <c r="Z728" s="656"/>
    </row>
    <row r="729" spans="1:26" ht="15.75" customHeight="1" x14ac:dyDescent="0.25">
      <c r="A729" s="656"/>
      <c r="B729" s="656"/>
      <c r="C729" s="656"/>
      <c r="D729" s="656"/>
      <c r="E729" s="656"/>
      <c r="F729" s="656"/>
      <c r="G729" s="656"/>
      <c r="H729" s="656"/>
      <c r="I729" s="657"/>
      <c r="J729" s="656"/>
      <c r="K729" s="658"/>
      <c r="L729" s="658"/>
      <c r="M729" s="658"/>
      <c r="N729" s="658"/>
      <c r="O729" s="658"/>
      <c r="P729" s="658"/>
      <c r="Q729" s="658"/>
      <c r="R729" s="658"/>
      <c r="S729" s="658"/>
      <c r="T729" s="658"/>
      <c r="U729" s="658"/>
      <c r="V729" s="656"/>
      <c r="W729" s="656"/>
      <c r="X729" s="656"/>
      <c r="Y729" s="656"/>
      <c r="Z729" s="656"/>
    </row>
    <row r="730" spans="1:26" ht="15.75" customHeight="1" x14ac:dyDescent="0.25">
      <c r="A730" s="656"/>
      <c r="B730" s="656"/>
      <c r="C730" s="656"/>
      <c r="D730" s="656"/>
      <c r="E730" s="656"/>
      <c r="F730" s="656"/>
      <c r="G730" s="656"/>
      <c r="H730" s="656"/>
      <c r="I730" s="657"/>
      <c r="J730" s="656"/>
      <c r="K730" s="658"/>
      <c r="L730" s="658"/>
      <c r="M730" s="658"/>
      <c r="N730" s="658"/>
      <c r="O730" s="658"/>
      <c r="P730" s="658"/>
      <c r="Q730" s="658"/>
      <c r="R730" s="658"/>
      <c r="S730" s="658"/>
      <c r="T730" s="658"/>
      <c r="U730" s="658"/>
      <c r="V730" s="656"/>
      <c r="W730" s="656"/>
      <c r="X730" s="656"/>
      <c r="Y730" s="656"/>
      <c r="Z730" s="656"/>
    </row>
    <row r="731" spans="1:26" ht="15.75" customHeight="1" x14ac:dyDescent="0.25">
      <c r="A731" s="656"/>
      <c r="B731" s="656"/>
      <c r="C731" s="656"/>
      <c r="D731" s="656"/>
      <c r="E731" s="656"/>
      <c r="F731" s="656"/>
      <c r="G731" s="656"/>
      <c r="H731" s="656"/>
      <c r="I731" s="657"/>
      <c r="J731" s="656"/>
      <c r="K731" s="658"/>
      <c r="L731" s="658"/>
      <c r="M731" s="658"/>
      <c r="N731" s="658"/>
      <c r="O731" s="658"/>
      <c r="P731" s="658"/>
      <c r="Q731" s="658"/>
      <c r="R731" s="658"/>
      <c r="S731" s="658"/>
      <c r="T731" s="658"/>
      <c r="U731" s="658"/>
      <c r="V731" s="656"/>
      <c r="W731" s="656"/>
      <c r="X731" s="656"/>
      <c r="Y731" s="656"/>
      <c r="Z731" s="656"/>
    </row>
    <row r="732" spans="1:26" ht="15.75" customHeight="1" x14ac:dyDescent="0.25">
      <c r="A732" s="656"/>
      <c r="B732" s="656"/>
      <c r="C732" s="656"/>
      <c r="D732" s="656"/>
      <c r="E732" s="656"/>
      <c r="F732" s="656"/>
      <c r="G732" s="656"/>
      <c r="H732" s="656"/>
      <c r="I732" s="657"/>
      <c r="J732" s="656"/>
      <c r="K732" s="658"/>
      <c r="L732" s="658"/>
      <c r="M732" s="658"/>
      <c r="N732" s="658"/>
      <c r="O732" s="658"/>
      <c r="P732" s="658"/>
      <c r="Q732" s="658"/>
      <c r="R732" s="658"/>
      <c r="S732" s="658"/>
      <c r="T732" s="658"/>
      <c r="U732" s="658"/>
      <c r="V732" s="656"/>
      <c r="W732" s="656"/>
      <c r="X732" s="656"/>
      <c r="Y732" s="656"/>
      <c r="Z732" s="656"/>
    </row>
    <row r="733" spans="1:26" ht="15.75" customHeight="1" x14ac:dyDescent="0.25">
      <c r="A733" s="656"/>
      <c r="B733" s="656"/>
      <c r="C733" s="656"/>
      <c r="D733" s="656"/>
      <c r="E733" s="656"/>
      <c r="F733" s="656"/>
      <c r="G733" s="656"/>
      <c r="H733" s="656"/>
      <c r="I733" s="657"/>
      <c r="J733" s="656"/>
      <c r="K733" s="658"/>
      <c r="L733" s="658"/>
      <c r="M733" s="658"/>
      <c r="N733" s="658"/>
      <c r="O733" s="658"/>
      <c r="P733" s="658"/>
      <c r="Q733" s="658"/>
      <c r="R733" s="658"/>
      <c r="S733" s="658"/>
      <c r="T733" s="658"/>
      <c r="U733" s="658"/>
      <c r="V733" s="656"/>
      <c r="W733" s="656"/>
      <c r="X733" s="656"/>
      <c r="Y733" s="656"/>
      <c r="Z733" s="656"/>
    </row>
    <row r="734" spans="1:26" ht="15.75" customHeight="1" x14ac:dyDescent="0.25">
      <c r="A734" s="656"/>
      <c r="B734" s="656"/>
      <c r="C734" s="656"/>
      <c r="D734" s="656"/>
      <c r="E734" s="656"/>
      <c r="F734" s="656"/>
      <c r="G734" s="656"/>
      <c r="H734" s="656"/>
      <c r="I734" s="657"/>
      <c r="J734" s="656"/>
      <c r="K734" s="658"/>
      <c r="L734" s="658"/>
      <c r="M734" s="658"/>
      <c r="N734" s="658"/>
      <c r="O734" s="658"/>
      <c r="P734" s="658"/>
      <c r="Q734" s="658"/>
      <c r="R734" s="658"/>
      <c r="S734" s="658"/>
      <c r="T734" s="658"/>
      <c r="U734" s="658"/>
      <c r="V734" s="656"/>
      <c r="W734" s="656"/>
      <c r="X734" s="656"/>
      <c r="Y734" s="656"/>
      <c r="Z734" s="656"/>
    </row>
    <row r="735" spans="1:26" ht="15.75" customHeight="1" x14ac:dyDescent="0.25">
      <c r="A735" s="656"/>
      <c r="B735" s="656"/>
      <c r="C735" s="656"/>
      <c r="D735" s="656"/>
      <c r="E735" s="656"/>
      <c r="F735" s="656"/>
      <c r="G735" s="656"/>
      <c r="H735" s="656"/>
      <c r="I735" s="657"/>
      <c r="J735" s="656"/>
      <c r="K735" s="658"/>
      <c r="L735" s="658"/>
      <c r="M735" s="658"/>
      <c r="N735" s="658"/>
      <c r="O735" s="658"/>
      <c r="P735" s="658"/>
      <c r="Q735" s="658"/>
      <c r="R735" s="658"/>
      <c r="S735" s="658"/>
      <c r="T735" s="658"/>
      <c r="U735" s="658"/>
      <c r="V735" s="656"/>
      <c r="W735" s="656"/>
      <c r="X735" s="656"/>
      <c r="Y735" s="656"/>
      <c r="Z735" s="656"/>
    </row>
    <row r="736" spans="1:26" ht="15.75" customHeight="1" x14ac:dyDescent="0.25">
      <c r="A736" s="656"/>
      <c r="B736" s="656"/>
      <c r="C736" s="656"/>
      <c r="D736" s="656"/>
      <c r="E736" s="656"/>
      <c r="F736" s="656"/>
      <c r="G736" s="656"/>
      <c r="H736" s="656"/>
      <c r="I736" s="657"/>
      <c r="J736" s="656"/>
      <c r="K736" s="658"/>
      <c r="L736" s="658"/>
      <c r="M736" s="658"/>
      <c r="N736" s="658"/>
      <c r="O736" s="658"/>
      <c r="P736" s="658"/>
      <c r="Q736" s="658"/>
      <c r="R736" s="658"/>
      <c r="S736" s="658"/>
      <c r="T736" s="658"/>
      <c r="U736" s="658"/>
      <c r="V736" s="656"/>
      <c r="W736" s="656"/>
      <c r="X736" s="656"/>
      <c r="Y736" s="656"/>
      <c r="Z736" s="656"/>
    </row>
    <row r="737" spans="1:26" ht="15.75" customHeight="1" x14ac:dyDescent="0.25">
      <c r="A737" s="656"/>
      <c r="B737" s="656"/>
      <c r="C737" s="656"/>
      <c r="D737" s="656"/>
      <c r="E737" s="656"/>
      <c r="F737" s="656"/>
      <c r="G737" s="656"/>
      <c r="H737" s="656"/>
      <c r="I737" s="657"/>
      <c r="J737" s="656"/>
      <c r="K737" s="658"/>
      <c r="L737" s="658"/>
      <c r="M737" s="658"/>
      <c r="N737" s="658"/>
      <c r="O737" s="658"/>
      <c r="P737" s="658"/>
      <c r="Q737" s="658"/>
      <c r="R737" s="658"/>
      <c r="S737" s="658"/>
      <c r="T737" s="658"/>
      <c r="U737" s="658"/>
      <c r="V737" s="656"/>
      <c r="W737" s="656"/>
      <c r="X737" s="656"/>
      <c r="Y737" s="656"/>
      <c r="Z737" s="656"/>
    </row>
    <row r="738" spans="1:26" ht="15.75" customHeight="1" x14ac:dyDescent="0.25">
      <c r="A738" s="656"/>
      <c r="B738" s="656"/>
      <c r="C738" s="656"/>
      <c r="D738" s="656"/>
      <c r="E738" s="656"/>
      <c r="F738" s="656"/>
      <c r="G738" s="656"/>
      <c r="H738" s="656"/>
      <c r="I738" s="657"/>
      <c r="J738" s="656"/>
      <c r="K738" s="658"/>
      <c r="L738" s="658"/>
      <c r="M738" s="658"/>
      <c r="N738" s="658"/>
      <c r="O738" s="658"/>
      <c r="P738" s="658"/>
      <c r="Q738" s="658"/>
      <c r="R738" s="658"/>
      <c r="S738" s="658"/>
      <c r="T738" s="658"/>
      <c r="U738" s="658"/>
      <c r="V738" s="656"/>
      <c r="W738" s="656"/>
      <c r="X738" s="656"/>
      <c r="Y738" s="656"/>
      <c r="Z738" s="656"/>
    </row>
    <row r="739" spans="1:26" ht="15.75" customHeight="1" x14ac:dyDescent="0.25">
      <c r="A739" s="656"/>
      <c r="B739" s="656"/>
      <c r="C739" s="656"/>
      <c r="D739" s="656"/>
      <c r="E739" s="656"/>
      <c r="F739" s="656"/>
      <c r="G739" s="656"/>
      <c r="H739" s="656"/>
      <c r="I739" s="657"/>
      <c r="J739" s="656"/>
      <c r="K739" s="658"/>
      <c r="L739" s="658"/>
      <c r="M739" s="658"/>
      <c r="N739" s="658"/>
      <c r="O739" s="658"/>
      <c r="P739" s="658"/>
      <c r="Q739" s="658"/>
      <c r="R739" s="658"/>
      <c r="S739" s="658"/>
      <c r="T739" s="658"/>
      <c r="U739" s="658"/>
      <c r="V739" s="656"/>
      <c r="W739" s="656"/>
      <c r="X739" s="656"/>
      <c r="Y739" s="656"/>
      <c r="Z739" s="656"/>
    </row>
    <row r="740" spans="1:26" ht="15.75" customHeight="1" x14ac:dyDescent="0.25">
      <c r="A740" s="656"/>
      <c r="B740" s="656"/>
      <c r="C740" s="656"/>
      <c r="D740" s="656"/>
      <c r="E740" s="656"/>
      <c r="F740" s="656"/>
      <c r="G740" s="656"/>
      <c r="H740" s="656"/>
      <c r="I740" s="657"/>
      <c r="J740" s="656"/>
      <c r="K740" s="658"/>
      <c r="L740" s="658"/>
      <c r="M740" s="658"/>
      <c r="N740" s="658"/>
      <c r="O740" s="658"/>
      <c r="P740" s="658"/>
      <c r="Q740" s="658"/>
      <c r="R740" s="658"/>
      <c r="S740" s="658"/>
      <c r="T740" s="658"/>
      <c r="U740" s="658"/>
      <c r="V740" s="656"/>
      <c r="W740" s="656"/>
      <c r="X740" s="656"/>
      <c r="Y740" s="656"/>
      <c r="Z740" s="656"/>
    </row>
    <row r="741" spans="1:26" ht="15.75" customHeight="1" x14ac:dyDescent="0.25">
      <c r="A741" s="656"/>
      <c r="B741" s="656"/>
      <c r="C741" s="656"/>
      <c r="D741" s="656"/>
      <c r="E741" s="656"/>
      <c r="F741" s="656"/>
      <c r="G741" s="656"/>
      <c r="H741" s="656"/>
      <c r="I741" s="657"/>
      <c r="J741" s="656"/>
      <c r="K741" s="658"/>
      <c r="L741" s="658"/>
      <c r="M741" s="658"/>
      <c r="N741" s="658"/>
      <c r="O741" s="658"/>
      <c r="P741" s="658"/>
      <c r="Q741" s="658"/>
      <c r="R741" s="658"/>
      <c r="S741" s="658"/>
      <c r="T741" s="658"/>
      <c r="U741" s="658"/>
      <c r="V741" s="656"/>
      <c r="W741" s="656"/>
      <c r="X741" s="656"/>
      <c r="Y741" s="656"/>
      <c r="Z741" s="656"/>
    </row>
    <row r="742" spans="1:26" ht="15.75" customHeight="1" x14ac:dyDescent="0.25">
      <c r="A742" s="656"/>
      <c r="B742" s="656"/>
      <c r="C742" s="656"/>
      <c r="D742" s="656"/>
      <c r="E742" s="656"/>
      <c r="F742" s="656"/>
      <c r="G742" s="656"/>
      <c r="H742" s="656"/>
      <c r="I742" s="657"/>
      <c r="J742" s="656"/>
      <c r="K742" s="658"/>
      <c r="L742" s="658"/>
      <c r="M742" s="658"/>
      <c r="N742" s="658"/>
      <c r="O742" s="658"/>
      <c r="P742" s="658"/>
      <c r="Q742" s="658"/>
      <c r="R742" s="658"/>
      <c r="S742" s="658"/>
      <c r="T742" s="658"/>
      <c r="U742" s="658"/>
      <c r="V742" s="656"/>
      <c r="W742" s="656"/>
      <c r="X742" s="656"/>
      <c r="Y742" s="656"/>
      <c r="Z742" s="656"/>
    </row>
    <row r="743" spans="1:26" ht="15.75" customHeight="1" x14ac:dyDescent="0.25">
      <c r="A743" s="656"/>
      <c r="B743" s="656"/>
      <c r="C743" s="656"/>
      <c r="D743" s="656"/>
      <c r="E743" s="656"/>
      <c r="F743" s="656"/>
      <c r="G743" s="656"/>
      <c r="H743" s="656"/>
      <c r="I743" s="657"/>
      <c r="J743" s="656"/>
      <c r="K743" s="658"/>
      <c r="L743" s="658"/>
      <c r="M743" s="658"/>
      <c r="N743" s="658"/>
      <c r="O743" s="658"/>
      <c r="P743" s="658"/>
      <c r="Q743" s="658"/>
      <c r="R743" s="658"/>
      <c r="S743" s="658"/>
      <c r="T743" s="658"/>
      <c r="U743" s="658"/>
      <c r="V743" s="656"/>
      <c r="W743" s="656"/>
      <c r="X743" s="656"/>
      <c r="Y743" s="656"/>
      <c r="Z743" s="656"/>
    </row>
    <row r="744" spans="1:26" ht="15.75" customHeight="1" x14ac:dyDescent="0.25">
      <c r="A744" s="656"/>
      <c r="B744" s="656"/>
      <c r="C744" s="656"/>
      <c r="D744" s="656"/>
      <c r="E744" s="656"/>
      <c r="F744" s="656"/>
      <c r="G744" s="656"/>
      <c r="H744" s="656"/>
      <c r="I744" s="657"/>
      <c r="J744" s="656"/>
      <c r="K744" s="658"/>
      <c r="L744" s="658"/>
      <c r="M744" s="658"/>
      <c r="N744" s="658"/>
      <c r="O744" s="658"/>
      <c r="P744" s="658"/>
      <c r="Q744" s="658"/>
      <c r="R744" s="658"/>
      <c r="S744" s="658"/>
      <c r="T744" s="658"/>
      <c r="U744" s="658"/>
      <c r="V744" s="656"/>
      <c r="W744" s="656"/>
      <c r="X744" s="656"/>
      <c r="Y744" s="656"/>
      <c r="Z744" s="656"/>
    </row>
    <row r="745" spans="1:26" ht="15.75" customHeight="1" x14ac:dyDescent="0.25">
      <c r="A745" s="656"/>
      <c r="B745" s="656"/>
      <c r="C745" s="656"/>
      <c r="D745" s="656"/>
      <c r="E745" s="656"/>
      <c r="F745" s="656"/>
      <c r="G745" s="656"/>
      <c r="H745" s="656"/>
      <c r="I745" s="657"/>
      <c r="J745" s="656"/>
      <c r="K745" s="658"/>
      <c r="L745" s="658"/>
      <c r="M745" s="658"/>
      <c r="N745" s="658"/>
      <c r="O745" s="658"/>
      <c r="P745" s="658"/>
      <c r="Q745" s="658"/>
      <c r="R745" s="658"/>
      <c r="S745" s="658"/>
      <c r="T745" s="658"/>
      <c r="U745" s="658"/>
      <c r="V745" s="656"/>
      <c r="W745" s="656"/>
      <c r="X745" s="656"/>
      <c r="Y745" s="656"/>
      <c r="Z745" s="656"/>
    </row>
    <row r="746" spans="1:26" ht="15.75" customHeight="1" x14ac:dyDescent="0.25">
      <c r="A746" s="656"/>
      <c r="B746" s="656"/>
      <c r="C746" s="656"/>
      <c r="D746" s="656"/>
      <c r="E746" s="656"/>
      <c r="F746" s="656"/>
      <c r="G746" s="656"/>
      <c r="H746" s="656"/>
      <c r="I746" s="657"/>
      <c r="J746" s="656"/>
      <c r="K746" s="658"/>
      <c r="L746" s="658"/>
      <c r="M746" s="658"/>
      <c r="N746" s="658"/>
      <c r="O746" s="658"/>
      <c r="P746" s="658"/>
      <c r="Q746" s="658"/>
      <c r="R746" s="658"/>
      <c r="S746" s="658"/>
      <c r="T746" s="658"/>
      <c r="U746" s="658"/>
      <c r="V746" s="656"/>
      <c r="W746" s="656"/>
      <c r="X746" s="656"/>
      <c r="Y746" s="656"/>
      <c r="Z746" s="656"/>
    </row>
    <row r="747" spans="1:26" ht="15.75" customHeight="1" x14ac:dyDescent="0.25">
      <c r="A747" s="656"/>
      <c r="B747" s="656"/>
      <c r="C747" s="656"/>
      <c r="D747" s="656"/>
      <c r="E747" s="656"/>
      <c r="F747" s="656"/>
      <c r="G747" s="656"/>
      <c r="H747" s="656"/>
      <c r="I747" s="657"/>
      <c r="J747" s="656"/>
      <c r="K747" s="658"/>
      <c r="L747" s="658"/>
      <c r="M747" s="658"/>
      <c r="N747" s="658"/>
      <c r="O747" s="658"/>
      <c r="P747" s="658"/>
      <c r="Q747" s="658"/>
      <c r="R747" s="658"/>
      <c r="S747" s="658"/>
      <c r="T747" s="658"/>
      <c r="U747" s="658"/>
      <c r="V747" s="656"/>
      <c r="W747" s="656"/>
      <c r="X747" s="656"/>
      <c r="Y747" s="656"/>
      <c r="Z747" s="656"/>
    </row>
    <row r="748" spans="1:26" ht="15.75" customHeight="1" x14ac:dyDescent="0.25">
      <c r="A748" s="656"/>
      <c r="B748" s="656"/>
      <c r="C748" s="656"/>
      <c r="D748" s="656"/>
      <c r="E748" s="656"/>
      <c r="F748" s="656"/>
      <c r="G748" s="656"/>
      <c r="H748" s="656"/>
      <c r="I748" s="657"/>
      <c r="J748" s="656"/>
      <c r="K748" s="658"/>
      <c r="L748" s="658"/>
      <c r="M748" s="658"/>
      <c r="N748" s="658"/>
      <c r="O748" s="658"/>
      <c r="P748" s="658"/>
      <c r="Q748" s="658"/>
      <c r="R748" s="658"/>
      <c r="S748" s="658"/>
      <c r="T748" s="658"/>
      <c r="U748" s="658"/>
      <c r="V748" s="656"/>
      <c r="W748" s="656"/>
      <c r="X748" s="656"/>
      <c r="Y748" s="656"/>
      <c r="Z748" s="656"/>
    </row>
    <row r="749" spans="1:26" ht="15.75" customHeight="1" x14ac:dyDescent="0.25">
      <c r="A749" s="656"/>
      <c r="B749" s="656"/>
      <c r="C749" s="656"/>
      <c r="D749" s="656"/>
      <c r="E749" s="656"/>
      <c r="F749" s="656"/>
      <c r="G749" s="656"/>
      <c r="H749" s="656"/>
      <c r="I749" s="657"/>
      <c r="J749" s="656"/>
      <c r="K749" s="658"/>
      <c r="L749" s="658"/>
      <c r="M749" s="658"/>
      <c r="N749" s="658"/>
      <c r="O749" s="658"/>
      <c r="P749" s="658"/>
      <c r="Q749" s="658"/>
      <c r="R749" s="658"/>
      <c r="S749" s="658"/>
      <c r="T749" s="658"/>
      <c r="U749" s="658"/>
      <c r="V749" s="656"/>
      <c r="W749" s="656"/>
      <c r="X749" s="656"/>
      <c r="Y749" s="656"/>
      <c r="Z749" s="656"/>
    </row>
    <row r="750" spans="1:26" ht="15.75" customHeight="1" x14ac:dyDescent="0.25">
      <c r="A750" s="656"/>
      <c r="B750" s="656"/>
      <c r="C750" s="656"/>
      <c r="D750" s="656"/>
      <c r="E750" s="656"/>
      <c r="F750" s="656"/>
      <c r="G750" s="656"/>
      <c r="H750" s="656"/>
      <c r="I750" s="657"/>
      <c r="J750" s="656"/>
      <c r="K750" s="658"/>
      <c r="L750" s="658"/>
      <c r="M750" s="658"/>
      <c r="N750" s="658"/>
      <c r="O750" s="658"/>
      <c r="P750" s="658"/>
      <c r="Q750" s="658"/>
      <c r="R750" s="658"/>
      <c r="S750" s="658"/>
      <c r="T750" s="658"/>
      <c r="U750" s="658"/>
      <c r="V750" s="656"/>
      <c r="W750" s="656"/>
      <c r="X750" s="656"/>
      <c r="Y750" s="656"/>
      <c r="Z750" s="656"/>
    </row>
    <row r="751" spans="1:26" ht="15.75" customHeight="1" x14ac:dyDescent="0.25">
      <c r="A751" s="656"/>
      <c r="B751" s="656"/>
      <c r="C751" s="656"/>
      <c r="D751" s="656"/>
      <c r="E751" s="656"/>
      <c r="F751" s="656"/>
      <c r="G751" s="656"/>
      <c r="H751" s="656"/>
      <c r="I751" s="657"/>
      <c r="J751" s="656"/>
      <c r="K751" s="658"/>
      <c r="L751" s="658"/>
      <c r="M751" s="658"/>
      <c r="N751" s="658"/>
      <c r="O751" s="658"/>
      <c r="P751" s="658"/>
      <c r="Q751" s="658"/>
      <c r="R751" s="658"/>
      <c r="S751" s="658"/>
      <c r="T751" s="658"/>
      <c r="U751" s="658"/>
      <c r="V751" s="656"/>
      <c r="W751" s="656"/>
      <c r="X751" s="656"/>
      <c r="Y751" s="656"/>
      <c r="Z751" s="656"/>
    </row>
    <row r="752" spans="1:26" ht="15.75" customHeight="1" x14ac:dyDescent="0.25">
      <c r="A752" s="656"/>
      <c r="B752" s="656"/>
      <c r="C752" s="656"/>
      <c r="D752" s="656"/>
      <c r="E752" s="656"/>
      <c r="F752" s="656"/>
      <c r="G752" s="656"/>
      <c r="H752" s="656"/>
      <c r="I752" s="657"/>
      <c r="J752" s="656"/>
      <c r="K752" s="658"/>
      <c r="L752" s="658"/>
      <c r="M752" s="658"/>
      <c r="N752" s="658"/>
      <c r="O752" s="658"/>
      <c r="P752" s="658"/>
      <c r="Q752" s="658"/>
      <c r="R752" s="658"/>
      <c r="S752" s="658"/>
      <c r="T752" s="658"/>
      <c r="U752" s="658"/>
      <c r="V752" s="656"/>
      <c r="W752" s="656"/>
      <c r="X752" s="656"/>
      <c r="Y752" s="656"/>
      <c r="Z752" s="656"/>
    </row>
    <row r="753" spans="1:26" ht="15.75" customHeight="1" x14ac:dyDescent="0.25">
      <c r="A753" s="656"/>
      <c r="B753" s="656"/>
      <c r="C753" s="656"/>
      <c r="D753" s="656"/>
      <c r="E753" s="656"/>
      <c r="F753" s="656"/>
      <c r="G753" s="656"/>
      <c r="H753" s="656"/>
      <c r="I753" s="657"/>
      <c r="J753" s="656"/>
      <c r="K753" s="658"/>
      <c r="L753" s="658"/>
      <c r="M753" s="658"/>
      <c r="N753" s="658"/>
      <c r="O753" s="658"/>
      <c r="P753" s="658"/>
      <c r="Q753" s="658"/>
      <c r="R753" s="658"/>
      <c r="S753" s="658"/>
      <c r="T753" s="658"/>
      <c r="U753" s="658"/>
      <c r="V753" s="656"/>
      <c r="W753" s="656"/>
      <c r="X753" s="656"/>
      <c r="Y753" s="656"/>
      <c r="Z753" s="656"/>
    </row>
    <row r="754" spans="1:26" ht="15.75" customHeight="1" x14ac:dyDescent="0.25">
      <c r="A754" s="656"/>
      <c r="B754" s="656"/>
      <c r="C754" s="656"/>
      <c r="D754" s="656"/>
      <c r="E754" s="656"/>
      <c r="F754" s="656"/>
      <c r="G754" s="656"/>
      <c r="H754" s="656"/>
      <c r="I754" s="657"/>
      <c r="J754" s="656"/>
      <c r="K754" s="658"/>
      <c r="L754" s="658"/>
      <c r="M754" s="658"/>
      <c r="N754" s="658"/>
      <c r="O754" s="658"/>
      <c r="P754" s="658"/>
      <c r="Q754" s="658"/>
      <c r="R754" s="658"/>
      <c r="S754" s="658"/>
      <c r="T754" s="658"/>
      <c r="U754" s="658"/>
      <c r="V754" s="656"/>
      <c r="W754" s="656"/>
      <c r="X754" s="656"/>
      <c r="Y754" s="656"/>
      <c r="Z754" s="656"/>
    </row>
    <row r="755" spans="1:26" ht="15.75" customHeight="1" x14ac:dyDescent="0.25">
      <c r="A755" s="656"/>
      <c r="B755" s="656"/>
      <c r="C755" s="656"/>
      <c r="D755" s="656"/>
      <c r="E755" s="656"/>
      <c r="F755" s="656"/>
      <c r="G755" s="656"/>
      <c r="H755" s="656"/>
      <c r="I755" s="657"/>
      <c r="J755" s="656"/>
      <c r="K755" s="658"/>
      <c r="L755" s="658"/>
      <c r="M755" s="658"/>
      <c r="N755" s="658"/>
      <c r="O755" s="658"/>
      <c r="P755" s="658"/>
      <c r="Q755" s="658"/>
      <c r="R755" s="658"/>
      <c r="S755" s="658"/>
      <c r="T755" s="658"/>
      <c r="U755" s="658"/>
      <c r="V755" s="656"/>
      <c r="W755" s="656"/>
      <c r="X755" s="656"/>
      <c r="Y755" s="656"/>
      <c r="Z755" s="656"/>
    </row>
    <row r="756" spans="1:26" ht="15.75" customHeight="1" x14ac:dyDescent="0.25">
      <c r="A756" s="656"/>
      <c r="B756" s="656"/>
      <c r="C756" s="656"/>
      <c r="D756" s="656"/>
      <c r="E756" s="656"/>
      <c r="F756" s="656"/>
      <c r="G756" s="656"/>
      <c r="H756" s="656"/>
      <c r="I756" s="657"/>
      <c r="J756" s="656"/>
      <c r="K756" s="658"/>
      <c r="L756" s="658"/>
      <c r="M756" s="658"/>
      <c r="N756" s="658"/>
      <c r="O756" s="658"/>
      <c r="P756" s="658"/>
      <c r="Q756" s="658"/>
      <c r="R756" s="658"/>
      <c r="S756" s="658"/>
      <c r="T756" s="658"/>
      <c r="U756" s="658"/>
      <c r="V756" s="656"/>
      <c r="W756" s="656"/>
      <c r="X756" s="656"/>
      <c r="Y756" s="656"/>
      <c r="Z756" s="656"/>
    </row>
    <row r="757" spans="1:26" ht="15.75" customHeight="1" x14ac:dyDescent="0.25">
      <c r="A757" s="656"/>
      <c r="B757" s="656"/>
      <c r="C757" s="656"/>
      <c r="D757" s="656"/>
      <c r="E757" s="656"/>
      <c r="F757" s="656"/>
      <c r="G757" s="656"/>
      <c r="H757" s="656"/>
      <c r="I757" s="657"/>
      <c r="J757" s="656"/>
      <c r="K757" s="658"/>
      <c r="L757" s="658"/>
      <c r="M757" s="658"/>
      <c r="N757" s="658"/>
      <c r="O757" s="658"/>
      <c r="P757" s="658"/>
      <c r="Q757" s="658"/>
      <c r="R757" s="658"/>
      <c r="S757" s="658"/>
      <c r="T757" s="658"/>
      <c r="U757" s="658"/>
      <c r="V757" s="656"/>
      <c r="W757" s="656"/>
      <c r="X757" s="656"/>
      <c r="Y757" s="656"/>
      <c r="Z757" s="656"/>
    </row>
    <row r="758" spans="1:26" ht="15.75" customHeight="1" x14ac:dyDescent="0.25">
      <c r="A758" s="656"/>
      <c r="B758" s="656"/>
      <c r="C758" s="656"/>
      <c r="D758" s="656"/>
      <c r="E758" s="656"/>
      <c r="F758" s="656"/>
      <c r="G758" s="656"/>
      <c r="H758" s="656"/>
      <c r="I758" s="657"/>
      <c r="J758" s="656"/>
      <c r="K758" s="658"/>
      <c r="L758" s="658"/>
      <c r="M758" s="658"/>
      <c r="N758" s="658"/>
      <c r="O758" s="658"/>
      <c r="P758" s="658"/>
      <c r="Q758" s="658"/>
      <c r="R758" s="658"/>
      <c r="S758" s="658"/>
      <c r="T758" s="658"/>
      <c r="U758" s="658"/>
      <c r="V758" s="656"/>
      <c r="W758" s="656"/>
      <c r="X758" s="656"/>
      <c r="Y758" s="656"/>
      <c r="Z758" s="656"/>
    </row>
    <row r="759" spans="1:26" ht="15.75" customHeight="1" x14ac:dyDescent="0.25">
      <c r="A759" s="656"/>
      <c r="B759" s="656"/>
      <c r="C759" s="656"/>
      <c r="D759" s="656"/>
      <c r="E759" s="656"/>
      <c r="F759" s="656"/>
      <c r="G759" s="656"/>
      <c r="H759" s="656"/>
      <c r="I759" s="657"/>
      <c r="J759" s="656"/>
      <c r="K759" s="658"/>
      <c r="L759" s="658"/>
      <c r="M759" s="658"/>
      <c r="N759" s="658"/>
      <c r="O759" s="658"/>
      <c r="P759" s="658"/>
      <c r="Q759" s="658"/>
      <c r="R759" s="658"/>
      <c r="S759" s="658"/>
      <c r="T759" s="658"/>
      <c r="U759" s="658"/>
      <c r="V759" s="656"/>
      <c r="W759" s="656"/>
      <c r="X759" s="656"/>
      <c r="Y759" s="656"/>
      <c r="Z759" s="656"/>
    </row>
    <row r="760" spans="1:26" ht="15.75" customHeight="1" x14ac:dyDescent="0.25">
      <c r="A760" s="656"/>
      <c r="B760" s="656"/>
      <c r="C760" s="656"/>
      <c r="D760" s="656"/>
      <c r="E760" s="656"/>
      <c r="F760" s="656"/>
      <c r="G760" s="656"/>
      <c r="H760" s="656"/>
      <c r="I760" s="657"/>
      <c r="J760" s="656"/>
      <c r="K760" s="658"/>
      <c r="L760" s="658"/>
      <c r="M760" s="658"/>
      <c r="N760" s="658"/>
      <c r="O760" s="658"/>
      <c r="P760" s="658"/>
      <c r="Q760" s="658"/>
      <c r="R760" s="658"/>
      <c r="S760" s="658"/>
      <c r="T760" s="658"/>
      <c r="U760" s="658"/>
      <c r="V760" s="656"/>
      <c r="W760" s="656"/>
      <c r="X760" s="656"/>
      <c r="Y760" s="656"/>
      <c r="Z760" s="656"/>
    </row>
    <row r="761" spans="1:26" ht="15.75" customHeight="1" x14ac:dyDescent="0.25">
      <c r="A761" s="656"/>
      <c r="B761" s="656"/>
      <c r="C761" s="656"/>
      <c r="D761" s="656"/>
      <c r="E761" s="656"/>
      <c r="F761" s="656"/>
      <c r="G761" s="656"/>
      <c r="H761" s="656"/>
      <c r="I761" s="657"/>
      <c r="J761" s="656"/>
      <c r="K761" s="658"/>
      <c r="L761" s="658"/>
      <c r="M761" s="658"/>
      <c r="N761" s="658"/>
      <c r="O761" s="658"/>
      <c r="P761" s="658"/>
      <c r="Q761" s="658"/>
      <c r="R761" s="658"/>
      <c r="S761" s="658"/>
      <c r="T761" s="658"/>
      <c r="U761" s="658"/>
      <c r="V761" s="656"/>
      <c r="W761" s="656"/>
      <c r="X761" s="656"/>
      <c r="Y761" s="656"/>
      <c r="Z761" s="656"/>
    </row>
    <row r="762" spans="1:26" ht="15.75" customHeight="1" x14ac:dyDescent="0.25">
      <c r="A762" s="656"/>
      <c r="B762" s="656"/>
      <c r="C762" s="656"/>
      <c r="D762" s="656"/>
      <c r="E762" s="656"/>
      <c r="F762" s="656"/>
      <c r="G762" s="656"/>
      <c r="H762" s="656"/>
      <c r="I762" s="657"/>
      <c r="J762" s="656"/>
      <c r="K762" s="658"/>
      <c r="L762" s="658"/>
      <c r="M762" s="658"/>
      <c r="N762" s="658"/>
      <c r="O762" s="658"/>
      <c r="P762" s="658"/>
      <c r="Q762" s="658"/>
      <c r="R762" s="658"/>
      <c r="S762" s="658"/>
      <c r="T762" s="658"/>
      <c r="U762" s="658"/>
      <c r="V762" s="656"/>
      <c r="W762" s="656"/>
      <c r="X762" s="656"/>
      <c r="Y762" s="656"/>
      <c r="Z762" s="656"/>
    </row>
    <row r="763" spans="1:26" ht="15.75" customHeight="1" x14ac:dyDescent="0.25">
      <c r="A763" s="656"/>
      <c r="B763" s="656"/>
      <c r="C763" s="656"/>
      <c r="D763" s="656"/>
      <c r="E763" s="656"/>
      <c r="F763" s="656"/>
      <c r="G763" s="656"/>
      <c r="H763" s="656"/>
      <c r="I763" s="657"/>
      <c r="J763" s="656"/>
      <c r="K763" s="658"/>
      <c r="L763" s="658"/>
      <c r="M763" s="658"/>
      <c r="N763" s="658"/>
      <c r="O763" s="658"/>
      <c r="P763" s="658"/>
      <c r="Q763" s="658"/>
      <c r="R763" s="658"/>
      <c r="S763" s="658"/>
      <c r="T763" s="658"/>
      <c r="U763" s="658"/>
      <c r="V763" s="656"/>
      <c r="W763" s="656"/>
      <c r="X763" s="656"/>
      <c r="Y763" s="656"/>
      <c r="Z763" s="656"/>
    </row>
    <row r="764" spans="1:26" ht="15.75" customHeight="1" x14ac:dyDescent="0.25">
      <c r="A764" s="656"/>
      <c r="B764" s="656"/>
      <c r="C764" s="656"/>
      <c r="D764" s="656"/>
      <c r="E764" s="656"/>
      <c r="F764" s="656"/>
      <c r="G764" s="656"/>
      <c r="H764" s="656"/>
      <c r="I764" s="657"/>
      <c r="J764" s="656"/>
      <c r="K764" s="658"/>
      <c r="L764" s="658"/>
      <c r="M764" s="658"/>
      <c r="N764" s="658"/>
      <c r="O764" s="658"/>
      <c r="P764" s="658"/>
      <c r="Q764" s="658"/>
      <c r="R764" s="658"/>
      <c r="S764" s="658"/>
      <c r="T764" s="658"/>
      <c r="U764" s="658"/>
      <c r="V764" s="656"/>
      <c r="W764" s="656"/>
      <c r="X764" s="656"/>
      <c r="Y764" s="656"/>
      <c r="Z764" s="656"/>
    </row>
    <row r="765" spans="1:26" ht="15.75" customHeight="1" x14ac:dyDescent="0.25">
      <c r="A765" s="656"/>
      <c r="B765" s="656"/>
      <c r="C765" s="656"/>
      <c r="D765" s="656"/>
      <c r="E765" s="656"/>
      <c r="F765" s="656"/>
      <c r="G765" s="656"/>
      <c r="H765" s="656"/>
      <c r="I765" s="657"/>
      <c r="J765" s="656"/>
      <c r="K765" s="658"/>
      <c r="L765" s="658"/>
      <c r="M765" s="658"/>
      <c r="N765" s="658"/>
      <c r="O765" s="658"/>
      <c r="P765" s="658"/>
      <c r="Q765" s="658"/>
      <c r="R765" s="658"/>
      <c r="S765" s="658"/>
      <c r="T765" s="658"/>
      <c r="U765" s="658"/>
      <c r="V765" s="656"/>
      <c r="W765" s="656"/>
      <c r="X765" s="656"/>
      <c r="Y765" s="656"/>
      <c r="Z765" s="656"/>
    </row>
    <row r="766" spans="1:26" ht="15.75" customHeight="1" x14ac:dyDescent="0.25">
      <c r="A766" s="656"/>
      <c r="B766" s="656"/>
      <c r="C766" s="656"/>
      <c r="D766" s="656"/>
      <c r="E766" s="656"/>
      <c r="F766" s="656"/>
      <c r="G766" s="656"/>
      <c r="H766" s="656"/>
      <c r="I766" s="657"/>
      <c r="J766" s="656"/>
      <c r="K766" s="658"/>
      <c r="L766" s="658"/>
      <c r="M766" s="658"/>
      <c r="N766" s="658"/>
      <c r="O766" s="658"/>
      <c r="P766" s="658"/>
      <c r="Q766" s="658"/>
      <c r="R766" s="658"/>
      <c r="S766" s="658"/>
      <c r="T766" s="658"/>
      <c r="U766" s="658"/>
      <c r="V766" s="656"/>
      <c r="W766" s="656"/>
      <c r="X766" s="656"/>
      <c r="Y766" s="656"/>
      <c r="Z766" s="656"/>
    </row>
    <row r="767" spans="1:26" ht="15.75" customHeight="1" x14ac:dyDescent="0.25">
      <c r="A767" s="656"/>
      <c r="B767" s="656"/>
      <c r="C767" s="656"/>
      <c r="D767" s="656"/>
      <c r="E767" s="656"/>
      <c r="F767" s="656"/>
      <c r="G767" s="656"/>
      <c r="H767" s="656"/>
      <c r="I767" s="657"/>
      <c r="J767" s="656"/>
      <c r="K767" s="658"/>
      <c r="L767" s="658"/>
      <c r="M767" s="658"/>
      <c r="N767" s="658"/>
      <c r="O767" s="658"/>
      <c r="P767" s="658"/>
      <c r="Q767" s="658"/>
      <c r="R767" s="658"/>
      <c r="S767" s="658"/>
      <c r="T767" s="658"/>
      <c r="U767" s="658"/>
      <c r="V767" s="656"/>
      <c r="W767" s="656"/>
      <c r="X767" s="656"/>
      <c r="Y767" s="656"/>
      <c r="Z767" s="656"/>
    </row>
    <row r="768" spans="1:26" ht="15.75" customHeight="1" x14ac:dyDescent="0.25">
      <c r="A768" s="656"/>
      <c r="B768" s="656"/>
      <c r="C768" s="656"/>
      <c r="D768" s="656"/>
      <c r="E768" s="656"/>
      <c r="F768" s="656"/>
      <c r="G768" s="656"/>
      <c r="H768" s="656"/>
      <c r="I768" s="657"/>
      <c r="J768" s="656"/>
      <c r="K768" s="658"/>
      <c r="L768" s="658"/>
      <c r="M768" s="658"/>
      <c r="N768" s="658"/>
      <c r="O768" s="658"/>
      <c r="P768" s="658"/>
      <c r="Q768" s="658"/>
      <c r="R768" s="658"/>
      <c r="S768" s="658"/>
      <c r="T768" s="658"/>
      <c r="U768" s="658"/>
      <c r="V768" s="656"/>
      <c r="W768" s="656"/>
      <c r="X768" s="656"/>
      <c r="Y768" s="656"/>
      <c r="Z768" s="656"/>
    </row>
    <row r="769" spans="1:26" ht="15.75" customHeight="1" x14ac:dyDescent="0.25">
      <c r="A769" s="656"/>
      <c r="B769" s="656"/>
      <c r="C769" s="656"/>
      <c r="D769" s="656"/>
      <c r="E769" s="656"/>
      <c r="F769" s="656"/>
      <c r="G769" s="656"/>
      <c r="H769" s="656"/>
      <c r="I769" s="657"/>
      <c r="J769" s="656"/>
      <c r="K769" s="658"/>
      <c r="L769" s="658"/>
      <c r="M769" s="658"/>
      <c r="N769" s="658"/>
      <c r="O769" s="658"/>
      <c r="P769" s="658"/>
      <c r="Q769" s="658"/>
      <c r="R769" s="658"/>
      <c r="S769" s="658"/>
      <c r="T769" s="658"/>
      <c r="U769" s="658"/>
      <c r="V769" s="656"/>
      <c r="W769" s="656"/>
      <c r="X769" s="656"/>
      <c r="Y769" s="656"/>
      <c r="Z769" s="656"/>
    </row>
    <row r="770" spans="1:26" ht="15.75" customHeight="1" x14ac:dyDescent="0.25">
      <c r="A770" s="656"/>
      <c r="B770" s="656"/>
      <c r="C770" s="656"/>
      <c r="D770" s="656"/>
      <c r="E770" s="656"/>
      <c r="F770" s="656"/>
      <c r="G770" s="656"/>
      <c r="H770" s="656"/>
      <c r="I770" s="657"/>
      <c r="J770" s="656"/>
      <c r="K770" s="658"/>
      <c r="L770" s="658"/>
      <c r="M770" s="658"/>
      <c r="N770" s="658"/>
      <c r="O770" s="658"/>
      <c r="P770" s="658"/>
      <c r="Q770" s="658"/>
      <c r="R770" s="658"/>
      <c r="S770" s="658"/>
      <c r="T770" s="658"/>
      <c r="U770" s="658"/>
      <c r="V770" s="656"/>
      <c r="W770" s="656"/>
      <c r="X770" s="656"/>
      <c r="Y770" s="656"/>
      <c r="Z770" s="656"/>
    </row>
    <row r="771" spans="1:26" ht="15.75" customHeight="1" x14ac:dyDescent="0.25">
      <c r="A771" s="656"/>
      <c r="B771" s="656"/>
      <c r="C771" s="656"/>
      <c r="D771" s="656"/>
      <c r="E771" s="656"/>
      <c r="F771" s="656"/>
      <c r="G771" s="656"/>
      <c r="H771" s="656"/>
      <c r="I771" s="657"/>
      <c r="J771" s="656"/>
      <c r="K771" s="658"/>
      <c r="L771" s="658"/>
      <c r="M771" s="658"/>
      <c r="N771" s="658"/>
      <c r="O771" s="658"/>
      <c r="P771" s="658"/>
      <c r="Q771" s="658"/>
      <c r="R771" s="658"/>
      <c r="S771" s="658"/>
      <c r="T771" s="658"/>
      <c r="U771" s="658"/>
      <c r="V771" s="656"/>
      <c r="W771" s="656"/>
      <c r="X771" s="656"/>
      <c r="Y771" s="656"/>
      <c r="Z771" s="656"/>
    </row>
    <row r="772" spans="1:26" ht="15.75" customHeight="1" x14ac:dyDescent="0.25">
      <c r="A772" s="656"/>
      <c r="B772" s="656"/>
      <c r="C772" s="656"/>
      <c r="D772" s="656"/>
      <c r="E772" s="656"/>
      <c r="F772" s="656"/>
      <c r="G772" s="656"/>
      <c r="H772" s="656"/>
      <c r="I772" s="657"/>
      <c r="J772" s="656"/>
      <c r="K772" s="658"/>
      <c r="L772" s="658"/>
      <c r="M772" s="658"/>
      <c r="N772" s="658"/>
      <c r="O772" s="658"/>
      <c r="P772" s="658"/>
      <c r="Q772" s="658"/>
      <c r="R772" s="658"/>
      <c r="S772" s="658"/>
      <c r="T772" s="658"/>
      <c r="U772" s="658"/>
      <c r="V772" s="656"/>
      <c r="W772" s="656"/>
      <c r="X772" s="656"/>
      <c r="Y772" s="656"/>
      <c r="Z772" s="656"/>
    </row>
    <row r="773" spans="1:26" ht="15.75" customHeight="1" x14ac:dyDescent="0.25">
      <c r="A773" s="656"/>
      <c r="B773" s="656"/>
      <c r="C773" s="656"/>
      <c r="D773" s="656"/>
      <c r="E773" s="656"/>
      <c r="F773" s="656"/>
      <c r="G773" s="656"/>
      <c r="H773" s="656"/>
      <c r="I773" s="657"/>
      <c r="J773" s="656"/>
      <c r="K773" s="658"/>
      <c r="L773" s="658"/>
      <c r="M773" s="658"/>
      <c r="N773" s="658"/>
      <c r="O773" s="658"/>
      <c r="P773" s="658"/>
      <c r="Q773" s="658"/>
      <c r="R773" s="658"/>
      <c r="S773" s="658"/>
      <c r="T773" s="658"/>
      <c r="U773" s="658"/>
      <c r="V773" s="656"/>
      <c r="W773" s="656"/>
      <c r="X773" s="656"/>
      <c r="Y773" s="656"/>
      <c r="Z773" s="656"/>
    </row>
    <row r="774" spans="1:26" ht="15.75" customHeight="1" x14ac:dyDescent="0.25">
      <c r="A774" s="656"/>
      <c r="B774" s="656"/>
      <c r="C774" s="656"/>
      <c r="D774" s="656"/>
      <c r="E774" s="656"/>
      <c r="F774" s="656"/>
      <c r="G774" s="656"/>
      <c r="H774" s="656"/>
      <c r="I774" s="657"/>
      <c r="J774" s="656"/>
      <c r="K774" s="658"/>
      <c r="L774" s="658"/>
      <c r="M774" s="658"/>
      <c r="N774" s="658"/>
      <c r="O774" s="658"/>
      <c r="P774" s="658"/>
      <c r="Q774" s="658"/>
      <c r="R774" s="658"/>
      <c r="S774" s="658"/>
      <c r="T774" s="658"/>
      <c r="U774" s="658"/>
      <c r="V774" s="656"/>
      <c r="W774" s="656"/>
      <c r="X774" s="656"/>
      <c r="Y774" s="656"/>
      <c r="Z774" s="656"/>
    </row>
    <row r="775" spans="1:26" ht="15.75" customHeight="1" x14ac:dyDescent="0.25">
      <c r="A775" s="656"/>
      <c r="B775" s="656"/>
      <c r="C775" s="656"/>
      <c r="D775" s="656"/>
      <c r="E775" s="656"/>
      <c r="F775" s="656"/>
      <c r="G775" s="656"/>
      <c r="H775" s="656"/>
      <c r="I775" s="657"/>
      <c r="J775" s="656"/>
      <c r="K775" s="658"/>
      <c r="L775" s="658"/>
      <c r="M775" s="658"/>
      <c r="N775" s="658"/>
      <c r="O775" s="658"/>
      <c r="P775" s="658"/>
      <c r="Q775" s="658"/>
      <c r="R775" s="658"/>
      <c r="S775" s="658"/>
      <c r="T775" s="658"/>
      <c r="U775" s="658"/>
      <c r="V775" s="656"/>
      <c r="W775" s="656"/>
      <c r="X775" s="656"/>
      <c r="Y775" s="656"/>
      <c r="Z775" s="656"/>
    </row>
    <row r="776" spans="1:26" ht="15.75" customHeight="1" x14ac:dyDescent="0.25">
      <c r="A776" s="656"/>
      <c r="B776" s="656"/>
      <c r="C776" s="656"/>
      <c r="D776" s="656"/>
      <c r="E776" s="656"/>
      <c r="F776" s="656"/>
      <c r="G776" s="656"/>
      <c r="H776" s="656"/>
      <c r="I776" s="657"/>
      <c r="J776" s="656"/>
      <c r="K776" s="658"/>
      <c r="L776" s="658"/>
      <c r="M776" s="658"/>
      <c r="N776" s="658"/>
      <c r="O776" s="658"/>
      <c r="P776" s="658"/>
      <c r="Q776" s="658"/>
      <c r="R776" s="658"/>
      <c r="S776" s="658"/>
      <c r="T776" s="658"/>
      <c r="U776" s="658"/>
      <c r="V776" s="656"/>
      <c r="W776" s="656"/>
      <c r="X776" s="656"/>
      <c r="Y776" s="656"/>
      <c r="Z776" s="656"/>
    </row>
    <row r="777" spans="1:26" ht="15.75" customHeight="1" x14ac:dyDescent="0.25">
      <c r="A777" s="656"/>
      <c r="B777" s="656"/>
      <c r="C777" s="656"/>
      <c r="D777" s="656"/>
      <c r="E777" s="656"/>
      <c r="F777" s="656"/>
      <c r="G777" s="656"/>
      <c r="H777" s="656"/>
      <c r="I777" s="657"/>
      <c r="J777" s="656"/>
      <c r="K777" s="658"/>
      <c r="L777" s="658"/>
      <c r="M777" s="658"/>
      <c r="N777" s="658"/>
      <c r="O777" s="658"/>
      <c r="P777" s="658"/>
      <c r="Q777" s="658"/>
      <c r="R777" s="658"/>
      <c r="S777" s="658"/>
      <c r="T777" s="658"/>
      <c r="U777" s="658"/>
      <c r="V777" s="656"/>
      <c r="W777" s="656"/>
      <c r="X777" s="656"/>
      <c r="Y777" s="656"/>
      <c r="Z777" s="656"/>
    </row>
    <row r="778" spans="1:26" ht="15.75" customHeight="1" x14ac:dyDescent="0.25">
      <c r="A778" s="656"/>
      <c r="B778" s="656"/>
      <c r="C778" s="656"/>
      <c r="D778" s="656"/>
      <c r="E778" s="656"/>
      <c r="F778" s="656"/>
      <c r="G778" s="656"/>
      <c r="H778" s="656"/>
      <c r="I778" s="657"/>
      <c r="J778" s="656"/>
      <c r="K778" s="658"/>
      <c r="L778" s="658"/>
      <c r="M778" s="658"/>
      <c r="N778" s="658"/>
      <c r="O778" s="658"/>
      <c r="P778" s="658"/>
      <c r="Q778" s="658"/>
      <c r="R778" s="658"/>
      <c r="S778" s="658"/>
      <c r="T778" s="658"/>
      <c r="U778" s="658"/>
      <c r="V778" s="656"/>
      <c r="W778" s="656"/>
      <c r="X778" s="656"/>
      <c r="Y778" s="656"/>
      <c r="Z778" s="656"/>
    </row>
    <row r="779" spans="1:26" ht="15.75" customHeight="1" x14ac:dyDescent="0.25">
      <c r="A779" s="656"/>
      <c r="B779" s="656"/>
      <c r="C779" s="656"/>
      <c r="D779" s="656"/>
      <c r="E779" s="656"/>
      <c r="F779" s="656"/>
      <c r="G779" s="656"/>
      <c r="H779" s="656"/>
      <c r="I779" s="657"/>
      <c r="J779" s="656"/>
      <c r="K779" s="658"/>
      <c r="L779" s="658"/>
      <c r="M779" s="658"/>
      <c r="N779" s="658"/>
      <c r="O779" s="658"/>
      <c r="P779" s="658"/>
      <c r="Q779" s="658"/>
      <c r="R779" s="658"/>
      <c r="S779" s="658"/>
      <c r="T779" s="658"/>
      <c r="U779" s="658"/>
      <c r="V779" s="656"/>
      <c r="W779" s="656"/>
      <c r="X779" s="656"/>
      <c r="Y779" s="656"/>
      <c r="Z779" s="656"/>
    </row>
    <row r="780" spans="1:26" ht="15.75" customHeight="1" x14ac:dyDescent="0.25">
      <c r="A780" s="656"/>
      <c r="B780" s="656"/>
      <c r="C780" s="656"/>
      <c r="D780" s="656"/>
      <c r="E780" s="656"/>
      <c r="F780" s="656"/>
      <c r="G780" s="656"/>
      <c r="H780" s="656"/>
      <c r="I780" s="657"/>
      <c r="J780" s="656"/>
      <c r="K780" s="658"/>
      <c r="L780" s="658"/>
      <c r="M780" s="658"/>
      <c r="N780" s="658"/>
      <c r="O780" s="658"/>
      <c r="P780" s="658"/>
      <c r="Q780" s="658"/>
      <c r="R780" s="658"/>
      <c r="S780" s="658"/>
      <c r="T780" s="658"/>
      <c r="U780" s="658"/>
      <c r="V780" s="656"/>
      <c r="W780" s="656"/>
      <c r="X780" s="656"/>
      <c r="Y780" s="656"/>
      <c r="Z780" s="656"/>
    </row>
    <row r="781" spans="1:26" ht="15.75" customHeight="1" x14ac:dyDescent="0.25">
      <c r="A781" s="656"/>
      <c r="B781" s="656"/>
      <c r="C781" s="656"/>
      <c r="D781" s="656"/>
      <c r="E781" s="656"/>
      <c r="F781" s="656"/>
      <c r="G781" s="656"/>
      <c r="H781" s="656"/>
      <c r="I781" s="657"/>
      <c r="J781" s="656"/>
      <c r="K781" s="658"/>
      <c r="L781" s="658"/>
      <c r="M781" s="658"/>
      <c r="N781" s="658"/>
      <c r="O781" s="658"/>
      <c r="P781" s="658"/>
      <c r="Q781" s="658"/>
      <c r="R781" s="658"/>
      <c r="S781" s="658"/>
      <c r="T781" s="658"/>
      <c r="U781" s="658"/>
      <c r="V781" s="656"/>
      <c r="W781" s="656"/>
      <c r="X781" s="656"/>
      <c r="Y781" s="656"/>
      <c r="Z781" s="656"/>
    </row>
    <row r="782" spans="1:26" ht="15.75" customHeight="1" x14ac:dyDescent="0.25">
      <c r="A782" s="656"/>
      <c r="B782" s="656"/>
      <c r="C782" s="656"/>
      <c r="D782" s="656"/>
      <c r="E782" s="656"/>
      <c r="F782" s="656"/>
      <c r="G782" s="656"/>
      <c r="H782" s="656"/>
      <c r="I782" s="657"/>
      <c r="J782" s="656"/>
      <c r="K782" s="658"/>
      <c r="L782" s="658"/>
      <c r="M782" s="658"/>
      <c r="N782" s="658"/>
      <c r="O782" s="658"/>
      <c r="P782" s="658"/>
      <c r="Q782" s="658"/>
      <c r="R782" s="658"/>
      <c r="S782" s="658"/>
      <c r="T782" s="658"/>
      <c r="U782" s="658"/>
      <c r="V782" s="656"/>
      <c r="W782" s="656"/>
      <c r="X782" s="656"/>
      <c r="Y782" s="656"/>
      <c r="Z782" s="656"/>
    </row>
    <row r="783" spans="1:26" ht="15.75" customHeight="1" x14ac:dyDescent="0.25">
      <c r="A783" s="656"/>
      <c r="B783" s="656"/>
      <c r="C783" s="656"/>
      <c r="D783" s="656"/>
      <c r="E783" s="656"/>
      <c r="F783" s="656"/>
      <c r="G783" s="656"/>
      <c r="H783" s="656"/>
      <c r="I783" s="657"/>
      <c r="J783" s="656"/>
      <c r="K783" s="658"/>
      <c r="L783" s="658"/>
      <c r="M783" s="658"/>
      <c r="N783" s="658"/>
      <c r="O783" s="658"/>
      <c r="P783" s="658"/>
      <c r="Q783" s="658"/>
      <c r="R783" s="658"/>
      <c r="S783" s="658"/>
      <c r="T783" s="658"/>
      <c r="U783" s="658"/>
      <c r="V783" s="656"/>
      <c r="W783" s="656"/>
      <c r="X783" s="656"/>
      <c r="Y783" s="656"/>
      <c r="Z783" s="656"/>
    </row>
    <row r="784" spans="1:26" ht="15.75" customHeight="1" x14ac:dyDescent="0.25">
      <c r="A784" s="656"/>
      <c r="B784" s="656"/>
      <c r="C784" s="656"/>
      <c r="D784" s="656"/>
      <c r="E784" s="656"/>
      <c r="F784" s="656"/>
      <c r="G784" s="656"/>
      <c r="H784" s="656"/>
      <c r="I784" s="657"/>
      <c r="J784" s="656"/>
      <c r="K784" s="658"/>
      <c r="L784" s="658"/>
      <c r="M784" s="658"/>
      <c r="N784" s="658"/>
      <c r="O784" s="658"/>
      <c r="P784" s="658"/>
      <c r="Q784" s="658"/>
      <c r="R784" s="658"/>
      <c r="S784" s="658"/>
      <c r="T784" s="658"/>
      <c r="U784" s="658"/>
      <c r="V784" s="656"/>
      <c r="W784" s="656"/>
      <c r="X784" s="656"/>
      <c r="Y784" s="656"/>
      <c r="Z784" s="656"/>
    </row>
    <row r="785" spans="1:26" ht="15.75" customHeight="1" x14ac:dyDescent="0.25">
      <c r="A785" s="656"/>
      <c r="B785" s="656"/>
      <c r="C785" s="656"/>
      <c r="D785" s="656"/>
      <c r="E785" s="656"/>
      <c r="F785" s="656"/>
      <c r="G785" s="656"/>
      <c r="H785" s="656"/>
      <c r="I785" s="657"/>
      <c r="J785" s="656"/>
      <c r="K785" s="658"/>
      <c r="L785" s="658"/>
      <c r="M785" s="658"/>
      <c r="N785" s="658"/>
      <c r="O785" s="658"/>
      <c r="P785" s="658"/>
      <c r="Q785" s="658"/>
      <c r="R785" s="658"/>
      <c r="S785" s="658"/>
      <c r="T785" s="658"/>
      <c r="U785" s="658"/>
      <c r="V785" s="656"/>
      <c r="W785" s="656"/>
      <c r="X785" s="656"/>
      <c r="Y785" s="656"/>
      <c r="Z785" s="656"/>
    </row>
    <row r="786" spans="1:26" ht="15.75" customHeight="1" x14ac:dyDescent="0.25">
      <c r="A786" s="656"/>
      <c r="B786" s="656"/>
      <c r="C786" s="656"/>
      <c r="D786" s="656"/>
      <c r="E786" s="656"/>
      <c r="F786" s="656"/>
      <c r="G786" s="656"/>
      <c r="H786" s="656"/>
      <c r="I786" s="657"/>
      <c r="J786" s="656"/>
      <c r="K786" s="658"/>
      <c r="L786" s="658"/>
      <c r="M786" s="658"/>
      <c r="N786" s="658"/>
      <c r="O786" s="658"/>
      <c r="P786" s="658"/>
      <c r="Q786" s="658"/>
      <c r="R786" s="658"/>
      <c r="S786" s="658"/>
      <c r="T786" s="658"/>
      <c r="U786" s="658"/>
      <c r="V786" s="656"/>
      <c r="W786" s="656"/>
      <c r="X786" s="656"/>
      <c r="Y786" s="656"/>
      <c r="Z786" s="656"/>
    </row>
    <row r="787" spans="1:26" ht="15.75" customHeight="1" x14ac:dyDescent="0.25">
      <c r="A787" s="656"/>
      <c r="B787" s="656"/>
      <c r="C787" s="656"/>
      <c r="D787" s="656"/>
      <c r="E787" s="656"/>
      <c r="F787" s="656"/>
      <c r="G787" s="656"/>
      <c r="H787" s="656"/>
      <c r="I787" s="657"/>
      <c r="J787" s="656"/>
      <c r="K787" s="658"/>
      <c r="L787" s="658"/>
      <c r="M787" s="658"/>
      <c r="N787" s="658"/>
      <c r="O787" s="658"/>
      <c r="P787" s="658"/>
      <c r="Q787" s="658"/>
      <c r="R787" s="658"/>
      <c r="S787" s="658"/>
      <c r="T787" s="658"/>
      <c r="U787" s="658"/>
      <c r="V787" s="656"/>
      <c r="W787" s="656"/>
      <c r="X787" s="656"/>
      <c r="Y787" s="656"/>
      <c r="Z787" s="656"/>
    </row>
    <row r="788" spans="1:26" ht="15.75" customHeight="1" x14ac:dyDescent="0.25">
      <c r="A788" s="656"/>
      <c r="B788" s="656"/>
      <c r="C788" s="656"/>
      <c r="D788" s="656"/>
      <c r="E788" s="656"/>
      <c r="F788" s="656"/>
      <c r="G788" s="656"/>
      <c r="H788" s="656"/>
      <c r="I788" s="657"/>
      <c r="J788" s="656"/>
      <c r="K788" s="658"/>
      <c r="L788" s="658"/>
      <c r="M788" s="658"/>
      <c r="N788" s="658"/>
      <c r="O788" s="658"/>
      <c r="P788" s="658"/>
      <c r="Q788" s="658"/>
      <c r="R788" s="658"/>
      <c r="S788" s="658"/>
      <c r="T788" s="658"/>
      <c r="U788" s="658"/>
      <c r="V788" s="656"/>
      <c r="W788" s="656"/>
      <c r="X788" s="656"/>
      <c r="Y788" s="656"/>
      <c r="Z788" s="656"/>
    </row>
    <row r="789" spans="1:26" ht="15.75" customHeight="1" x14ac:dyDescent="0.25">
      <c r="A789" s="656"/>
      <c r="B789" s="656"/>
      <c r="C789" s="656"/>
      <c r="D789" s="656"/>
      <c r="E789" s="656"/>
      <c r="F789" s="656"/>
      <c r="G789" s="656"/>
      <c r="H789" s="656"/>
      <c r="I789" s="657"/>
      <c r="J789" s="656"/>
      <c r="K789" s="658"/>
      <c r="L789" s="658"/>
      <c r="M789" s="658"/>
      <c r="N789" s="658"/>
      <c r="O789" s="658"/>
      <c r="P789" s="658"/>
      <c r="Q789" s="658"/>
      <c r="R789" s="658"/>
      <c r="S789" s="658"/>
      <c r="T789" s="658"/>
      <c r="U789" s="658"/>
      <c r="V789" s="656"/>
      <c r="W789" s="656"/>
      <c r="X789" s="656"/>
      <c r="Y789" s="656"/>
      <c r="Z789" s="656"/>
    </row>
    <row r="790" spans="1:26" ht="15.75" customHeight="1" x14ac:dyDescent="0.25">
      <c r="A790" s="656"/>
      <c r="B790" s="656"/>
      <c r="C790" s="656"/>
      <c r="D790" s="656"/>
      <c r="E790" s="656"/>
      <c r="F790" s="656"/>
      <c r="G790" s="656"/>
      <c r="H790" s="656"/>
      <c r="I790" s="657"/>
      <c r="J790" s="656"/>
      <c r="K790" s="658"/>
      <c r="L790" s="658"/>
      <c r="M790" s="658"/>
      <c r="N790" s="658"/>
      <c r="O790" s="658"/>
      <c r="P790" s="658"/>
      <c r="Q790" s="658"/>
      <c r="R790" s="658"/>
      <c r="S790" s="658"/>
      <c r="T790" s="658"/>
      <c r="U790" s="658"/>
      <c r="V790" s="656"/>
      <c r="W790" s="656"/>
      <c r="X790" s="656"/>
      <c r="Y790" s="656"/>
      <c r="Z790" s="656"/>
    </row>
    <row r="791" spans="1:26" ht="15.75" customHeight="1" x14ac:dyDescent="0.25">
      <c r="A791" s="656"/>
      <c r="B791" s="656"/>
      <c r="C791" s="656"/>
      <c r="D791" s="656"/>
      <c r="E791" s="656"/>
      <c r="F791" s="656"/>
      <c r="G791" s="656"/>
      <c r="H791" s="656"/>
      <c r="I791" s="657"/>
      <c r="J791" s="656"/>
      <c r="K791" s="658"/>
      <c r="L791" s="658"/>
      <c r="M791" s="658"/>
      <c r="N791" s="658"/>
      <c r="O791" s="658"/>
      <c r="P791" s="658"/>
      <c r="Q791" s="658"/>
      <c r="R791" s="658"/>
      <c r="S791" s="658"/>
      <c r="T791" s="658"/>
      <c r="U791" s="658"/>
      <c r="V791" s="656"/>
      <c r="W791" s="656"/>
      <c r="X791" s="656"/>
      <c r="Y791" s="656"/>
      <c r="Z791" s="656"/>
    </row>
    <row r="792" spans="1:26" ht="15.75" customHeight="1" x14ac:dyDescent="0.25">
      <c r="A792" s="656"/>
      <c r="B792" s="656"/>
      <c r="C792" s="656"/>
      <c r="D792" s="656"/>
      <c r="E792" s="656"/>
      <c r="F792" s="656"/>
      <c r="G792" s="656"/>
      <c r="H792" s="656"/>
      <c r="I792" s="657"/>
      <c r="J792" s="656"/>
      <c r="K792" s="658"/>
      <c r="L792" s="658"/>
      <c r="M792" s="658"/>
      <c r="N792" s="658"/>
      <c r="O792" s="658"/>
      <c r="P792" s="658"/>
      <c r="Q792" s="658"/>
      <c r="R792" s="658"/>
      <c r="S792" s="658"/>
      <c r="T792" s="658"/>
      <c r="U792" s="658"/>
      <c r="V792" s="656"/>
      <c r="W792" s="656"/>
      <c r="X792" s="656"/>
      <c r="Y792" s="656"/>
      <c r="Z792" s="656"/>
    </row>
    <row r="793" spans="1:26" ht="15.75" customHeight="1" x14ac:dyDescent="0.25">
      <c r="A793" s="656"/>
      <c r="B793" s="656"/>
      <c r="C793" s="656"/>
      <c r="D793" s="656"/>
      <c r="E793" s="656"/>
      <c r="F793" s="656"/>
      <c r="G793" s="656"/>
      <c r="H793" s="656"/>
      <c r="I793" s="657"/>
      <c r="J793" s="656"/>
      <c r="K793" s="658"/>
      <c r="L793" s="658"/>
      <c r="M793" s="658"/>
      <c r="N793" s="658"/>
      <c r="O793" s="658"/>
      <c r="P793" s="658"/>
      <c r="Q793" s="658"/>
      <c r="R793" s="658"/>
      <c r="S793" s="658"/>
      <c r="T793" s="658"/>
      <c r="U793" s="658"/>
      <c r="V793" s="656"/>
      <c r="W793" s="656"/>
      <c r="X793" s="656"/>
      <c r="Y793" s="656"/>
      <c r="Z793" s="656"/>
    </row>
    <row r="794" spans="1:26" ht="15.75" customHeight="1" x14ac:dyDescent="0.25">
      <c r="A794" s="656"/>
      <c r="B794" s="656"/>
      <c r="C794" s="656"/>
      <c r="D794" s="656"/>
      <c r="E794" s="656"/>
      <c r="F794" s="656"/>
      <c r="G794" s="656"/>
      <c r="H794" s="656"/>
      <c r="I794" s="657"/>
      <c r="J794" s="656"/>
      <c r="K794" s="658"/>
      <c r="L794" s="658"/>
      <c r="M794" s="658"/>
      <c r="N794" s="658"/>
      <c r="O794" s="658"/>
      <c r="P794" s="658"/>
      <c r="Q794" s="658"/>
      <c r="R794" s="658"/>
      <c r="S794" s="658"/>
      <c r="T794" s="658"/>
      <c r="U794" s="658"/>
      <c r="V794" s="656"/>
      <c r="W794" s="656"/>
      <c r="X794" s="656"/>
      <c r="Y794" s="656"/>
      <c r="Z794" s="656"/>
    </row>
    <row r="795" spans="1:26" ht="15.75" customHeight="1" x14ac:dyDescent="0.25">
      <c r="A795" s="656"/>
      <c r="B795" s="656"/>
      <c r="C795" s="656"/>
      <c r="D795" s="656"/>
      <c r="E795" s="656"/>
      <c r="F795" s="656"/>
      <c r="G795" s="656"/>
      <c r="H795" s="656"/>
      <c r="I795" s="657"/>
      <c r="J795" s="656"/>
      <c r="K795" s="658"/>
      <c r="L795" s="658"/>
      <c r="M795" s="658"/>
      <c r="N795" s="658"/>
      <c r="O795" s="658"/>
      <c r="P795" s="658"/>
      <c r="Q795" s="658"/>
      <c r="R795" s="658"/>
      <c r="S795" s="658"/>
      <c r="T795" s="658"/>
      <c r="U795" s="658"/>
      <c r="V795" s="656"/>
      <c r="W795" s="656"/>
      <c r="X795" s="656"/>
      <c r="Y795" s="656"/>
      <c r="Z795" s="656"/>
    </row>
    <row r="796" spans="1:26" ht="15.75" customHeight="1" x14ac:dyDescent="0.25">
      <c r="A796" s="656"/>
      <c r="B796" s="656"/>
      <c r="C796" s="656"/>
      <c r="D796" s="656"/>
      <c r="E796" s="656"/>
      <c r="F796" s="656"/>
      <c r="G796" s="656"/>
      <c r="H796" s="656"/>
      <c r="I796" s="657"/>
      <c r="J796" s="656"/>
      <c r="K796" s="658"/>
      <c r="L796" s="658"/>
      <c r="M796" s="658"/>
      <c r="N796" s="658"/>
      <c r="O796" s="658"/>
      <c r="P796" s="658"/>
      <c r="Q796" s="658"/>
      <c r="R796" s="658"/>
      <c r="S796" s="658"/>
      <c r="T796" s="658"/>
      <c r="U796" s="658"/>
      <c r="V796" s="656"/>
      <c r="W796" s="656"/>
      <c r="X796" s="656"/>
      <c r="Y796" s="656"/>
      <c r="Z796" s="656"/>
    </row>
    <row r="797" spans="1:26" ht="15.75" customHeight="1" x14ac:dyDescent="0.25">
      <c r="A797" s="656"/>
      <c r="B797" s="656"/>
      <c r="C797" s="656"/>
      <c r="D797" s="656"/>
      <c r="E797" s="656"/>
      <c r="F797" s="656"/>
      <c r="G797" s="656"/>
      <c r="H797" s="656"/>
      <c r="I797" s="657"/>
      <c r="J797" s="656"/>
      <c r="K797" s="658"/>
      <c r="L797" s="658"/>
      <c r="M797" s="658"/>
      <c r="N797" s="658"/>
      <c r="O797" s="658"/>
      <c r="P797" s="658"/>
      <c r="Q797" s="658"/>
      <c r="R797" s="658"/>
      <c r="S797" s="658"/>
      <c r="T797" s="658"/>
      <c r="U797" s="658"/>
      <c r="V797" s="656"/>
      <c r="W797" s="656"/>
      <c r="X797" s="656"/>
      <c r="Y797" s="656"/>
      <c r="Z797" s="656"/>
    </row>
    <row r="798" spans="1:26" ht="15.75" customHeight="1" x14ac:dyDescent="0.25">
      <c r="A798" s="656"/>
      <c r="B798" s="656"/>
      <c r="C798" s="656"/>
      <c r="D798" s="656"/>
      <c r="E798" s="656"/>
      <c r="F798" s="656"/>
      <c r="G798" s="656"/>
      <c r="H798" s="656"/>
      <c r="I798" s="657"/>
      <c r="J798" s="656"/>
      <c r="K798" s="658"/>
      <c r="L798" s="658"/>
      <c r="M798" s="658"/>
      <c r="N798" s="658"/>
      <c r="O798" s="658"/>
      <c r="P798" s="658"/>
      <c r="Q798" s="658"/>
      <c r="R798" s="658"/>
      <c r="S798" s="658"/>
      <c r="T798" s="658"/>
      <c r="U798" s="658"/>
      <c r="V798" s="656"/>
      <c r="W798" s="656"/>
      <c r="X798" s="656"/>
      <c r="Y798" s="656"/>
      <c r="Z798" s="656"/>
    </row>
    <row r="799" spans="1:26" ht="15.75" customHeight="1" x14ac:dyDescent="0.25">
      <c r="A799" s="656"/>
      <c r="B799" s="656"/>
      <c r="C799" s="656"/>
      <c r="D799" s="656"/>
      <c r="E799" s="656"/>
      <c r="F799" s="656"/>
      <c r="G799" s="656"/>
      <c r="H799" s="656"/>
      <c r="I799" s="657"/>
      <c r="J799" s="656"/>
      <c r="K799" s="658"/>
      <c r="L799" s="658"/>
      <c r="M799" s="658"/>
      <c r="N799" s="658"/>
      <c r="O799" s="658"/>
      <c r="P799" s="658"/>
      <c r="Q799" s="658"/>
      <c r="R799" s="658"/>
      <c r="S799" s="658"/>
      <c r="T799" s="658"/>
      <c r="U799" s="658"/>
      <c r="V799" s="656"/>
      <c r="W799" s="656"/>
      <c r="X799" s="656"/>
      <c r="Y799" s="656"/>
      <c r="Z799" s="656"/>
    </row>
    <row r="800" spans="1:26" ht="15.75" customHeight="1" x14ac:dyDescent="0.25">
      <c r="A800" s="656"/>
      <c r="B800" s="656"/>
      <c r="C800" s="656"/>
      <c r="D800" s="656"/>
      <c r="E800" s="656"/>
      <c r="F800" s="656"/>
      <c r="G800" s="656"/>
      <c r="H800" s="656"/>
      <c r="I800" s="657"/>
      <c r="J800" s="656"/>
      <c r="K800" s="658"/>
      <c r="L800" s="658"/>
      <c r="M800" s="658"/>
      <c r="N800" s="658"/>
      <c r="O800" s="658"/>
      <c r="P800" s="658"/>
      <c r="Q800" s="658"/>
      <c r="R800" s="658"/>
      <c r="S800" s="658"/>
      <c r="T800" s="658"/>
      <c r="U800" s="658"/>
      <c r="V800" s="656"/>
      <c r="W800" s="656"/>
      <c r="X800" s="656"/>
      <c r="Y800" s="656"/>
      <c r="Z800" s="656"/>
    </row>
    <row r="801" spans="1:26" ht="15.75" customHeight="1" x14ac:dyDescent="0.25">
      <c r="A801" s="656"/>
      <c r="B801" s="656"/>
      <c r="C801" s="656"/>
      <c r="D801" s="656"/>
      <c r="E801" s="656"/>
      <c r="F801" s="656"/>
      <c r="G801" s="656"/>
      <c r="H801" s="656"/>
      <c r="I801" s="657"/>
      <c r="J801" s="656"/>
      <c r="K801" s="658"/>
      <c r="L801" s="658"/>
      <c r="M801" s="658"/>
      <c r="N801" s="658"/>
      <c r="O801" s="658"/>
      <c r="P801" s="658"/>
      <c r="Q801" s="658"/>
      <c r="R801" s="658"/>
      <c r="S801" s="658"/>
      <c r="T801" s="658"/>
      <c r="U801" s="658"/>
      <c r="V801" s="656"/>
      <c r="W801" s="656"/>
      <c r="X801" s="656"/>
      <c r="Y801" s="656"/>
      <c r="Z801" s="656"/>
    </row>
    <row r="802" spans="1:26" ht="15.75" customHeight="1" x14ac:dyDescent="0.25">
      <c r="A802" s="656"/>
      <c r="B802" s="656"/>
      <c r="C802" s="656"/>
      <c r="D802" s="656"/>
      <c r="E802" s="656"/>
      <c r="F802" s="656"/>
      <c r="G802" s="656"/>
      <c r="H802" s="656"/>
      <c r="I802" s="657"/>
      <c r="J802" s="656"/>
      <c r="K802" s="658"/>
      <c r="L802" s="658"/>
      <c r="M802" s="658"/>
      <c r="N802" s="658"/>
      <c r="O802" s="658"/>
      <c r="P802" s="658"/>
      <c r="Q802" s="658"/>
      <c r="R802" s="658"/>
      <c r="S802" s="658"/>
      <c r="T802" s="658"/>
      <c r="U802" s="658"/>
      <c r="V802" s="656"/>
      <c r="W802" s="656"/>
      <c r="X802" s="656"/>
      <c r="Y802" s="656"/>
      <c r="Z802" s="656"/>
    </row>
    <row r="803" spans="1:26" ht="15.75" customHeight="1" x14ac:dyDescent="0.25">
      <c r="A803" s="656"/>
      <c r="B803" s="656"/>
      <c r="C803" s="656"/>
      <c r="D803" s="656"/>
      <c r="E803" s="656"/>
      <c r="F803" s="656"/>
      <c r="G803" s="656"/>
      <c r="H803" s="656"/>
      <c r="I803" s="657"/>
      <c r="J803" s="656"/>
      <c r="K803" s="658"/>
      <c r="L803" s="658"/>
      <c r="M803" s="658"/>
      <c r="N803" s="658"/>
      <c r="O803" s="658"/>
      <c r="P803" s="658"/>
      <c r="Q803" s="658"/>
      <c r="R803" s="658"/>
      <c r="S803" s="658"/>
      <c r="T803" s="658"/>
      <c r="U803" s="658"/>
      <c r="V803" s="656"/>
      <c r="W803" s="656"/>
      <c r="X803" s="656"/>
      <c r="Y803" s="656"/>
      <c r="Z803" s="656"/>
    </row>
    <row r="804" spans="1:26" ht="15.75" customHeight="1" x14ac:dyDescent="0.25">
      <c r="A804" s="656"/>
      <c r="B804" s="656"/>
      <c r="C804" s="656"/>
      <c r="D804" s="656"/>
      <c r="E804" s="656"/>
      <c r="F804" s="656"/>
      <c r="G804" s="656"/>
      <c r="H804" s="656"/>
      <c r="I804" s="657"/>
      <c r="J804" s="656"/>
      <c r="K804" s="658"/>
      <c r="L804" s="658"/>
      <c r="M804" s="658"/>
      <c r="N804" s="658"/>
      <c r="O804" s="658"/>
      <c r="P804" s="658"/>
      <c r="Q804" s="658"/>
      <c r="R804" s="658"/>
      <c r="S804" s="658"/>
      <c r="T804" s="658"/>
      <c r="U804" s="658"/>
      <c r="V804" s="656"/>
      <c r="W804" s="656"/>
      <c r="X804" s="656"/>
      <c r="Y804" s="656"/>
      <c r="Z804" s="656"/>
    </row>
    <row r="805" spans="1:26" ht="15.75" customHeight="1" x14ac:dyDescent="0.25">
      <c r="A805" s="656"/>
      <c r="B805" s="656"/>
      <c r="C805" s="656"/>
      <c r="D805" s="656"/>
      <c r="E805" s="656"/>
      <c r="F805" s="656"/>
      <c r="G805" s="656"/>
      <c r="H805" s="656"/>
      <c r="I805" s="657"/>
      <c r="J805" s="656"/>
      <c r="K805" s="658"/>
      <c r="L805" s="658"/>
      <c r="M805" s="658"/>
      <c r="N805" s="658"/>
      <c r="O805" s="658"/>
      <c r="P805" s="658"/>
      <c r="Q805" s="658"/>
      <c r="R805" s="658"/>
      <c r="S805" s="658"/>
      <c r="T805" s="658"/>
      <c r="U805" s="658"/>
      <c r="V805" s="656"/>
      <c r="W805" s="656"/>
      <c r="X805" s="656"/>
      <c r="Y805" s="656"/>
      <c r="Z805" s="656"/>
    </row>
    <row r="806" spans="1:26" ht="15.75" customHeight="1" x14ac:dyDescent="0.25">
      <c r="A806" s="656"/>
      <c r="B806" s="656"/>
      <c r="C806" s="656"/>
      <c r="D806" s="656"/>
      <c r="E806" s="656"/>
      <c r="F806" s="656"/>
      <c r="G806" s="656"/>
      <c r="H806" s="656"/>
      <c r="I806" s="657"/>
      <c r="J806" s="656"/>
      <c r="K806" s="658"/>
      <c r="L806" s="658"/>
      <c r="M806" s="658"/>
      <c r="N806" s="658"/>
      <c r="O806" s="658"/>
      <c r="P806" s="658"/>
      <c r="Q806" s="658"/>
      <c r="R806" s="658"/>
      <c r="S806" s="658"/>
      <c r="T806" s="658"/>
      <c r="U806" s="658"/>
      <c r="V806" s="656"/>
      <c r="W806" s="656"/>
      <c r="X806" s="656"/>
      <c r="Y806" s="656"/>
      <c r="Z806" s="656"/>
    </row>
    <row r="807" spans="1:26" ht="15.75" customHeight="1" x14ac:dyDescent="0.25">
      <c r="A807" s="656"/>
      <c r="B807" s="656"/>
      <c r="C807" s="656"/>
      <c r="D807" s="656"/>
      <c r="E807" s="656"/>
      <c r="F807" s="656"/>
      <c r="G807" s="656"/>
      <c r="H807" s="656"/>
      <c r="I807" s="657"/>
      <c r="J807" s="656"/>
      <c r="K807" s="658"/>
      <c r="L807" s="658"/>
      <c r="M807" s="658"/>
      <c r="N807" s="658"/>
      <c r="O807" s="658"/>
      <c r="P807" s="658"/>
      <c r="Q807" s="658"/>
      <c r="R807" s="658"/>
      <c r="S807" s="658"/>
      <c r="T807" s="658"/>
      <c r="U807" s="658"/>
      <c r="V807" s="656"/>
      <c r="W807" s="656"/>
      <c r="X807" s="656"/>
      <c r="Y807" s="656"/>
      <c r="Z807" s="656"/>
    </row>
    <row r="808" spans="1:26" ht="15.75" customHeight="1" x14ac:dyDescent="0.25">
      <c r="A808" s="656"/>
      <c r="B808" s="656"/>
      <c r="C808" s="656"/>
      <c r="D808" s="656"/>
      <c r="E808" s="656"/>
      <c r="F808" s="656"/>
      <c r="G808" s="656"/>
      <c r="H808" s="656"/>
      <c r="I808" s="657"/>
      <c r="J808" s="656"/>
      <c r="K808" s="658"/>
      <c r="L808" s="658"/>
      <c r="M808" s="658"/>
      <c r="N808" s="658"/>
      <c r="O808" s="658"/>
      <c r="P808" s="658"/>
      <c r="Q808" s="658"/>
      <c r="R808" s="658"/>
      <c r="S808" s="658"/>
      <c r="T808" s="658"/>
      <c r="U808" s="658"/>
      <c r="V808" s="656"/>
      <c r="W808" s="656"/>
      <c r="X808" s="656"/>
      <c r="Y808" s="656"/>
      <c r="Z808" s="656"/>
    </row>
    <row r="809" spans="1:26" ht="15.75" customHeight="1" x14ac:dyDescent="0.25">
      <c r="A809" s="656"/>
      <c r="B809" s="656"/>
      <c r="C809" s="656"/>
      <c r="D809" s="656"/>
      <c r="E809" s="656"/>
      <c r="F809" s="656"/>
      <c r="G809" s="656"/>
      <c r="H809" s="656"/>
      <c r="I809" s="657"/>
      <c r="J809" s="656"/>
      <c r="K809" s="658"/>
      <c r="L809" s="658"/>
      <c r="M809" s="658"/>
      <c r="N809" s="658"/>
      <c r="O809" s="658"/>
      <c r="P809" s="658"/>
      <c r="Q809" s="658"/>
      <c r="R809" s="658"/>
      <c r="S809" s="658"/>
      <c r="T809" s="658"/>
      <c r="U809" s="658"/>
      <c r="V809" s="656"/>
      <c r="W809" s="656"/>
      <c r="X809" s="656"/>
      <c r="Y809" s="656"/>
      <c r="Z809" s="656"/>
    </row>
    <row r="810" spans="1:26" ht="15.75" customHeight="1" x14ac:dyDescent="0.25">
      <c r="A810" s="656"/>
      <c r="B810" s="656"/>
      <c r="C810" s="656"/>
      <c r="D810" s="656"/>
      <c r="E810" s="656"/>
      <c r="F810" s="656"/>
      <c r="G810" s="656"/>
      <c r="H810" s="656"/>
      <c r="I810" s="657"/>
      <c r="J810" s="656"/>
      <c r="K810" s="658"/>
      <c r="L810" s="658"/>
      <c r="M810" s="658"/>
      <c r="N810" s="658"/>
      <c r="O810" s="658"/>
      <c r="P810" s="658"/>
      <c r="Q810" s="658"/>
      <c r="R810" s="658"/>
      <c r="S810" s="658"/>
      <c r="T810" s="658"/>
      <c r="U810" s="658"/>
      <c r="V810" s="656"/>
      <c r="W810" s="656"/>
      <c r="X810" s="656"/>
      <c r="Y810" s="656"/>
      <c r="Z810" s="656"/>
    </row>
    <row r="811" spans="1:26" ht="15.75" customHeight="1" x14ac:dyDescent="0.25">
      <c r="A811" s="656"/>
      <c r="B811" s="656"/>
      <c r="C811" s="656"/>
      <c r="D811" s="656"/>
      <c r="E811" s="656"/>
      <c r="F811" s="656"/>
      <c r="G811" s="656"/>
      <c r="H811" s="656"/>
      <c r="I811" s="657"/>
      <c r="J811" s="656"/>
      <c r="K811" s="658"/>
      <c r="L811" s="658"/>
      <c r="M811" s="658"/>
      <c r="N811" s="658"/>
      <c r="O811" s="658"/>
      <c r="P811" s="658"/>
      <c r="Q811" s="658"/>
      <c r="R811" s="658"/>
      <c r="S811" s="658"/>
      <c r="T811" s="658"/>
      <c r="U811" s="658"/>
      <c r="V811" s="656"/>
      <c r="W811" s="656"/>
      <c r="X811" s="656"/>
      <c r="Y811" s="656"/>
      <c r="Z811" s="656"/>
    </row>
    <row r="812" spans="1:26" ht="15.75" customHeight="1" x14ac:dyDescent="0.25">
      <c r="A812" s="656"/>
      <c r="B812" s="656"/>
      <c r="C812" s="656"/>
      <c r="D812" s="656"/>
      <c r="E812" s="656"/>
      <c r="F812" s="656"/>
      <c r="G812" s="656"/>
      <c r="H812" s="656"/>
      <c r="I812" s="657"/>
      <c r="J812" s="656"/>
      <c r="K812" s="658"/>
      <c r="L812" s="658"/>
      <c r="M812" s="658"/>
      <c r="N812" s="658"/>
      <c r="O812" s="658"/>
      <c r="P812" s="658"/>
      <c r="Q812" s="658"/>
      <c r="R812" s="658"/>
      <c r="S812" s="658"/>
      <c r="T812" s="658"/>
      <c r="U812" s="658"/>
      <c r="V812" s="656"/>
      <c r="W812" s="656"/>
      <c r="X812" s="656"/>
      <c r="Y812" s="656"/>
      <c r="Z812" s="656"/>
    </row>
    <row r="813" spans="1:26" ht="15.75" customHeight="1" x14ac:dyDescent="0.25">
      <c r="A813" s="656"/>
      <c r="B813" s="656"/>
      <c r="C813" s="656"/>
      <c r="D813" s="656"/>
      <c r="E813" s="656"/>
      <c r="F813" s="656"/>
      <c r="G813" s="656"/>
      <c r="H813" s="656"/>
      <c r="I813" s="657"/>
      <c r="J813" s="656"/>
      <c r="K813" s="658"/>
      <c r="L813" s="658"/>
      <c r="M813" s="658"/>
      <c r="N813" s="658"/>
      <c r="O813" s="658"/>
      <c r="P813" s="658"/>
      <c r="Q813" s="658"/>
      <c r="R813" s="658"/>
      <c r="S813" s="658"/>
      <c r="T813" s="658"/>
      <c r="U813" s="658"/>
      <c r="V813" s="656"/>
      <c r="W813" s="656"/>
      <c r="X813" s="656"/>
      <c r="Y813" s="656"/>
      <c r="Z813" s="656"/>
    </row>
    <row r="814" spans="1:26" ht="15.75" customHeight="1" x14ac:dyDescent="0.25">
      <c r="A814" s="656"/>
      <c r="B814" s="656"/>
      <c r="C814" s="656"/>
      <c r="D814" s="656"/>
      <c r="E814" s="656"/>
      <c r="F814" s="656"/>
      <c r="G814" s="656"/>
      <c r="H814" s="656"/>
      <c r="I814" s="657"/>
      <c r="J814" s="656"/>
      <c r="K814" s="658"/>
      <c r="L814" s="658"/>
      <c r="M814" s="658"/>
      <c r="N814" s="658"/>
      <c r="O814" s="658"/>
      <c r="P814" s="658"/>
      <c r="Q814" s="658"/>
      <c r="R814" s="658"/>
      <c r="S814" s="658"/>
      <c r="T814" s="658"/>
      <c r="U814" s="658"/>
      <c r="V814" s="656"/>
      <c r="W814" s="656"/>
      <c r="X814" s="656"/>
      <c r="Y814" s="656"/>
      <c r="Z814" s="656"/>
    </row>
    <row r="815" spans="1:26" ht="15.75" customHeight="1" x14ac:dyDescent="0.25">
      <c r="A815" s="656"/>
      <c r="B815" s="656"/>
      <c r="C815" s="656"/>
      <c r="D815" s="656"/>
      <c r="E815" s="656"/>
      <c r="F815" s="656"/>
      <c r="G815" s="656"/>
      <c r="H815" s="656"/>
      <c r="I815" s="657"/>
      <c r="J815" s="656"/>
      <c r="K815" s="658"/>
      <c r="L815" s="658"/>
      <c r="M815" s="658"/>
      <c r="N815" s="658"/>
      <c r="O815" s="658"/>
      <c r="P815" s="658"/>
      <c r="Q815" s="658"/>
      <c r="R815" s="658"/>
      <c r="S815" s="658"/>
      <c r="T815" s="658"/>
      <c r="U815" s="658"/>
      <c r="V815" s="656"/>
      <c r="W815" s="656"/>
      <c r="X815" s="656"/>
      <c r="Y815" s="656"/>
      <c r="Z815" s="656"/>
    </row>
    <row r="816" spans="1:26" ht="15.75" customHeight="1" x14ac:dyDescent="0.25">
      <c r="A816" s="656"/>
      <c r="B816" s="656"/>
      <c r="C816" s="656"/>
      <c r="D816" s="656"/>
      <c r="E816" s="656"/>
      <c r="F816" s="656"/>
      <c r="G816" s="656"/>
      <c r="H816" s="656"/>
      <c r="I816" s="657"/>
      <c r="J816" s="656"/>
      <c r="K816" s="658"/>
      <c r="L816" s="658"/>
      <c r="M816" s="658"/>
      <c r="N816" s="658"/>
      <c r="O816" s="658"/>
      <c r="P816" s="658"/>
      <c r="Q816" s="658"/>
      <c r="R816" s="658"/>
      <c r="S816" s="658"/>
      <c r="T816" s="658"/>
      <c r="U816" s="658"/>
      <c r="V816" s="656"/>
      <c r="W816" s="656"/>
      <c r="X816" s="656"/>
      <c r="Y816" s="656"/>
      <c r="Z816" s="656"/>
    </row>
    <row r="817" spans="1:26" ht="15.75" customHeight="1" x14ac:dyDescent="0.25">
      <c r="A817" s="656"/>
      <c r="B817" s="656"/>
      <c r="C817" s="656"/>
      <c r="D817" s="656"/>
      <c r="E817" s="656"/>
      <c r="F817" s="656"/>
      <c r="G817" s="656"/>
      <c r="H817" s="656"/>
      <c r="I817" s="657"/>
      <c r="J817" s="656"/>
      <c r="K817" s="658"/>
      <c r="L817" s="658"/>
      <c r="M817" s="658"/>
      <c r="N817" s="658"/>
      <c r="O817" s="658"/>
      <c r="P817" s="658"/>
      <c r="Q817" s="658"/>
      <c r="R817" s="658"/>
      <c r="S817" s="658"/>
      <c r="T817" s="658"/>
      <c r="U817" s="658"/>
      <c r="V817" s="656"/>
      <c r="W817" s="656"/>
      <c r="X817" s="656"/>
      <c r="Y817" s="656"/>
      <c r="Z817" s="656"/>
    </row>
    <row r="818" spans="1:26" ht="15.75" customHeight="1" x14ac:dyDescent="0.25">
      <c r="A818" s="656"/>
      <c r="B818" s="656"/>
      <c r="C818" s="656"/>
      <c r="D818" s="656"/>
      <c r="E818" s="656"/>
      <c r="F818" s="656"/>
      <c r="G818" s="656"/>
      <c r="H818" s="656"/>
      <c r="I818" s="657"/>
      <c r="J818" s="656"/>
      <c r="K818" s="658"/>
      <c r="L818" s="658"/>
      <c r="M818" s="658"/>
      <c r="N818" s="658"/>
      <c r="O818" s="658"/>
      <c r="P818" s="658"/>
      <c r="Q818" s="658"/>
      <c r="R818" s="658"/>
      <c r="S818" s="658"/>
      <c r="T818" s="658"/>
      <c r="U818" s="658"/>
      <c r="V818" s="656"/>
      <c r="W818" s="656"/>
      <c r="X818" s="656"/>
      <c r="Y818" s="656"/>
      <c r="Z818" s="656"/>
    </row>
    <row r="819" spans="1:26" ht="15.75" customHeight="1" x14ac:dyDescent="0.25">
      <c r="A819" s="656"/>
      <c r="B819" s="656"/>
      <c r="C819" s="656"/>
      <c r="D819" s="656"/>
      <c r="E819" s="656"/>
      <c r="F819" s="656"/>
      <c r="G819" s="656"/>
      <c r="H819" s="656"/>
      <c r="I819" s="657"/>
      <c r="J819" s="656"/>
      <c r="K819" s="658"/>
      <c r="L819" s="658"/>
      <c r="M819" s="658"/>
      <c r="N819" s="658"/>
      <c r="O819" s="658"/>
      <c r="P819" s="658"/>
      <c r="Q819" s="658"/>
      <c r="R819" s="658"/>
      <c r="S819" s="658"/>
      <c r="T819" s="658"/>
      <c r="U819" s="658"/>
      <c r="V819" s="656"/>
      <c r="W819" s="656"/>
      <c r="X819" s="656"/>
      <c r="Y819" s="656"/>
      <c r="Z819" s="656"/>
    </row>
    <row r="820" spans="1:26" ht="15.75" customHeight="1" x14ac:dyDescent="0.25">
      <c r="A820" s="656"/>
      <c r="B820" s="656"/>
      <c r="C820" s="656"/>
      <c r="D820" s="656"/>
      <c r="E820" s="656"/>
      <c r="F820" s="656"/>
      <c r="G820" s="656"/>
      <c r="H820" s="656"/>
      <c r="I820" s="657"/>
      <c r="J820" s="656"/>
      <c r="K820" s="658"/>
      <c r="L820" s="658"/>
      <c r="M820" s="658"/>
      <c r="N820" s="658"/>
      <c r="O820" s="658"/>
      <c r="P820" s="658"/>
      <c r="Q820" s="658"/>
      <c r="R820" s="658"/>
      <c r="S820" s="658"/>
      <c r="T820" s="658"/>
      <c r="U820" s="658"/>
      <c r="V820" s="656"/>
      <c r="W820" s="656"/>
      <c r="X820" s="656"/>
      <c r="Y820" s="656"/>
      <c r="Z820" s="656"/>
    </row>
    <row r="821" spans="1:26" ht="15.75" customHeight="1" x14ac:dyDescent="0.25">
      <c r="A821" s="656"/>
      <c r="B821" s="656"/>
      <c r="C821" s="656"/>
      <c r="D821" s="656"/>
      <c r="E821" s="656"/>
      <c r="F821" s="656"/>
      <c r="G821" s="656"/>
      <c r="H821" s="656"/>
      <c r="I821" s="657"/>
      <c r="J821" s="656"/>
      <c r="K821" s="658"/>
      <c r="L821" s="658"/>
      <c r="M821" s="658"/>
      <c r="N821" s="658"/>
      <c r="O821" s="658"/>
      <c r="P821" s="658"/>
      <c r="Q821" s="658"/>
      <c r="R821" s="658"/>
      <c r="S821" s="658"/>
      <c r="T821" s="658"/>
      <c r="U821" s="658"/>
      <c r="V821" s="656"/>
      <c r="W821" s="656"/>
      <c r="X821" s="656"/>
      <c r="Y821" s="656"/>
      <c r="Z821" s="656"/>
    </row>
    <row r="822" spans="1:26" ht="15.75" customHeight="1" x14ac:dyDescent="0.25">
      <c r="A822" s="656"/>
      <c r="B822" s="656"/>
      <c r="C822" s="656"/>
      <c r="D822" s="656"/>
      <c r="E822" s="656"/>
      <c r="F822" s="656"/>
      <c r="G822" s="656"/>
      <c r="H822" s="656"/>
      <c r="I822" s="657"/>
      <c r="J822" s="656"/>
      <c r="K822" s="658"/>
      <c r="L822" s="658"/>
      <c r="M822" s="658"/>
      <c r="N822" s="658"/>
      <c r="O822" s="658"/>
      <c r="P822" s="658"/>
      <c r="Q822" s="658"/>
      <c r="R822" s="658"/>
      <c r="S822" s="658"/>
      <c r="T822" s="658"/>
      <c r="U822" s="658"/>
      <c r="V822" s="656"/>
      <c r="W822" s="656"/>
      <c r="X822" s="656"/>
      <c r="Y822" s="656"/>
      <c r="Z822" s="656"/>
    </row>
    <row r="823" spans="1:26" ht="15.75" customHeight="1" x14ac:dyDescent="0.25">
      <c r="A823" s="656"/>
      <c r="B823" s="656"/>
      <c r="C823" s="656"/>
      <c r="D823" s="656"/>
      <c r="E823" s="656"/>
      <c r="F823" s="656"/>
      <c r="G823" s="656"/>
      <c r="H823" s="656"/>
      <c r="I823" s="657"/>
      <c r="J823" s="656"/>
      <c r="K823" s="658"/>
      <c r="L823" s="658"/>
      <c r="M823" s="658"/>
      <c r="N823" s="658"/>
      <c r="O823" s="658"/>
      <c r="P823" s="658"/>
      <c r="Q823" s="658"/>
      <c r="R823" s="658"/>
      <c r="S823" s="658"/>
      <c r="T823" s="658"/>
      <c r="U823" s="658"/>
      <c r="V823" s="656"/>
      <c r="W823" s="656"/>
      <c r="X823" s="656"/>
      <c r="Y823" s="656"/>
      <c r="Z823" s="656"/>
    </row>
    <row r="824" spans="1:26" ht="15.75" customHeight="1" x14ac:dyDescent="0.25">
      <c r="A824" s="656"/>
      <c r="B824" s="656"/>
      <c r="C824" s="656"/>
      <c r="D824" s="656"/>
      <c r="E824" s="656"/>
      <c r="F824" s="656"/>
      <c r="G824" s="656"/>
      <c r="H824" s="656"/>
      <c r="I824" s="657"/>
      <c r="J824" s="656"/>
      <c r="K824" s="658"/>
      <c r="L824" s="658"/>
      <c r="M824" s="658"/>
      <c r="N824" s="658"/>
      <c r="O824" s="658"/>
      <c r="P824" s="658"/>
      <c r="Q824" s="658"/>
      <c r="R824" s="658"/>
      <c r="S824" s="658"/>
      <c r="T824" s="658"/>
      <c r="U824" s="658"/>
      <c r="V824" s="656"/>
      <c r="W824" s="656"/>
      <c r="X824" s="656"/>
      <c r="Y824" s="656"/>
      <c r="Z824" s="656"/>
    </row>
    <row r="825" spans="1:26" ht="15.75" customHeight="1" x14ac:dyDescent="0.25">
      <c r="A825" s="656"/>
      <c r="B825" s="656"/>
      <c r="C825" s="656"/>
      <c r="D825" s="656"/>
      <c r="E825" s="656"/>
      <c r="F825" s="656"/>
      <c r="G825" s="656"/>
      <c r="H825" s="656"/>
      <c r="I825" s="657"/>
      <c r="J825" s="656"/>
      <c r="K825" s="658"/>
      <c r="L825" s="658"/>
      <c r="M825" s="658"/>
      <c r="N825" s="658"/>
      <c r="O825" s="658"/>
      <c r="P825" s="658"/>
      <c r="Q825" s="658"/>
      <c r="R825" s="658"/>
      <c r="S825" s="658"/>
      <c r="T825" s="658"/>
      <c r="U825" s="658"/>
      <c r="V825" s="656"/>
      <c r="W825" s="656"/>
      <c r="X825" s="656"/>
      <c r="Y825" s="656"/>
      <c r="Z825" s="656"/>
    </row>
    <row r="826" spans="1:26" ht="15.75" customHeight="1" x14ac:dyDescent="0.25">
      <c r="A826" s="656"/>
      <c r="B826" s="656"/>
      <c r="C826" s="656"/>
      <c r="D826" s="656"/>
      <c r="E826" s="656"/>
      <c r="F826" s="656"/>
      <c r="G826" s="656"/>
      <c r="H826" s="656"/>
      <c r="I826" s="657"/>
      <c r="J826" s="656"/>
      <c r="K826" s="658"/>
      <c r="L826" s="658"/>
      <c r="M826" s="658"/>
      <c r="N826" s="658"/>
      <c r="O826" s="658"/>
      <c r="P826" s="658"/>
      <c r="Q826" s="658"/>
      <c r="R826" s="658"/>
      <c r="S826" s="658"/>
      <c r="T826" s="658"/>
      <c r="U826" s="658"/>
      <c r="V826" s="656"/>
      <c r="W826" s="656"/>
      <c r="X826" s="656"/>
      <c r="Y826" s="656"/>
      <c r="Z826" s="656"/>
    </row>
    <row r="827" spans="1:26" ht="15.75" customHeight="1" x14ac:dyDescent="0.25">
      <c r="A827" s="656"/>
      <c r="B827" s="656"/>
      <c r="C827" s="656"/>
      <c r="D827" s="656"/>
      <c r="E827" s="656"/>
      <c r="F827" s="656"/>
      <c r="G827" s="656"/>
      <c r="H827" s="656"/>
      <c r="I827" s="657"/>
      <c r="J827" s="656"/>
      <c r="K827" s="658"/>
      <c r="L827" s="658"/>
      <c r="M827" s="658"/>
      <c r="N827" s="658"/>
      <c r="O827" s="658"/>
      <c r="P827" s="658"/>
      <c r="Q827" s="658"/>
      <c r="R827" s="658"/>
      <c r="S827" s="658"/>
      <c r="T827" s="658"/>
      <c r="U827" s="658"/>
      <c r="V827" s="656"/>
      <c r="W827" s="656"/>
      <c r="X827" s="656"/>
      <c r="Y827" s="656"/>
      <c r="Z827" s="656"/>
    </row>
    <row r="828" spans="1:26" ht="15.75" customHeight="1" x14ac:dyDescent="0.25">
      <c r="A828" s="656"/>
      <c r="B828" s="656"/>
      <c r="C828" s="656"/>
      <c r="D828" s="656"/>
      <c r="E828" s="656"/>
      <c r="F828" s="656"/>
      <c r="G828" s="656"/>
      <c r="H828" s="656"/>
      <c r="I828" s="657"/>
      <c r="J828" s="656"/>
      <c r="K828" s="658"/>
      <c r="L828" s="658"/>
      <c r="M828" s="658"/>
      <c r="N828" s="658"/>
      <c r="O828" s="658"/>
      <c r="P828" s="658"/>
      <c r="Q828" s="658"/>
      <c r="R828" s="658"/>
      <c r="S828" s="658"/>
      <c r="T828" s="658"/>
      <c r="U828" s="658"/>
      <c r="V828" s="656"/>
      <c r="W828" s="656"/>
      <c r="X828" s="656"/>
      <c r="Y828" s="656"/>
      <c r="Z828" s="656"/>
    </row>
    <row r="829" spans="1:26" ht="15.75" customHeight="1" x14ac:dyDescent="0.25">
      <c r="A829" s="656"/>
      <c r="B829" s="656"/>
      <c r="C829" s="656"/>
      <c r="D829" s="656"/>
      <c r="E829" s="656"/>
      <c r="F829" s="656"/>
      <c r="G829" s="656"/>
      <c r="H829" s="656"/>
      <c r="I829" s="657"/>
      <c r="J829" s="656"/>
      <c r="K829" s="658"/>
      <c r="L829" s="658"/>
      <c r="M829" s="658"/>
      <c r="N829" s="658"/>
      <c r="O829" s="658"/>
      <c r="P829" s="658"/>
      <c r="Q829" s="658"/>
      <c r="R829" s="658"/>
      <c r="S829" s="658"/>
      <c r="T829" s="658"/>
      <c r="U829" s="658"/>
      <c r="V829" s="656"/>
      <c r="W829" s="656"/>
      <c r="X829" s="656"/>
      <c r="Y829" s="656"/>
      <c r="Z829" s="656"/>
    </row>
    <row r="830" spans="1:26" ht="15.75" customHeight="1" x14ac:dyDescent="0.25">
      <c r="A830" s="656"/>
      <c r="B830" s="656"/>
      <c r="C830" s="656"/>
      <c r="D830" s="656"/>
      <c r="E830" s="656"/>
      <c r="F830" s="656"/>
      <c r="G830" s="656"/>
      <c r="H830" s="656"/>
      <c r="I830" s="657"/>
      <c r="J830" s="656"/>
      <c r="K830" s="658"/>
      <c r="L830" s="658"/>
      <c r="M830" s="658"/>
      <c r="N830" s="658"/>
      <c r="O830" s="658"/>
      <c r="P830" s="658"/>
      <c r="Q830" s="658"/>
      <c r="R830" s="658"/>
      <c r="S830" s="658"/>
      <c r="T830" s="658"/>
      <c r="U830" s="658"/>
      <c r="V830" s="656"/>
      <c r="W830" s="656"/>
      <c r="X830" s="656"/>
      <c r="Y830" s="656"/>
      <c r="Z830" s="656"/>
    </row>
    <row r="831" spans="1:26" ht="15.75" customHeight="1" x14ac:dyDescent="0.25">
      <c r="A831" s="656"/>
      <c r="B831" s="656"/>
      <c r="C831" s="656"/>
      <c r="D831" s="656"/>
      <c r="E831" s="656"/>
      <c r="F831" s="656"/>
      <c r="G831" s="656"/>
      <c r="H831" s="656"/>
      <c r="I831" s="657"/>
      <c r="J831" s="656"/>
      <c r="K831" s="658"/>
      <c r="L831" s="658"/>
      <c r="M831" s="658"/>
      <c r="N831" s="658"/>
      <c r="O831" s="658"/>
      <c r="P831" s="658"/>
      <c r="Q831" s="658"/>
      <c r="R831" s="658"/>
      <c r="S831" s="658"/>
      <c r="T831" s="658"/>
      <c r="U831" s="658"/>
      <c r="V831" s="656"/>
      <c r="W831" s="656"/>
      <c r="X831" s="656"/>
      <c r="Y831" s="656"/>
      <c r="Z831" s="656"/>
    </row>
    <row r="832" spans="1:26" ht="15.75" customHeight="1" x14ac:dyDescent="0.25">
      <c r="A832" s="656"/>
      <c r="B832" s="656"/>
      <c r="C832" s="656"/>
      <c r="D832" s="656"/>
      <c r="E832" s="656"/>
      <c r="F832" s="656"/>
      <c r="G832" s="656"/>
      <c r="H832" s="656"/>
      <c r="I832" s="657"/>
      <c r="J832" s="656"/>
      <c r="K832" s="658"/>
      <c r="L832" s="658"/>
      <c r="M832" s="658"/>
      <c r="N832" s="658"/>
      <c r="O832" s="658"/>
      <c r="P832" s="658"/>
      <c r="Q832" s="658"/>
      <c r="R832" s="658"/>
      <c r="S832" s="658"/>
      <c r="T832" s="658"/>
      <c r="U832" s="658"/>
      <c r="V832" s="656"/>
      <c r="W832" s="656"/>
      <c r="X832" s="656"/>
      <c r="Y832" s="656"/>
      <c r="Z832" s="656"/>
    </row>
    <row r="833" spans="1:26" ht="15.75" customHeight="1" x14ac:dyDescent="0.25">
      <c r="A833" s="656"/>
      <c r="B833" s="656"/>
      <c r="C833" s="656"/>
      <c r="D833" s="656"/>
      <c r="E833" s="656"/>
      <c r="F833" s="656"/>
      <c r="G833" s="656"/>
      <c r="H833" s="656"/>
      <c r="I833" s="657"/>
      <c r="J833" s="656"/>
      <c r="K833" s="658"/>
      <c r="L833" s="658"/>
      <c r="M833" s="658"/>
      <c r="N833" s="658"/>
      <c r="O833" s="658"/>
      <c r="P833" s="658"/>
      <c r="Q833" s="658"/>
      <c r="R833" s="658"/>
      <c r="S833" s="658"/>
      <c r="T833" s="658"/>
      <c r="U833" s="658"/>
      <c r="V833" s="656"/>
      <c r="W833" s="656"/>
      <c r="X833" s="656"/>
      <c r="Y833" s="656"/>
      <c r="Z833" s="656"/>
    </row>
    <row r="834" spans="1:26" ht="15.75" customHeight="1" x14ac:dyDescent="0.25">
      <c r="A834" s="656"/>
      <c r="B834" s="656"/>
      <c r="C834" s="656"/>
      <c r="D834" s="656"/>
      <c r="E834" s="656"/>
      <c r="F834" s="656"/>
      <c r="G834" s="656"/>
      <c r="H834" s="656"/>
      <c r="I834" s="657"/>
      <c r="J834" s="656"/>
      <c r="K834" s="658"/>
      <c r="L834" s="658"/>
      <c r="M834" s="658"/>
      <c r="N834" s="658"/>
      <c r="O834" s="658"/>
      <c r="P834" s="658"/>
      <c r="Q834" s="658"/>
      <c r="R834" s="658"/>
      <c r="S834" s="658"/>
      <c r="T834" s="658"/>
      <c r="U834" s="658"/>
      <c r="V834" s="656"/>
      <c r="W834" s="656"/>
      <c r="X834" s="656"/>
      <c r="Y834" s="656"/>
      <c r="Z834" s="656"/>
    </row>
    <row r="835" spans="1:26" ht="15.75" customHeight="1" x14ac:dyDescent="0.25">
      <c r="A835" s="656"/>
      <c r="B835" s="656"/>
      <c r="C835" s="656"/>
      <c r="D835" s="656"/>
      <c r="E835" s="656"/>
      <c r="F835" s="656"/>
      <c r="G835" s="656"/>
      <c r="H835" s="656"/>
      <c r="I835" s="657"/>
      <c r="J835" s="656"/>
      <c r="K835" s="658"/>
      <c r="L835" s="658"/>
      <c r="M835" s="658"/>
      <c r="N835" s="658"/>
      <c r="O835" s="658"/>
      <c r="P835" s="658"/>
      <c r="Q835" s="658"/>
      <c r="R835" s="658"/>
      <c r="S835" s="658"/>
      <c r="T835" s="658"/>
      <c r="U835" s="658"/>
      <c r="V835" s="656"/>
      <c r="W835" s="656"/>
      <c r="X835" s="656"/>
      <c r="Y835" s="656"/>
      <c r="Z835" s="656"/>
    </row>
    <row r="836" spans="1:26" ht="15.75" customHeight="1" x14ac:dyDescent="0.25">
      <c r="A836" s="656"/>
      <c r="B836" s="656"/>
      <c r="C836" s="656"/>
      <c r="D836" s="656"/>
      <c r="E836" s="656"/>
      <c r="F836" s="656"/>
      <c r="G836" s="656"/>
      <c r="H836" s="656"/>
      <c r="I836" s="657"/>
      <c r="J836" s="656"/>
      <c r="K836" s="658"/>
      <c r="L836" s="658"/>
      <c r="M836" s="658"/>
      <c r="N836" s="658"/>
      <c r="O836" s="658"/>
      <c r="P836" s="658"/>
      <c r="Q836" s="658"/>
      <c r="R836" s="658"/>
      <c r="S836" s="658"/>
      <c r="T836" s="658"/>
      <c r="U836" s="658"/>
      <c r="V836" s="656"/>
      <c r="W836" s="656"/>
      <c r="X836" s="656"/>
      <c r="Y836" s="656"/>
      <c r="Z836" s="656"/>
    </row>
    <row r="837" spans="1:26" ht="15.75" customHeight="1" x14ac:dyDescent="0.25">
      <c r="A837" s="656"/>
      <c r="B837" s="656"/>
      <c r="C837" s="656"/>
      <c r="D837" s="656"/>
      <c r="E837" s="656"/>
      <c r="F837" s="656"/>
      <c r="G837" s="656"/>
      <c r="H837" s="656"/>
      <c r="I837" s="657"/>
      <c r="J837" s="656"/>
      <c r="K837" s="658"/>
      <c r="L837" s="658"/>
      <c r="M837" s="658"/>
      <c r="N837" s="658"/>
      <c r="O837" s="658"/>
      <c r="P837" s="658"/>
      <c r="Q837" s="658"/>
      <c r="R837" s="658"/>
      <c r="S837" s="658"/>
      <c r="T837" s="658"/>
      <c r="U837" s="658"/>
      <c r="V837" s="656"/>
      <c r="W837" s="656"/>
      <c r="X837" s="656"/>
      <c r="Y837" s="656"/>
      <c r="Z837" s="656"/>
    </row>
    <row r="838" spans="1:26" ht="15.75" customHeight="1" x14ac:dyDescent="0.25">
      <c r="A838" s="656"/>
      <c r="B838" s="656"/>
      <c r="C838" s="656"/>
      <c r="D838" s="656"/>
      <c r="E838" s="656"/>
      <c r="F838" s="656"/>
      <c r="G838" s="656"/>
      <c r="H838" s="656"/>
      <c r="I838" s="657"/>
      <c r="J838" s="656"/>
      <c r="K838" s="658"/>
      <c r="L838" s="658"/>
      <c r="M838" s="658"/>
      <c r="N838" s="658"/>
      <c r="O838" s="658"/>
      <c r="P838" s="658"/>
      <c r="Q838" s="658"/>
      <c r="R838" s="658"/>
      <c r="S838" s="658"/>
      <c r="T838" s="658"/>
      <c r="U838" s="658"/>
      <c r="V838" s="656"/>
      <c r="W838" s="656"/>
      <c r="X838" s="656"/>
      <c r="Y838" s="656"/>
      <c r="Z838" s="656"/>
    </row>
    <row r="839" spans="1:26" ht="15.75" customHeight="1" x14ac:dyDescent="0.25">
      <c r="A839" s="656"/>
      <c r="B839" s="656"/>
      <c r="C839" s="656"/>
      <c r="D839" s="656"/>
      <c r="E839" s="656"/>
      <c r="F839" s="656"/>
      <c r="G839" s="656"/>
      <c r="H839" s="656"/>
      <c r="I839" s="657"/>
      <c r="J839" s="656"/>
      <c r="K839" s="658"/>
      <c r="L839" s="658"/>
      <c r="M839" s="658"/>
      <c r="N839" s="658"/>
      <c r="O839" s="658"/>
      <c r="P839" s="658"/>
      <c r="Q839" s="658"/>
      <c r="R839" s="658"/>
      <c r="S839" s="658"/>
      <c r="T839" s="658"/>
      <c r="U839" s="658"/>
      <c r="V839" s="656"/>
      <c r="W839" s="656"/>
      <c r="X839" s="656"/>
      <c r="Y839" s="656"/>
      <c r="Z839" s="656"/>
    </row>
    <row r="840" spans="1:26" ht="15.75" customHeight="1" x14ac:dyDescent="0.25">
      <c r="A840" s="656"/>
      <c r="B840" s="656"/>
      <c r="C840" s="656"/>
      <c r="D840" s="656"/>
      <c r="E840" s="656"/>
      <c r="F840" s="656"/>
      <c r="G840" s="656"/>
      <c r="H840" s="656"/>
      <c r="I840" s="657"/>
      <c r="J840" s="656"/>
      <c r="K840" s="658"/>
      <c r="L840" s="658"/>
      <c r="M840" s="658"/>
      <c r="N840" s="658"/>
      <c r="O840" s="658"/>
      <c r="P840" s="658"/>
      <c r="Q840" s="658"/>
      <c r="R840" s="658"/>
      <c r="S840" s="658"/>
      <c r="T840" s="658"/>
      <c r="U840" s="658"/>
      <c r="V840" s="656"/>
      <c r="W840" s="656"/>
      <c r="X840" s="656"/>
      <c r="Y840" s="656"/>
      <c r="Z840" s="656"/>
    </row>
    <row r="841" spans="1:26" ht="15.75" customHeight="1" x14ac:dyDescent="0.25">
      <c r="A841" s="656"/>
      <c r="B841" s="656"/>
      <c r="C841" s="656"/>
      <c r="D841" s="656"/>
      <c r="E841" s="656"/>
      <c r="F841" s="656"/>
      <c r="G841" s="656"/>
      <c r="H841" s="656"/>
      <c r="I841" s="657"/>
      <c r="J841" s="656"/>
      <c r="K841" s="658"/>
      <c r="L841" s="658"/>
      <c r="M841" s="658"/>
      <c r="N841" s="658"/>
      <c r="O841" s="658"/>
      <c r="P841" s="658"/>
      <c r="Q841" s="658"/>
      <c r="R841" s="658"/>
      <c r="S841" s="658"/>
      <c r="T841" s="658"/>
      <c r="U841" s="658"/>
      <c r="V841" s="656"/>
      <c r="W841" s="656"/>
      <c r="X841" s="656"/>
      <c r="Y841" s="656"/>
      <c r="Z841" s="656"/>
    </row>
    <row r="842" spans="1:26" ht="15.75" customHeight="1" x14ac:dyDescent="0.25">
      <c r="A842" s="656"/>
      <c r="B842" s="656"/>
      <c r="C842" s="656"/>
      <c r="D842" s="656"/>
      <c r="E842" s="656"/>
      <c r="F842" s="656"/>
      <c r="G842" s="656"/>
      <c r="H842" s="656"/>
      <c r="I842" s="657"/>
      <c r="J842" s="656"/>
      <c r="K842" s="658"/>
      <c r="L842" s="658"/>
      <c r="M842" s="658"/>
      <c r="N842" s="658"/>
      <c r="O842" s="658"/>
      <c r="P842" s="658"/>
      <c r="Q842" s="658"/>
      <c r="R842" s="658"/>
      <c r="S842" s="658"/>
      <c r="T842" s="658"/>
      <c r="U842" s="658"/>
      <c r="V842" s="656"/>
      <c r="W842" s="656"/>
      <c r="X842" s="656"/>
      <c r="Y842" s="656"/>
      <c r="Z842" s="656"/>
    </row>
    <row r="843" spans="1:26" ht="15.75" customHeight="1" x14ac:dyDescent="0.25">
      <c r="A843" s="656"/>
      <c r="B843" s="656"/>
      <c r="C843" s="656"/>
      <c r="D843" s="656"/>
      <c r="E843" s="656"/>
      <c r="F843" s="656"/>
      <c r="G843" s="656"/>
      <c r="H843" s="656"/>
      <c r="I843" s="657"/>
      <c r="J843" s="656"/>
      <c r="K843" s="658"/>
      <c r="L843" s="658"/>
      <c r="M843" s="658"/>
      <c r="N843" s="658"/>
      <c r="O843" s="658"/>
      <c r="P843" s="658"/>
      <c r="Q843" s="658"/>
      <c r="R843" s="658"/>
      <c r="S843" s="658"/>
      <c r="T843" s="658"/>
      <c r="U843" s="658"/>
      <c r="V843" s="656"/>
      <c r="W843" s="656"/>
      <c r="X843" s="656"/>
      <c r="Y843" s="656"/>
      <c r="Z843" s="656"/>
    </row>
    <row r="844" spans="1:26" ht="15.75" customHeight="1" x14ac:dyDescent="0.25">
      <c r="A844" s="656"/>
      <c r="B844" s="656"/>
      <c r="C844" s="656"/>
      <c r="D844" s="656"/>
      <c r="E844" s="656"/>
      <c r="F844" s="656"/>
      <c r="G844" s="656"/>
      <c r="H844" s="656"/>
      <c r="I844" s="657"/>
      <c r="J844" s="656"/>
      <c r="K844" s="658"/>
      <c r="L844" s="658"/>
      <c r="M844" s="658"/>
      <c r="N844" s="658"/>
      <c r="O844" s="658"/>
      <c r="P844" s="658"/>
      <c r="Q844" s="658"/>
      <c r="R844" s="658"/>
      <c r="S844" s="658"/>
      <c r="T844" s="658"/>
      <c r="U844" s="658"/>
      <c r="V844" s="656"/>
      <c r="W844" s="656"/>
      <c r="X844" s="656"/>
      <c r="Y844" s="656"/>
      <c r="Z844" s="656"/>
    </row>
    <row r="845" spans="1:26" ht="15.75" customHeight="1" x14ac:dyDescent="0.25">
      <c r="A845" s="656"/>
      <c r="B845" s="656"/>
      <c r="C845" s="656"/>
      <c r="D845" s="656"/>
      <c r="E845" s="656"/>
      <c r="F845" s="656"/>
      <c r="G845" s="656"/>
      <c r="H845" s="656"/>
      <c r="I845" s="657"/>
      <c r="J845" s="656"/>
      <c r="K845" s="658"/>
      <c r="L845" s="658"/>
      <c r="M845" s="658"/>
      <c r="N845" s="658"/>
      <c r="O845" s="658"/>
      <c r="P845" s="658"/>
      <c r="Q845" s="658"/>
      <c r="R845" s="658"/>
      <c r="S845" s="658"/>
      <c r="T845" s="658"/>
      <c r="U845" s="658"/>
      <c r="V845" s="656"/>
      <c r="W845" s="656"/>
      <c r="X845" s="656"/>
      <c r="Y845" s="656"/>
      <c r="Z845" s="656"/>
    </row>
    <row r="846" spans="1:26" ht="15.75" customHeight="1" x14ac:dyDescent="0.25">
      <c r="A846" s="656"/>
      <c r="B846" s="656"/>
      <c r="C846" s="656"/>
      <c r="D846" s="656"/>
      <c r="E846" s="656"/>
      <c r="F846" s="656"/>
      <c r="G846" s="656"/>
      <c r="H846" s="656"/>
      <c r="I846" s="657"/>
      <c r="J846" s="656"/>
      <c r="K846" s="658"/>
      <c r="L846" s="658"/>
      <c r="M846" s="658"/>
      <c r="N846" s="658"/>
      <c r="O846" s="658"/>
      <c r="P846" s="658"/>
      <c r="Q846" s="658"/>
      <c r="R846" s="658"/>
      <c r="S846" s="658"/>
      <c r="T846" s="658"/>
      <c r="U846" s="658"/>
      <c r="V846" s="656"/>
      <c r="W846" s="656"/>
      <c r="X846" s="656"/>
      <c r="Y846" s="656"/>
      <c r="Z846" s="656"/>
    </row>
    <row r="847" spans="1:26" ht="15.75" customHeight="1" x14ac:dyDescent="0.25">
      <c r="A847" s="656"/>
      <c r="B847" s="656"/>
      <c r="C847" s="656"/>
      <c r="D847" s="656"/>
      <c r="E847" s="656"/>
      <c r="F847" s="656"/>
      <c r="G847" s="656"/>
      <c r="H847" s="656"/>
      <c r="I847" s="657"/>
      <c r="J847" s="656"/>
      <c r="K847" s="658"/>
      <c r="L847" s="658"/>
      <c r="M847" s="658"/>
      <c r="N847" s="658"/>
      <c r="O847" s="658"/>
      <c r="P847" s="658"/>
      <c r="Q847" s="658"/>
      <c r="R847" s="658"/>
      <c r="S847" s="658"/>
      <c r="T847" s="658"/>
      <c r="U847" s="658"/>
      <c r="V847" s="656"/>
      <c r="W847" s="656"/>
      <c r="X847" s="656"/>
      <c r="Y847" s="656"/>
      <c r="Z847" s="656"/>
    </row>
    <row r="848" spans="1:26" ht="15.75" customHeight="1" x14ac:dyDescent="0.25">
      <c r="A848" s="656"/>
      <c r="B848" s="656"/>
      <c r="C848" s="656"/>
      <c r="D848" s="656"/>
      <c r="E848" s="656"/>
      <c r="F848" s="656"/>
      <c r="G848" s="656"/>
      <c r="H848" s="656"/>
      <c r="I848" s="657"/>
      <c r="J848" s="656"/>
      <c r="K848" s="658"/>
      <c r="L848" s="658"/>
      <c r="M848" s="658"/>
      <c r="N848" s="658"/>
      <c r="O848" s="658"/>
      <c r="P848" s="658"/>
      <c r="Q848" s="658"/>
      <c r="R848" s="658"/>
      <c r="S848" s="658"/>
      <c r="T848" s="658"/>
      <c r="U848" s="658"/>
      <c r="V848" s="656"/>
      <c r="W848" s="656"/>
      <c r="X848" s="656"/>
      <c r="Y848" s="656"/>
      <c r="Z848" s="656"/>
    </row>
    <row r="849" spans="1:26" ht="15.75" customHeight="1" x14ac:dyDescent="0.25">
      <c r="A849" s="656"/>
      <c r="B849" s="656"/>
      <c r="C849" s="656"/>
      <c r="D849" s="656"/>
      <c r="E849" s="656"/>
      <c r="F849" s="656"/>
      <c r="G849" s="656"/>
      <c r="H849" s="656"/>
      <c r="I849" s="657"/>
      <c r="J849" s="656"/>
      <c r="K849" s="658"/>
      <c r="L849" s="658"/>
      <c r="M849" s="658"/>
      <c r="N849" s="658"/>
      <c r="O849" s="658"/>
      <c r="P849" s="658"/>
      <c r="Q849" s="658"/>
      <c r="R849" s="658"/>
      <c r="S849" s="658"/>
      <c r="T849" s="658"/>
      <c r="U849" s="658"/>
      <c r="V849" s="656"/>
      <c r="W849" s="656"/>
      <c r="X849" s="656"/>
      <c r="Y849" s="656"/>
      <c r="Z849" s="656"/>
    </row>
    <row r="850" spans="1:26" ht="15.75" customHeight="1" x14ac:dyDescent="0.25">
      <c r="A850" s="656"/>
      <c r="B850" s="656"/>
      <c r="C850" s="656"/>
      <c r="D850" s="656"/>
      <c r="E850" s="656"/>
      <c r="F850" s="656"/>
      <c r="G850" s="656"/>
      <c r="H850" s="656"/>
      <c r="I850" s="657"/>
      <c r="J850" s="656"/>
      <c r="K850" s="658"/>
      <c r="L850" s="658"/>
      <c r="M850" s="658"/>
      <c r="N850" s="658"/>
      <c r="O850" s="658"/>
      <c r="P850" s="658"/>
      <c r="Q850" s="658"/>
      <c r="R850" s="658"/>
      <c r="S850" s="658"/>
      <c r="T850" s="658"/>
      <c r="U850" s="658"/>
      <c r="V850" s="656"/>
      <c r="W850" s="656"/>
      <c r="X850" s="656"/>
      <c r="Y850" s="656"/>
      <c r="Z850" s="656"/>
    </row>
    <row r="851" spans="1:26" ht="15.75" customHeight="1" x14ac:dyDescent="0.25">
      <c r="A851" s="656"/>
      <c r="B851" s="656"/>
      <c r="C851" s="656"/>
      <c r="D851" s="656"/>
      <c r="E851" s="656"/>
      <c r="F851" s="656"/>
      <c r="G851" s="656"/>
      <c r="H851" s="656"/>
      <c r="I851" s="657"/>
      <c r="J851" s="656"/>
      <c r="K851" s="658"/>
      <c r="L851" s="658"/>
      <c r="M851" s="658"/>
      <c r="N851" s="658"/>
      <c r="O851" s="658"/>
      <c r="P851" s="658"/>
      <c r="Q851" s="658"/>
      <c r="R851" s="658"/>
      <c r="S851" s="658"/>
      <c r="T851" s="658"/>
      <c r="U851" s="658"/>
      <c r="V851" s="656"/>
      <c r="W851" s="656"/>
      <c r="X851" s="656"/>
      <c r="Y851" s="656"/>
      <c r="Z851" s="656"/>
    </row>
    <row r="852" spans="1:26" ht="15.75" customHeight="1" x14ac:dyDescent="0.25">
      <c r="A852" s="656"/>
      <c r="B852" s="656"/>
      <c r="C852" s="656"/>
      <c r="D852" s="656"/>
      <c r="E852" s="656"/>
      <c r="F852" s="656"/>
      <c r="G852" s="656"/>
      <c r="H852" s="656"/>
      <c r="I852" s="657"/>
      <c r="J852" s="656"/>
      <c r="K852" s="658"/>
      <c r="L852" s="658"/>
      <c r="M852" s="658"/>
      <c r="N852" s="658"/>
      <c r="O852" s="658"/>
      <c r="P852" s="658"/>
      <c r="Q852" s="658"/>
      <c r="R852" s="658"/>
      <c r="S852" s="658"/>
      <c r="T852" s="658"/>
      <c r="U852" s="658"/>
      <c r="V852" s="656"/>
      <c r="W852" s="656"/>
      <c r="X852" s="656"/>
      <c r="Y852" s="656"/>
      <c r="Z852" s="656"/>
    </row>
    <row r="853" spans="1:26" ht="15.75" customHeight="1" x14ac:dyDescent="0.25">
      <c r="A853" s="656"/>
      <c r="B853" s="656"/>
      <c r="C853" s="656"/>
      <c r="D853" s="656"/>
      <c r="E853" s="656"/>
      <c r="F853" s="656"/>
      <c r="G853" s="656"/>
      <c r="H853" s="656"/>
      <c r="I853" s="657"/>
      <c r="J853" s="656"/>
      <c r="K853" s="658"/>
      <c r="L853" s="658"/>
      <c r="M853" s="658"/>
      <c r="N853" s="658"/>
      <c r="O853" s="658"/>
      <c r="P853" s="658"/>
      <c r="Q853" s="658"/>
      <c r="R853" s="658"/>
      <c r="S853" s="658"/>
      <c r="T853" s="658"/>
      <c r="U853" s="658"/>
      <c r="V853" s="656"/>
      <c r="W853" s="656"/>
      <c r="X853" s="656"/>
      <c r="Y853" s="656"/>
      <c r="Z853" s="656"/>
    </row>
    <row r="854" spans="1:26" ht="15.75" customHeight="1" x14ac:dyDescent="0.25">
      <c r="A854" s="656"/>
      <c r="B854" s="656"/>
      <c r="C854" s="656"/>
      <c r="D854" s="656"/>
      <c r="E854" s="656"/>
      <c r="F854" s="656"/>
      <c r="G854" s="656"/>
      <c r="H854" s="656"/>
      <c r="I854" s="657"/>
      <c r="J854" s="656"/>
      <c r="K854" s="658"/>
      <c r="L854" s="658"/>
      <c r="M854" s="658"/>
      <c r="N854" s="658"/>
      <c r="O854" s="658"/>
      <c r="P854" s="658"/>
      <c r="Q854" s="658"/>
      <c r="R854" s="658"/>
      <c r="S854" s="658"/>
      <c r="T854" s="658"/>
      <c r="U854" s="658"/>
      <c r="V854" s="656"/>
      <c r="W854" s="656"/>
      <c r="X854" s="656"/>
      <c r="Y854" s="656"/>
      <c r="Z854" s="656"/>
    </row>
    <row r="855" spans="1:26" ht="15.75" customHeight="1" x14ac:dyDescent="0.25">
      <c r="A855" s="656"/>
      <c r="B855" s="656"/>
      <c r="C855" s="656"/>
      <c r="D855" s="656"/>
      <c r="E855" s="656"/>
      <c r="F855" s="656"/>
      <c r="G855" s="656"/>
      <c r="H855" s="656"/>
      <c r="I855" s="657"/>
      <c r="J855" s="656"/>
      <c r="K855" s="658"/>
      <c r="L855" s="658"/>
      <c r="M855" s="658"/>
      <c r="N855" s="658"/>
      <c r="O855" s="658"/>
      <c r="P855" s="658"/>
      <c r="Q855" s="658"/>
      <c r="R855" s="658"/>
      <c r="S855" s="658"/>
      <c r="T855" s="658"/>
      <c r="U855" s="658"/>
      <c r="V855" s="656"/>
      <c r="W855" s="656"/>
      <c r="X855" s="656"/>
      <c r="Y855" s="656"/>
      <c r="Z855" s="656"/>
    </row>
    <row r="856" spans="1:26" ht="15.75" customHeight="1" x14ac:dyDescent="0.25">
      <c r="A856" s="656"/>
      <c r="B856" s="656"/>
      <c r="C856" s="656"/>
      <c r="D856" s="656"/>
      <c r="E856" s="656"/>
      <c r="F856" s="656"/>
      <c r="G856" s="656"/>
      <c r="H856" s="656"/>
      <c r="I856" s="657"/>
      <c r="J856" s="656"/>
      <c r="K856" s="658"/>
      <c r="L856" s="658"/>
      <c r="M856" s="658"/>
      <c r="N856" s="658"/>
      <c r="O856" s="658"/>
      <c r="P856" s="658"/>
      <c r="Q856" s="658"/>
      <c r="R856" s="658"/>
      <c r="S856" s="658"/>
      <c r="T856" s="658"/>
      <c r="U856" s="658"/>
      <c r="V856" s="656"/>
      <c r="W856" s="656"/>
      <c r="X856" s="656"/>
      <c r="Y856" s="656"/>
      <c r="Z856" s="656"/>
    </row>
    <row r="857" spans="1:26" ht="15.75" customHeight="1" x14ac:dyDescent="0.25">
      <c r="A857" s="656"/>
      <c r="B857" s="656"/>
      <c r="C857" s="656"/>
      <c r="D857" s="656"/>
      <c r="E857" s="656"/>
      <c r="F857" s="656"/>
      <c r="G857" s="656"/>
      <c r="H857" s="656"/>
      <c r="I857" s="657"/>
      <c r="J857" s="656"/>
      <c r="K857" s="658"/>
      <c r="L857" s="658"/>
      <c r="M857" s="658"/>
      <c r="N857" s="658"/>
      <c r="O857" s="658"/>
      <c r="P857" s="658"/>
      <c r="Q857" s="658"/>
      <c r="R857" s="658"/>
      <c r="S857" s="658"/>
      <c r="T857" s="658"/>
      <c r="U857" s="658"/>
      <c r="V857" s="656"/>
      <c r="W857" s="656"/>
      <c r="X857" s="656"/>
      <c r="Y857" s="656"/>
      <c r="Z857" s="656"/>
    </row>
    <row r="858" spans="1:26" ht="15.75" customHeight="1" x14ac:dyDescent="0.25">
      <c r="A858" s="656"/>
      <c r="B858" s="656"/>
      <c r="C858" s="656"/>
      <c r="D858" s="656"/>
      <c r="E858" s="656"/>
      <c r="F858" s="656"/>
      <c r="G858" s="656"/>
      <c r="H858" s="656"/>
      <c r="I858" s="657"/>
      <c r="J858" s="656"/>
      <c r="K858" s="658"/>
      <c r="L858" s="658"/>
      <c r="M858" s="658"/>
      <c r="N858" s="658"/>
      <c r="O858" s="658"/>
      <c r="P858" s="658"/>
      <c r="Q858" s="658"/>
      <c r="R858" s="658"/>
      <c r="S858" s="658"/>
      <c r="T858" s="658"/>
      <c r="U858" s="658"/>
      <c r="V858" s="656"/>
      <c r="W858" s="656"/>
      <c r="X858" s="656"/>
      <c r="Y858" s="656"/>
      <c r="Z858" s="656"/>
    </row>
    <row r="859" spans="1:26" ht="15.75" customHeight="1" x14ac:dyDescent="0.25">
      <c r="A859" s="656"/>
      <c r="B859" s="656"/>
      <c r="C859" s="656"/>
      <c r="D859" s="656"/>
      <c r="E859" s="656"/>
      <c r="F859" s="656"/>
      <c r="G859" s="656"/>
      <c r="H859" s="656"/>
      <c r="I859" s="657"/>
      <c r="J859" s="656"/>
      <c r="K859" s="658"/>
      <c r="L859" s="658"/>
      <c r="M859" s="658"/>
      <c r="N859" s="658"/>
      <c r="O859" s="658"/>
      <c r="P859" s="658"/>
      <c r="Q859" s="658"/>
      <c r="R859" s="658"/>
      <c r="S859" s="658"/>
      <c r="T859" s="658"/>
      <c r="U859" s="658"/>
      <c r="V859" s="656"/>
      <c r="W859" s="656"/>
      <c r="X859" s="656"/>
      <c r="Y859" s="656"/>
      <c r="Z859" s="656"/>
    </row>
    <row r="860" spans="1:26" ht="15.75" customHeight="1" x14ac:dyDescent="0.25">
      <c r="A860" s="656"/>
      <c r="B860" s="656"/>
      <c r="C860" s="656"/>
      <c r="D860" s="656"/>
      <c r="E860" s="656"/>
      <c r="F860" s="656"/>
      <c r="G860" s="656"/>
      <c r="H860" s="656"/>
      <c r="I860" s="657"/>
      <c r="J860" s="656"/>
      <c r="K860" s="658"/>
      <c r="L860" s="658"/>
      <c r="M860" s="658"/>
      <c r="N860" s="658"/>
      <c r="O860" s="658"/>
      <c r="P860" s="658"/>
      <c r="Q860" s="658"/>
      <c r="R860" s="658"/>
      <c r="S860" s="658"/>
      <c r="T860" s="658"/>
      <c r="U860" s="658"/>
      <c r="V860" s="656"/>
      <c r="W860" s="656"/>
      <c r="X860" s="656"/>
      <c r="Y860" s="656"/>
      <c r="Z860" s="656"/>
    </row>
    <row r="861" spans="1:26" ht="15.75" customHeight="1" x14ac:dyDescent="0.25">
      <c r="A861" s="656"/>
      <c r="B861" s="656"/>
      <c r="C861" s="656"/>
      <c r="D861" s="656"/>
      <c r="E861" s="656"/>
      <c r="F861" s="656"/>
      <c r="G861" s="656"/>
      <c r="H861" s="656"/>
      <c r="I861" s="657"/>
      <c r="J861" s="656"/>
      <c r="K861" s="658"/>
      <c r="L861" s="658"/>
      <c r="M861" s="658"/>
      <c r="N861" s="658"/>
      <c r="O861" s="658"/>
      <c r="P861" s="658"/>
      <c r="Q861" s="658"/>
      <c r="R861" s="658"/>
      <c r="S861" s="658"/>
      <c r="T861" s="658"/>
      <c r="U861" s="658"/>
      <c r="V861" s="656"/>
      <c r="W861" s="656"/>
      <c r="X861" s="656"/>
      <c r="Y861" s="656"/>
      <c r="Z861" s="656"/>
    </row>
    <row r="862" spans="1:26" ht="15.75" customHeight="1" x14ac:dyDescent="0.25">
      <c r="A862" s="656"/>
      <c r="B862" s="656"/>
      <c r="C862" s="656"/>
      <c r="D862" s="656"/>
      <c r="E862" s="656"/>
      <c r="F862" s="656"/>
      <c r="G862" s="656"/>
      <c r="H862" s="656"/>
      <c r="I862" s="657"/>
      <c r="J862" s="656"/>
      <c r="K862" s="658"/>
      <c r="L862" s="658"/>
      <c r="M862" s="658"/>
      <c r="N862" s="658"/>
      <c r="O862" s="658"/>
      <c r="P862" s="658"/>
      <c r="Q862" s="658"/>
      <c r="R862" s="658"/>
      <c r="S862" s="658"/>
      <c r="T862" s="658"/>
      <c r="U862" s="658"/>
      <c r="V862" s="656"/>
      <c r="W862" s="656"/>
      <c r="X862" s="656"/>
      <c r="Y862" s="656"/>
      <c r="Z862" s="656"/>
    </row>
    <row r="863" spans="1:26" ht="15.75" customHeight="1" x14ac:dyDescent="0.25">
      <c r="A863" s="656"/>
      <c r="B863" s="656"/>
      <c r="C863" s="656"/>
      <c r="D863" s="656"/>
      <c r="E863" s="656"/>
      <c r="F863" s="656"/>
      <c r="G863" s="656"/>
      <c r="H863" s="656"/>
      <c r="I863" s="657"/>
      <c r="J863" s="656"/>
      <c r="K863" s="658"/>
      <c r="L863" s="658"/>
      <c r="M863" s="658"/>
      <c r="N863" s="658"/>
      <c r="O863" s="658"/>
      <c r="P863" s="658"/>
      <c r="Q863" s="658"/>
      <c r="R863" s="658"/>
      <c r="S863" s="658"/>
      <c r="T863" s="658"/>
      <c r="U863" s="658"/>
      <c r="V863" s="656"/>
      <c r="W863" s="656"/>
      <c r="X863" s="656"/>
      <c r="Y863" s="656"/>
      <c r="Z863" s="656"/>
    </row>
    <row r="864" spans="1:26" ht="15.75" customHeight="1" x14ac:dyDescent="0.25">
      <c r="A864" s="656"/>
      <c r="B864" s="656"/>
      <c r="C864" s="656"/>
      <c r="D864" s="656"/>
      <c r="E864" s="656"/>
      <c r="F864" s="656"/>
      <c r="G864" s="656"/>
      <c r="H864" s="656"/>
      <c r="I864" s="657"/>
      <c r="J864" s="656"/>
      <c r="K864" s="658"/>
      <c r="L864" s="658"/>
      <c r="M864" s="658"/>
      <c r="N864" s="658"/>
      <c r="O864" s="658"/>
      <c r="P864" s="658"/>
      <c r="Q864" s="658"/>
      <c r="R864" s="658"/>
      <c r="S864" s="658"/>
      <c r="T864" s="658"/>
      <c r="U864" s="658"/>
      <c r="V864" s="656"/>
      <c r="W864" s="656"/>
      <c r="X864" s="656"/>
      <c r="Y864" s="656"/>
      <c r="Z864" s="656"/>
    </row>
    <row r="865" spans="1:26" ht="15.75" customHeight="1" x14ac:dyDescent="0.25">
      <c r="A865" s="656"/>
      <c r="B865" s="656"/>
      <c r="C865" s="656"/>
      <c r="D865" s="656"/>
      <c r="E865" s="656"/>
      <c r="F865" s="656"/>
      <c r="G865" s="656"/>
      <c r="H865" s="656"/>
      <c r="I865" s="657"/>
      <c r="J865" s="656"/>
      <c r="K865" s="658"/>
      <c r="L865" s="658"/>
      <c r="M865" s="658"/>
      <c r="N865" s="658"/>
      <c r="O865" s="658"/>
      <c r="P865" s="658"/>
      <c r="Q865" s="658"/>
      <c r="R865" s="658"/>
      <c r="S865" s="658"/>
      <c r="T865" s="658"/>
      <c r="U865" s="658"/>
      <c r="V865" s="656"/>
      <c r="W865" s="656"/>
      <c r="X865" s="656"/>
      <c r="Y865" s="656"/>
      <c r="Z865" s="656"/>
    </row>
    <row r="866" spans="1:26" ht="15.75" customHeight="1" x14ac:dyDescent="0.25">
      <c r="A866" s="656"/>
      <c r="B866" s="656"/>
      <c r="C866" s="656"/>
      <c r="D866" s="656"/>
      <c r="E866" s="656"/>
      <c r="F866" s="656"/>
      <c r="G866" s="656"/>
      <c r="H866" s="656"/>
      <c r="I866" s="657"/>
      <c r="J866" s="656"/>
      <c r="K866" s="658"/>
      <c r="L866" s="658"/>
      <c r="M866" s="658"/>
      <c r="N866" s="658"/>
      <c r="O866" s="658"/>
      <c r="P866" s="658"/>
      <c r="Q866" s="658"/>
      <c r="R866" s="658"/>
      <c r="S866" s="658"/>
      <c r="T866" s="658"/>
      <c r="U866" s="658"/>
      <c r="V866" s="656"/>
      <c r="W866" s="656"/>
      <c r="X866" s="656"/>
      <c r="Y866" s="656"/>
      <c r="Z866" s="656"/>
    </row>
    <row r="867" spans="1:26" ht="15.75" customHeight="1" x14ac:dyDescent="0.25">
      <c r="A867" s="656"/>
      <c r="B867" s="656"/>
      <c r="C867" s="656"/>
      <c r="D867" s="656"/>
      <c r="E867" s="656"/>
      <c r="F867" s="656"/>
      <c r="G867" s="656"/>
      <c r="H867" s="656"/>
      <c r="I867" s="657"/>
      <c r="J867" s="656"/>
      <c r="K867" s="658"/>
      <c r="L867" s="658"/>
      <c r="M867" s="658"/>
      <c r="N867" s="658"/>
      <c r="O867" s="658"/>
      <c r="P867" s="658"/>
      <c r="Q867" s="658"/>
      <c r="R867" s="658"/>
      <c r="S867" s="658"/>
      <c r="T867" s="658"/>
      <c r="U867" s="658"/>
      <c r="V867" s="656"/>
      <c r="W867" s="656"/>
      <c r="X867" s="656"/>
      <c r="Y867" s="656"/>
      <c r="Z867" s="656"/>
    </row>
    <row r="868" spans="1:26" ht="15.75" customHeight="1" x14ac:dyDescent="0.25">
      <c r="A868" s="656"/>
      <c r="B868" s="656"/>
      <c r="C868" s="656"/>
      <c r="D868" s="656"/>
      <c r="E868" s="656"/>
      <c r="F868" s="656"/>
      <c r="G868" s="656"/>
      <c r="H868" s="656"/>
      <c r="I868" s="657"/>
      <c r="J868" s="656"/>
      <c r="K868" s="658"/>
      <c r="L868" s="658"/>
      <c r="M868" s="658"/>
      <c r="N868" s="658"/>
      <c r="O868" s="658"/>
      <c r="P868" s="658"/>
      <c r="Q868" s="658"/>
      <c r="R868" s="658"/>
      <c r="S868" s="658"/>
      <c r="T868" s="658"/>
      <c r="U868" s="658"/>
      <c r="V868" s="656"/>
      <c r="W868" s="656"/>
      <c r="X868" s="656"/>
      <c r="Y868" s="656"/>
      <c r="Z868" s="656"/>
    </row>
    <row r="869" spans="1:26" ht="15.75" customHeight="1" x14ac:dyDescent="0.25">
      <c r="A869" s="656"/>
      <c r="B869" s="656"/>
      <c r="C869" s="656"/>
      <c r="D869" s="656"/>
      <c r="E869" s="656"/>
      <c r="F869" s="656"/>
      <c r="G869" s="656"/>
      <c r="H869" s="656"/>
      <c r="I869" s="657"/>
      <c r="J869" s="656"/>
      <c r="K869" s="658"/>
      <c r="L869" s="658"/>
      <c r="M869" s="658"/>
      <c r="N869" s="658"/>
      <c r="O869" s="658"/>
      <c r="P869" s="658"/>
      <c r="Q869" s="658"/>
      <c r="R869" s="658"/>
      <c r="S869" s="658"/>
      <c r="T869" s="658"/>
      <c r="U869" s="658"/>
      <c r="V869" s="656"/>
      <c r="W869" s="656"/>
      <c r="X869" s="656"/>
      <c r="Y869" s="656"/>
      <c r="Z869" s="656"/>
    </row>
    <row r="870" spans="1:26" ht="15.75" customHeight="1" x14ac:dyDescent="0.25">
      <c r="A870" s="656"/>
      <c r="B870" s="656"/>
      <c r="C870" s="656"/>
      <c r="D870" s="656"/>
      <c r="E870" s="656"/>
      <c r="F870" s="656"/>
      <c r="G870" s="656"/>
      <c r="H870" s="656"/>
      <c r="I870" s="657"/>
      <c r="J870" s="656"/>
      <c r="K870" s="658"/>
      <c r="L870" s="658"/>
      <c r="M870" s="658"/>
      <c r="N870" s="658"/>
      <c r="O870" s="658"/>
      <c r="P870" s="658"/>
      <c r="Q870" s="658"/>
      <c r="R870" s="658"/>
      <c r="S870" s="658"/>
      <c r="T870" s="658"/>
      <c r="U870" s="658"/>
      <c r="V870" s="656"/>
      <c r="W870" s="656"/>
      <c r="X870" s="656"/>
      <c r="Y870" s="656"/>
      <c r="Z870" s="656"/>
    </row>
    <row r="871" spans="1:26" ht="15.75" customHeight="1" x14ac:dyDescent="0.25">
      <c r="A871" s="656"/>
      <c r="B871" s="656"/>
      <c r="C871" s="656"/>
      <c r="D871" s="656"/>
      <c r="E871" s="656"/>
      <c r="F871" s="656"/>
      <c r="G871" s="656"/>
      <c r="H871" s="656"/>
      <c r="I871" s="657"/>
      <c r="J871" s="656"/>
      <c r="K871" s="658"/>
      <c r="L871" s="658"/>
      <c r="M871" s="658"/>
      <c r="N871" s="658"/>
      <c r="O871" s="658"/>
      <c r="P871" s="658"/>
      <c r="Q871" s="658"/>
      <c r="R871" s="658"/>
      <c r="S871" s="658"/>
      <c r="T871" s="658"/>
      <c r="U871" s="658"/>
      <c r="V871" s="656"/>
      <c r="W871" s="656"/>
      <c r="X871" s="656"/>
      <c r="Y871" s="656"/>
      <c r="Z871" s="656"/>
    </row>
    <row r="872" spans="1:26" ht="15.75" customHeight="1" x14ac:dyDescent="0.25">
      <c r="A872" s="656"/>
      <c r="B872" s="656"/>
      <c r="C872" s="656"/>
      <c r="D872" s="656"/>
      <c r="E872" s="656"/>
      <c r="F872" s="656"/>
      <c r="G872" s="656"/>
      <c r="H872" s="656"/>
      <c r="I872" s="657"/>
      <c r="J872" s="656"/>
      <c r="K872" s="658"/>
      <c r="L872" s="658"/>
      <c r="M872" s="658"/>
      <c r="N872" s="658"/>
      <c r="O872" s="658"/>
      <c r="P872" s="658"/>
      <c r="Q872" s="658"/>
      <c r="R872" s="658"/>
      <c r="S872" s="658"/>
      <c r="T872" s="658"/>
      <c r="U872" s="658"/>
      <c r="V872" s="656"/>
      <c r="W872" s="656"/>
      <c r="X872" s="656"/>
      <c r="Y872" s="656"/>
      <c r="Z872" s="656"/>
    </row>
    <row r="873" spans="1:26" ht="15.75" customHeight="1" x14ac:dyDescent="0.25">
      <c r="A873" s="656"/>
      <c r="B873" s="656"/>
      <c r="C873" s="656"/>
      <c r="D873" s="656"/>
      <c r="E873" s="656"/>
      <c r="F873" s="656"/>
      <c r="G873" s="656"/>
      <c r="H873" s="656"/>
      <c r="I873" s="657"/>
      <c r="J873" s="656"/>
      <c r="K873" s="658"/>
      <c r="L873" s="658"/>
      <c r="M873" s="658"/>
      <c r="N873" s="658"/>
      <c r="O873" s="658"/>
      <c r="P873" s="658"/>
      <c r="Q873" s="658"/>
      <c r="R873" s="658"/>
      <c r="S873" s="658"/>
      <c r="T873" s="658"/>
      <c r="U873" s="658"/>
      <c r="V873" s="656"/>
      <c r="W873" s="656"/>
      <c r="X873" s="656"/>
      <c r="Y873" s="656"/>
      <c r="Z873" s="656"/>
    </row>
    <row r="874" spans="1:26" ht="15.75" customHeight="1" x14ac:dyDescent="0.25">
      <c r="A874" s="656"/>
      <c r="B874" s="656"/>
      <c r="C874" s="656"/>
      <c r="D874" s="656"/>
      <c r="E874" s="656"/>
      <c r="F874" s="656"/>
      <c r="G874" s="656"/>
      <c r="H874" s="656"/>
      <c r="I874" s="657"/>
      <c r="J874" s="656"/>
      <c r="K874" s="658"/>
      <c r="L874" s="658"/>
      <c r="M874" s="658"/>
      <c r="N874" s="658"/>
      <c r="O874" s="658"/>
      <c r="P874" s="658"/>
      <c r="Q874" s="658"/>
      <c r="R874" s="658"/>
      <c r="S874" s="658"/>
      <c r="T874" s="658"/>
      <c r="U874" s="658"/>
      <c r="V874" s="656"/>
      <c r="W874" s="656"/>
      <c r="X874" s="656"/>
      <c r="Y874" s="656"/>
      <c r="Z874" s="656"/>
    </row>
    <row r="875" spans="1:26" ht="15.75" customHeight="1" x14ac:dyDescent="0.25">
      <c r="A875" s="656"/>
      <c r="B875" s="656"/>
      <c r="C875" s="656"/>
      <c r="D875" s="656"/>
      <c r="E875" s="656"/>
      <c r="F875" s="656"/>
      <c r="G875" s="656"/>
      <c r="H875" s="656"/>
      <c r="I875" s="657"/>
      <c r="J875" s="656"/>
      <c r="K875" s="658"/>
      <c r="L875" s="658"/>
      <c r="M875" s="658"/>
      <c r="N875" s="658"/>
      <c r="O875" s="658"/>
      <c r="P875" s="658"/>
      <c r="Q875" s="658"/>
      <c r="R875" s="658"/>
      <c r="S875" s="658"/>
      <c r="T875" s="658"/>
      <c r="U875" s="658"/>
      <c r="V875" s="656"/>
      <c r="W875" s="656"/>
      <c r="X875" s="656"/>
      <c r="Y875" s="656"/>
      <c r="Z875" s="656"/>
    </row>
    <row r="876" spans="1:26" ht="15.75" customHeight="1" x14ac:dyDescent="0.25">
      <c r="A876" s="656"/>
      <c r="B876" s="656"/>
      <c r="C876" s="656"/>
      <c r="D876" s="656"/>
      <c r="E876" s="656"/>
      <c r="F876" s="656"/>
      <c r="G876" s="656"/>
      <c r="H876" s="656"/>
      <c r="I876" s="657"/>
      <c r="J876" s="656"/>
      <c r="K876" s="658"/>
      <c r="L876" s="658"/>
      <c r="M876" s="658"/>
      <c r="N876" s="658"/>
      <c r="O876" s="658"/>
      <c r="P876" s="658"/>
      <c r="Q876" s="658"/>
      <c r="R876" s="658"/>
      <c r="S876" s="658"/>
      <c r="T876" s="658"/>
      <c r="U876" s="658"/>
      <c r="V876" s="656"/>
      <c r="W876" s="656"/>
      <c r="X876" s="656"/>
      <c r="Y876" s="656"/>
      <c r="Z876" s="656"/>
    </row>
    <row r="877" spans="1:26" ht="15.75" customHeight="1" x14ac:dyDescent="0.25">
      <c r="A877" s="656"/>
      <c r="B877" s="656"/>
      <c r="C877" s="656"/>
      <c r="D877" s="656"/>
      <c r="E877" s="656"/>
      <c r="F877" s="656"/>
      <c r="G877" s="656"/>
      <c r="H877" s="656"/>
      <c r="I877" s="657"/>
      <c r="J877" s="656"/>
      <c r="K877" s="658"/>
      <c r="L877" s="658"/>
      <c r="M877" s="658"/>
      <c r="N877" s="658"/>
      <c r="O877" s="658"/>
      <c r="P877" s="658"/>
      <c r="Q877" s="658"/>
      <c r="R877" s="658"/>
      <c r="S877" s="658"/>
      <c r="T877" s="658"/>
      <c r="U877" s="658"/>
      <c r="V877" s="656"/>
      <c r="W877" s="656"/>
      <c r="X877" s="656"/>
      <c r="Y877" s="656"/>
      <c r="Z877" s="656"/>
    </row>
    <row r="878" spans="1:26" ht="15.75" customHeight="1" x14ac:dyDescent="0.25">
      <c r="A878" s="656"/>
      <c r="B878" s="656"/>
      <c r="C878" s="656"/>
      <c r="D878" s="656"/>
      <c r="E878" s="656"/>
      <c r="F878" s="656"/>
      <c r="G878" s="656"/>
      <c r="H878" s="656"/>
      <c r="I878" s="657"/>
      <c r="J878" s="656"/>
      <c r="K878" s="658"/>
      <c r="L878" s="658"/>
      <c r="M878" s="658"/>
      <c r="N878" s="658"/>
      <c r="O878" s="658"/>
      <c r="P878" s="658"/>
      <c r="Q878" s="658"/>
      <c r="R878" s="658"/>
      <c r="S878" s="658"/>
      <c r="T878" s="658"/>
      <c r="U878" s="658"/>
      <c r="V878" s="656"/>
      <c r="W878" s="656"/>
      <c r="X878" s="656"/>
      <c r="Y878" s="656"/>
      <c r="Z878" s="656"/>
    </row>
    <row r="879" spans="1:26" ht="15.75" customHeight="1" x14ac:dyDescent="0.25">
      <c r="A879" s="656"/>
      <c r="B879" s="656"/>
      <c r="C879" s="656"/>
      <c r="D879" s="656"/>
      <c r="E879" s="656"/>
      <c r="F879" s="656"/>
      <c r="G879" s="656"/>
      <c r="H879" s="656"/>
      <c r="I879" s="657"/>
      <c r="J879" s="656"/>
      <c r="K879" s="658"/>
      <c r="L879" s="658"/>
      <c r="M879" s="658"/>
      <c r="N879" s="658"/>
      <c r="O879" s="658"/>
      <c r="P879" s="658"/>
      <c r="Q879" s="658"/>
      <c r="R879" s="658"/>
      <c r="S879" s="658"/>
      <c r="T879" s="658"/>
      <c r="U879" s="658"/>
      <c r="V879" s="656"/>
      <c r="W879" s="656"/>
      <c r="X879" s="656"/>
      <c r="Y879" s="656"/>
      <c r="Z879" s="656"/>
    </row>
    <row r="880" spans="1:26" ht="15.75" customHeight="1" x14ac:dyDescent="0.25">
      <c r="A880" s="656"/>
      <c r="B880" s="656"/>
      <c r="C880" s="656"/>
      <c r="D880" s="656"/>
      <c r="E880" s="656"/>
      <c r="F880" s="656"/>
      <c r="G880" s="656"/>
      <c r="H880" s="656"/>
      <c r="I880" s="657"/>
      <c r="J880" s="656"/>
      <c r="K880" s="658"/>
      <c r="L880" s="658"/>
      <c r="M880" s="658"/>
      <c r="N880" s="658"/>
      <c r="O880" s="658"/>
      <c r="P880" s="658"/>
      <c r="Q880" s="658"/>
      <c r="R880" s="658"/>
      <c r="S880" s="658"/>
      <c r="T880" s="658"/>
      <c r="U880" s="658"/>
      <c r="V880" s="656"/>
      <c r="W880" s="656"/>
      <c r="X880" s="656"/>
      <c r="Y880" s="656"/>
      <c r="Z880" s="656"/>
    </row>
    <row r="881" spans="1:26" ht="15.75" customHeight="1" x14ac:dyDescent="0.25">
      <c r="A881" s="656"/>
      <c r="B881" s="656"/>
      <c r="C881" s="656"/>
      <c r="D881" s="656"/>
      <c r="E881" s="656"/>
      <c r="F881" s="656"/>
      <c r="G881" s="656"/>
      <c r="H881" s="656"/>
      <c r="I881" s="657"/>
      <c r="J881" s="656"/>
      <c r="K881" s="658"/>
      <c r="L881" s="658"/>
      <c r="M881" s="658"/>
      <c r="N881" s="658"/>
      <c r="O881" s="658"/>
      <c r="P881" s="658"/>
      <c r="Q881" s="658"/>
      <c r="R881" s="658"/>
      <c r="S881" s="658"/>
      <c r="T881" s="658"/>
      <c r="U881" s="658"/>
      <c r="V881" s="656"/>
      <c r="W881" s="656"/>
      <c r="X881" s="656"/>
      <c r="Y881" s="656"/>
      <c r="Z881" s="656"/>
    </row>
    <row r="882" spans="1:26" ht="15.75" customHeight="1" x14ac:dyDescent="0.25">
      <c r="A882" s="656"/>
      <c r="B882" s="656"/>
      <c r="C882" s="656"/>
      <c r="D882" s="656"/>
      <c r="E882" s="656"/>
      <c r="F882" s="656"/>
      <c r="G882" s="656"/>
      <c r="H882" s="656"/>
      <c r="I882" s="657"/>
      <c r="J882" s="656"/>
      <c r="K882" s="658"/>
      <c r="L882" s="658"/>
      <c r="M882" s="658"/>
      <c r="N882" s="658"/>
      <c r="O882" s="658"/>
      <c r="P882" s="658"/>
      <c r="Q882" s="658"/>
      <c r="R882" s="658"/>
      <c r="S882" s="658"/>
      <c r="T882" s="658"/>
      <c r="U882" s="658"/>
      <c r="V882" s="656"/>
      <c r="W882" s="656"/>
      <c r="X882" s="656"/>
      <c r="Y882" s="656"/>
      <c r="Z882" s="656"/>
    </row>
    <row r="883" spans="1:26" ht="15.75" customHeight="1" x14ac:dyDescent="0.25">
      <c r="A883" s="656"/>
      <c r="B883" s="656"/>
      <c r="C883" s="656"/>
      <c r="D883" s="656"/>
      <c r="E883" s="656"/>
      <c r="F883" s="656"/>
      <c r="G883" s="656"/>
      <c r="H883" s="656"/>
      <c r="I883" s="657"/>
      <c r="J883" s="656"/>
      <c r="K883" s="658"/>
      <c r="L883" s="658"/>
      <c r="M883" s="658"/>
      <c r="N883" s="658"/>
      <c r="O883" s="658"/>
      <c r="P883" s="658"/>
      <c r="Q883" s="658"/>
      <c r="R883" s="658"/>
      <c r="S883" s="658"/>
      <c r="T883" s="658"/>
      <c r="U883" s="658"/>
      <c r="V883" s="656"/>
      <c r="W883" s="656"/>
      <c r="X883" s="656"/>
      <c r="Y883" s="656"/>
      <c r="Z883" s="656"/>
    </row>
    <row r="884" spans="1:26" ht="15.75" customHeight="1" x14ac:dyDescent="0.25">
      <c r="A884" s="656"/>
      <c r="B884" s="656"/>
      <c r="C884" s="656"/>
      <c r="D884" s="656"/>
      <c r="E884" s="656"/>
      <c r="F884" s="656"/>
      <c r="G884" s="656"/>
      <c r="H884" s="656"/>
      <c r="I884" s="657"/>
      <c r="J884" s="656"/>
      <c r="K884" s="658"/>
      <c r="L884" s="658"/>
      <c r="M884" s="658"/>
      <c r="N884" s="658"/>
      <c r="O884" s="658"/>
      <c r="P884" s="658"/>
      <c r="Q884" s="658"/>
      <c r="R884" s="658"/>
      <c r="S884" s="658"/>
      <c r="T884" s="658"/>
      <c r="U884" s="658"/>
      <c r="V884" s="656"/>
      <c r="W884" s="656"/>
      <c r="X884" s="656"/>
      <c r="Y884" s="656"/>
      <c r="Z884" s="656"/>
    </row>
    <row r="885" spans="1:26" ht="15.75" customHeight="1" x14ac:dyDescent="0.25">
      <c r="A885" s="656"/>
      <c r="B885" s="656"/>
      <c r="C885" s="656"/>
      <c r="D885" s="656"/>
      <c r="E885" s="656"/>
      <c r="F885" s="656"/>
      <c r="G885" s="656"/>
      <c r="H885" s="656"/>
      <c r="I885" s="657"/>
      <c r="J885" s="656"/>
      <c r="K885" s="658"/>
      <c r="L885" s="658"/>
      <c r="M885" s="658"/>
      <c r="N885" s="658"/>
      <c r="O885" s="658"/>
      <c r="P885" s="658"/>
      <c r="Q885" s="658"/>
      <c r="R885" s="658"/>
      <c r="S885" s="658"/>
      <c r="T885" s="658"/>
      <c r="U885" s="658"/>
      <c r="V885" s="656"/>
      <c r="W885" s="656"/>
      <c r="X885" s="656"/>
      <c r="Y885" s="656"/>
      <c r="Z885" s="656"/>
    </row>
    <row r="886" spans="1:26" ht="15.75" customHeight="1" x14ac:dyDescent="0.25">
      <c r="A886" s="656"/>
      <c r="B886" s="656"/>
      <c r="C886" s="656"/>
      <c r="D886" s="656"/>
      <c r="E886" s="656"/>
      <c r="F886" s="656"/>
      <c r="G886" s="656"/>
      <c r="H886" s="656"/>
      <c r="I886" s="657"/>
      <c r="J886" s="656"/>
      <c r="K886" s="658"/>
      <c r="L886" s="658"/>
      <c r="M886" s="658"/>
      <c r="N886" s="658"/>
      <c r="O886" s="658"/>
      <c r="P886" s="658"/>
      <c r="Q886" s="658"/>
      <c r="R886" s="658"/>
      <c r="S886" s="658"/>
      <c r="T886" s="658"/>
      <c r="U886" s="658"/>
      <c r="V886" s="656"/>
      <c r="W886" s="656"/>
      <c r="X886" s="656"/>
      <c r="Y886" s="656"/>
      <c r="Z886" s="656"/>
    </row>
    <row r="887" spans="1:26" ht="15.75" customHeight="1" x14ac:dyDescent="0.25">
      <c r="A887" s="656"/>
      <c r="B887" s="656"/>
      <c r="C887" s="656"/>
      <c r="D887" s="656"/>
      <c r="E887" s="656"/>
      <c r="F887" s="656"/>
      <c r="G887" s="656"/>
      <c r="H887" s="656"/>
      <c r="I887" s="657"/>
      <c r="J887" s="656"/>
      <c r="K887" s="658"/>
      <c r="L887" s="658"/>
      <c r="M887" s="658"/>
      <c r="N887" s="658"/>
      <c r="O887" s="658"/>
      <c r="P887" s="658"/>
      <c r="Q887" s="658"/>
      <c r="R887" s="658"/>
      <c r="S887" s="658"/>
      <c r="T887" s="658"/>
      <c r="U887" s="658"/>
      <c r="V887" s="656"/>
      <c r="W887" s="656"/>
      <c r="X887" s="656"/>
      <c r="Y887" s="656"/>
      <c r="Z887" s="656"/>
    </row>
    <row r="888" spans="1:26" ht="15.75" customHeight="1" x14ac:dyDescent="0.25">
      <c r="A888" s="656"/>
      <c r="B888" s="656"/>
      <c r="C888" s="656"/>
      <c r="D888" s="656"/>
      <c r="E888" s="656"/>
      <c r="F888" s="656"/>
      <c r="G888" s="656"/>
      <c r="H888" s="656"/>
      <c r="I888" s="657"/>
      <c r="J888" s="656"/>
      <c r="K888" s="658"/>
      <c r="L888" s="658"/>
      <c r="M888" s="658"/>
      <c r="N888" s="658"/>
      <c r="O888" s="658"/>
      <c r="P888" s="658"/>
      <c r="Q888" s="658"/>
      <c r="R888" s="658"/>
      <c r="S888" s="658"/>
      <c r="T888" s="658"/>
      <c r="U888" s="658"/>
      <c r="V888" s="656"/>
      <c r="W888" s="656"/>
      <c r="X888" s="656"/>
      <c r="Y888" s="656"/>
      <c r="Z888" s="656"/>
    </row>
    <row r="889" spans="1:26" ht="15.75" customHeight="1" x14ac:dyDescent="0.25">
      <c r="A889" s="656"/>
      <c r="B889" s="656"/>
      <c r="C889" s="656"/>
      <c r="D889" s="656"/>
      <c r="E889" s="656"/>
      <c r="F889" s="656"/>
      <c r="G889" s="656"/>
      <c r="H889" s="656"/>
      <c r="I889" s="657"/>
      <c r="J889" s="656"/>
      <c r="K889" s="658"/>
      <c r="L889" s="658"/>
      <c r="M889" s="658"/>
      <c r="N889" s="658"/>
      <c r="O889" s="658"/>
      <c r="P889" s="658"/>
      <c r="Q889" s="658"/>
      <c r="R889" s="658"/>
      <c r="S889" s="658"/>
      <c r="T889" s="658"/>
      <c r="U889" s="658"/>
      <c r="V889" s="656"/>
      <c r="W889" s="656"/>
      <c r="X889" s="656"/>
      <c r="Y889" s="656"/>
      <c r="Z889" s="656"/>
    </row>
    <row r="890" spans="1:26" ht="15.75" customHeight="1" x14ac:dyDescent="0.25">
      <c r="A890" s="656"/>
      <c r="B890" s="656"/>
      <c r="C890" s="656"/>
      <c r="D890" s="656"/>
      <c r="E890" s="656"/>
      <c r="F890" s="656"/>
      <c r="G890" s="656"/>
      <c r="H890" s="656"/>
      <c r="I890" s="657"/>
      <c r="J890" s="656"/>
      <c r="K890" s="658"/>
      <c r="L890" s="658"/>
      <c r="M890" s="658"/>
      <c r="N890" s="658"/>
      <c r="O890" s="658"/>
      <c r="P890" s="658"/>
      <c r="Q890" s="658"/>
      <c r="R890" s="658"/>
      <c r="S890" s="658"/>
      <c r="T890" s="658"/>
      <c r="U890" s="658"/>
      <c r="V890" s="656"/>
      <c r="W890" s="656"/>
      <c r="X890" s="656"/>
      <c r="Y890" s="656"/>
      <c r="Z890" s="656"/>
    </row>
    <row r="891" spans="1:26" ht="15.75" customHeight="1" x14ac:dyDescent="0.25">
      <c r="A891" s="656"/>
      <c r="B891" s="656"/>
      <c r="C891" s="656"/>
      <c r="D891" s="656"/>
      <c r="E891" s="656"/>
      <c r="F891" s="656"/>
      <c r="G891" s="656"/>
      <c r="H891" s="656"/>
      <c r="I891" s="657"/>
      <c r="J891" s="656"/>
      <c r="K891" s="658"/>
      <c r="L891" s="658"/>
      <c r="M891" s="658"/>
      <c r="N891" s="658"/>
      <c r="O891" s="658"/>
      <c r="P891" s="658"/>
      <c r="Q891" s="658"/>
      <c r="R891" s="658"/>
      <c r="S891" s="658"/>
      <c r="T891" s="658"/>
      <c r="U891" s="658"/>
      <c r="V891" s="656"/>
      <c r="W891" s="656"/>
      <c r="X891" s="656"/>
      <c r="Y891" s="656"/>
      <c r="Z891" s="656"/>
    </row>
    <row r="892" spans="1:26" ht="15.75" customHeight="1" x14ac:dyDescent="0.25">
      <c r="A892" s="656"/>
      <c r="B892" s="656"/>
      <c r="C892" s="656"/>
      <c r="D892" s="656"/>
      <c r="E892" s="656"/>
      <c r="F892" s="656"/>
      <c r="G892" s="656"/>
      <c r="H892" s="656"/>
      <c r="I892" s="657"/>
      <c r="J892" s="656"/>
      <c r="K892" s="658"/>
      <c r="L892" s="658"/>
      <c r="M892" s="658"/>
      <c r="N892" s="658"/>
      <c r="O892" s="658"/>
      <c r="P892" s="658"/>
      <c r="Q892" s="658"/>
      <c r="R892" s="658"/>
      <c r="S892" s="658"/>
      <c r="T892" s="658"/>
      <c r="U892" s="658"/>
      <c r="V892" s="656"/>
      <c r="W892" s="656"/>
      <c r="X892" s="656"/>
      <c r="Y892" s="656"/>
      <c r="Z892" s="656"/>
    </row>
    <row r="893" spans="1:26" ht="15.75" customHeight="1" x14ac:dyDescent="0.25">
      <c r="A893" s="656"/>
      <c r="B893" s="656"/>
      <c r="C893" s="656"/>
      <c r="D893" s="656"/>
      <c r="E893" s="656"/>
      <c r="F893" s="656"/>
      <c r="G893" s="656"/>
      <c r="H893" s="656"/>
      <c r="I893" s="657"/>
      <c r="J893" s="656"/>
      <c r="K893" s="658"/>
      <c r="L893" s="658"/>
      <c r="M893" s="658"/>
      <c r="N893" s="658"/>
      <c r="O893" s="658"/>
      <c r="P893" s="658"/>
      <c r="Q893" s="658"/>
      <c r="R893" s="658"/>
      <c r="S893" s="658"/>
      <c r="T893" s="658"/>
      <c r="U893" s="658"/>
      <c r="V893" s="656"/>
      <c r="W893" s="656"/>
      <c r="X893" s="656"/>
      <c r="Y893" s="656"/>
      <c r="Z893" s="656"/>
    </row>
    <row r="894" spans="1:26" ht="15.75" customHeight="1" x14ac:dyDescent="0.25">
      <c r="A894" s="656"/>
      <c r="B894" s="656"/>
      <c r="C894" s="656"/>
      <c r="D894" s="656"/>
      <c r="E894" s="656"/>
      <c r="F894" s="656"/>
      <c r="G894" s="656"/>
      <c r="H894" s="656"/>
      <c r="I894" s="657"/>
      <c r="J894" s="656"/>
      <c r="K894" s="658"/>
      <c r="L894" s="658"/>
      <c r="M894" s="658"/>
      <c r="N894" s="658"/>
      <c r="O894" s="658"/>
      <c r="P894" s="658"/>
      <c r="Q894" s="658"/>
      <c r="R894" s="658"/>
      <c r="S894" s="658"/>
      <c r="T894" s="658"/>
      <c r="U894" s="658"/>
      <c r="V894" s="656"/>
      <c r="W894" s="656"/>
      <c r="X894" s="656"/>
      <c r="Y894" s="656"/>
      <c r="Z894" s="656"/>
    </row>
    <row r="895" spans="1:26" ht="15.75" customHeight="1" x14ac:dyDescent="0.25">
      <c r="A895" s="656"/>
      <c r="B895" s="656"/>
      <c r="C895" s="656"/>
      <c r="D895" s="656"/>
      <c r="E895" s="656"/>
      <c r="F895" s="656"/>
      <c r="G895" s="656"/>
      <c r="H895" s="656"/>
      <c r="I895" s="657"/>
      <c r="J895" s="656"/>
      <c r="K895" s="658"/>
      <c r="L895" s="658"/>
      <c r="M895" s="658"/>
      <c r="N895" s="658"/>
      <c r="O895" s="658"/>
      <c r="P895" s="658"/>
      <c r="Q895" s="658"/>
      <c r="R895" s="658"/>
      <c r="S895" s="658"/>
      <c r="T895" s="658"/>
      <c r="U895" s="658"/>
      <c r="V895" s="656"/>
      <c r="W895" s="656"/>
      <c r="X895" s="656"/>
      <c r="Y895" s="656"/>
      <c r="Z895" s="656"/>
    </row>
    <row r="896" spans="1:26" ht="15.75" customHeight="1" x14ac:dyDescent="0.25">
      <c r="A896" s="656"/>
      <c r="B896" s="656"/>
      <c r="C896" s="656"/>
      <c r="D896" s="656"/>
      <c r="E896" s="656"/>
      <c r="F896" s="656"/>
      <c r="G896" s="656"/>
      <c r="H896" s="656"/>
      <c r="I896" s="657"/>
      <c r="J896" s="656"/>
      <c r="K896" s="658"/>
      <c r="L896" s="658"/>
      <c r="M896" s="658"/>
      <c r="N896" s="658"/>
      <c r="O896" s="658"/>
      <c r="P896" s="658"/>
      <c r="Q896" s="658"/>
      <c r="R896" s="658"/>
      <c r="S896" s="658"/>
      <c r="T896" s="658"/>
      <c r="U896" s="658"/>
      <c r="V896" s="656"/>
      <c r="W896" s="656"/>
      <c r="X896" s="656"/>
      <c r="Y896" s="656"/>
      <c r="Z896" s="656"/>
    </row>
    <row r="897" spans="1:26" ht="15.75" customHeight="1" x14ac:dyDescent="0.25">
      <c r="A897" s="656"/>
      <c r="B897" s="656"/>
      <c r="C897" s="656"/>
      <c r="D897" s="656"/>
      <c r="E897" s="656"/>
      <c r="F897" s="656"/>
      <c r="G897" s="656"/>
      <c r="H897" s="656"/>
      <c r="I897" s="657"/>
      <c r="J897" s="656"/>
      <c r="K897" s="658"/>
      <c r="L897" s="658"/>
      <c r="M897" s="658"/>
      <c r="N897" s="658"/>
      <c r="O897" s="658"/>
      <c r="P897" s="658"/>
      <c r="Q897" s="658"/>
      <c r="R897" s="658"/>
      <c r="S897" s="658"/>
      <c r="T897" s="658"/>
      <c r="U897" s="658"/>
      <c r="V897" s="656"/>
      <c r="W897" s="656"/>
      <c r="X897" s="656"/>
      <c r="Y897" s="656"/>
      <c r="Z897" s="656"/>
    </row>
    <row r="898" spans="1:26" ht="15.75" customHeight="1" x14ac:dyDescent="0.25">
      <c r="A898" s="656"/>
      <c r="B898" s="656"/>
      <c r="C898" s="656"/>
      <c r="D898" s="656"/>
      <c r="E898" s="656"/>
      <c r="F898" s="656"/>
      <c r="G898" s="656"/>
      <c r="H898" s="656"/>
      <c r="I898" s="657"/>
      <c r="J898" s="656"/>
      <c r="K898" s="658"/>
      <c r="L898" s="658"/>
      <c r="M898" s="658"/>
      <c r="N898" s="658"/>
      <c r="O898" s="658"/>
      <c r="P898" s="658"/>
      <c r="Q898" s="658"/>
      <c r="R898" s="658"/>
      <c r="S898" s="658"/>
      <c r="T898" s="658"/>
      <c r="U898" s="658"/>
      <c r="V898" s="656"/>
      <c r="W898" s="656"/>
      <c r="X898" s="656"/>
      <c r="Y898" s="656"/>
      <c r="Z898" s="656"/>
    </row>
    <row r="899" spans="1:26" ht="15.75" customHeight="1" x14ac:dyDescent="0.25">
      <c r="A899" s="656"/>
      <c r="B899" s="656"/>
      <c r="C899" s="656"/>
      <c r="D899" s="656"/>
      <c r="E899" s="656"/>
      <c r="F899" s="656"/>
      <c r="G899" s="656"/>
      <c r="H899" s="656"/>
      <c r="I899" s="657"/>
      <c r="J899" s="656"/>
      <c r="K899" s="658"/>
      <c r="L899" s="658"/>
      <c r="M899" s="658"/>
      <c r="N899" s="658"/>
      <c r="O899" s="658"/>
      <c r="P899" s="658"/>
      <c r="Q899" s="658"/>
      <c r="R899" s="658"/>
      <c r="S899" s="658"/>
      <c r="T899" s="658"/>
      <c r="U899" s="658"/>
      <c r="V899" s="656"/>
      <c r="W899" s="656"/>
      <c r="X899" s="656"/>
      <c r="Y899" s="656"/>
      <c r="Z899" s="656"/>
    </row>
    <row r="900" spans="1:26" ht="15.75" customHeight="1" x14ac:dyDescent="0.25">
      <c r="A900" s="656"/>
      <c r="B900" s="656"/>
      <c r="C900" s="656"/>
      <c r="D900" s="656"/>
      <c r="E900" s="656"/>
      <c r="F900" s="656"/>
      <c r="G900" s="656"/>
      <c r="H900" s="656"/>
      <c r="I900" s="657"/>
      <c r="J900" s="656"/>
      <c r="K900" s="658"/>
      <c r="L900" s="658"/>
      <c r="M900" s="658"/>
      <c r="N900" s="658"/>
      <c r="O900" s="658"/>
      <c r="P900" s="658"/>
      <c r="Q900" s="658"/>
      <c r="R900" s="658"/>
      <c r="S900" s="658"/>
      <c r="T900" s="658"/>
      <c r="U900" s="658"/>
      <c r="V900" s="656"/>
      <c r="W900" s="656"/>
      <c r="X900" s="656"/>
      <c r="Y900" s="656"/>
      <c r="Z900" s="656"/>
    </row>
    <row r="901" spans="1:26" ht="15.75" customHeight="1" x14ac:dyDescent="0.25">
      <c r="A901" s="656"/>
      <c r="B901" s="656"/>
      <c r="C901" s="656"/>
      <c r="D901" s="656"/>
      <c r="E901" s="656"/>
      <c r="F901" s="656"/>
      <c r="G901" s="656"/>
      <c r="H901" s="656"/>
      <c r="I901" s="657"/>
      <c r="J901" s="656"/>
      <c r="K901" s="658"/>
      <c r="L901" s="658"/>
      <c r="M901" s="658"/>
      <c r="N901" s="658"/>
      <c r="O901" s="658"/>
      <c r="P901" s="658"/>
      <c r="Q901" s="658"/>
      <c r="R901" s="658"/>
      <c r="S901" s="658"/>
      <c r="T901" s="658"/>
      <c r="U901" s="658"/>
      <c r="V901" s="656"/>
      <c r="W901" s="656"/>
      <c r="X901" s="656"/>
      <c r="Y901" s="656"/>
      <c r="Z901" s="656"/>
    </row>
    <row r="902" spans="1:26" ht="15.75" customHeight="1" x14ac:dyDescent="0.25">
      <c r="A902" s="656"/>
      <c r="B902" s="656"/>
      <c r="C902" s="656"/>
      <c r="D902" s="656"/>
      <c r="E902" s="656"/>
      <c r="F902" s="656"/>
      <c r="G902" s="656"/>
      <c r="H902" s="656"/>
      <c r="I902" s="657"/>
      <c r="J902" s="656"/>
      <c r="K902" s="658"/>
      <c r="L902" s="658"/>
      <c r="M902" s="658"/>
      <c r="N902" s="658"/>
      <c r="O902" s="658"/>
      <c r="P902" s="658"/>
      <c r="Q902" s="658"/>
      <c r="R902" s="658"/>
      <c r="S902" s="658"/>
      <c r="T902" s="658"/>
      <c r="U902" s="658"/>
      <c r="V902" s="656"/>
      <c r="W902" s="656"/>
      <c r="X902" s="656"/>
      <c r="Y902" s="656"/>
      <c r="Z902" s="656"/>
    </row>
    <row r="903" spans="1:26" ht="15.75" customHeight="1" x14ac:dyDescent="0.25">
      <c r="A903" s="656"/>
      <c r="B903" s="656"/>
      <c r="C903" s="656"/>
      <c r="D903" s="656"/>
      <c r="E903" s="656"/>
      <c r="F903" s="656"/>
      <c r="G903" s="656"/>
      <c r="H903" s="656"/>
      <c r="I903" s="657"/>
      <c r="J903" s="656"/>
      <c r="K903" s="658"/>
      <c r="L903" s="658"/>
      <c r="M903" s="658"/>
      <c r="N903" s="658"/>
      <c r="O903" s="658"/>
      <c r="P903" s="658"/>
      <c r="Q903" s="658"/>
      <c r="R903" s="658"/>
      <c r="S903" s="658"/>
      <c r="T903" s="658"/>
      <c r="U903" s="658"/>
      <c r="V903" s="656"/>
      <c r="W903" s="656"/>
      <c r="X903" s="656"/>
      <c r="Y903" s="656"/>
      <c r="Z903" s="656"/>
    </row>
    <row r="904" spans="1:26" ht="15.75" customHeight="1" x14ac:dyDescent="0.25">
      <c r="A904" s="656"/>
      <c r="B904" s="656"/>
      <c r="C904" s="656"/>
      <c r="D904" s="656"/>
      <c r="E904" s="656"/>
      <c r="F904" s="656"/>
      <c r="G904" s="656"/>
      <c r="H904" s="656"/>
      <c r="I904" s="657"/>
      <c r="J904" s="656"/>
      <c r="K904" s="658"/>
      <c r="L904" s="658"/>
      <c r="M904" s="658"/>
      <c r="N904" s="658"/>
      <c r="O904" s="658"/>
      <c r="P904" s="658"/>
      <c r="Q904" s="658"/>
      <c r="R904" s="658"/>
      <c r="S904" s="658"/>
      <c r="T904" s="658"/>
      <c r="U904" s="658"/>
      <c r="V904" s="656"/>
      <c r="W904" s="656"/>
      <c r="X904" s="656"/>
      <c r="Y904" s="656"/>
      <c r="Z904" s="656"/>
    </row>
    <row r="905" spans="1:26" ht="15.75" customHeight="1" x14ac:dyDescent="0.25">
      <c r="A905" s="656"/>
      <c r="B905" s="656"/>
      <c r="C905" s="656"/>
      <c r="D905" s="656"/>
      <c r="E905" s="656"/>
      <c r="F905" s="656"/>
      <c r="G905" s="656"/>
      <c r="H905" s="656"/>
      <c r="I905" s="657"/>
      <c r="J905" s="656"/>
      <c r="K905" s="658"/>
      <c r="L905" s="658"/>
      <c r="M905" s="658"/>
      <c r="N905" s="658"/>
      <c r="O905" s="658"/>
      <c r="P905" s="658"/>
      <c r="Q905" s="658"/>
      <c r="R905" s="658"/>
      <c r="S905" s="658"/>
      <c r="T905" s="658"/>
      <c r="U905" s="658"/>
      <c r="V905" s="656"/>
      <c r="W905" s="656"/>
      <c r="X905" s="656"/>
      <c r="Y905" s="656"/>
      <c r="Z905" s="656"/>
    </row>
    <row r="906" spans="1:26" ht="15.75" customHeight="1" x14ac:dyDescent="0.25">
      <c r="A906" s="656"/>
      <c r="B906" s="656"/>
      <c r="C906" s="656"/>
      <c r="D906" s="656"/>
      <c r="E906" s="656"/>
      <c r="F906" s="656"/>
      <c r="G906" s="656"/>
      <c r="H906" s="656"/>
      <c r="I906" s="657"/>
      <c r="J906" s="656"/>
      <c r="K906" s="658"/>
      <c r="L906" s="658"/>
      <c r="M906" s="658"/>
      <c r="N906" s="658"/>
      <c r="O906" s="658"/>
      <c r="P906" s="658"/>
      <c r="Q906" s="658"/>
      <c r="R906" s="658"/>
      <c r="S906" s="658"/>
      <c r="T906" s="658"/>
      <c r="U906" s="658"/>
      <c r="V906" s="656"/>
      <c r="W906" s="656"/>
      <c r="X906" s="656"/>
      <c r="Y906" s="656"/>
      <c r="Z906" s="656"/>
    </row>
    <row r="907" spans="1:26" ht="15.75" customHeight="1" x14ac:dyDescent="0.25">
      <c r="A907" s="656"/>
      <c r="B907" s="656"/>
      <c r="C907" s="656"/>
      <c r="D907" s="656"/>
      <c r="E907" s="656"/>
      <c r="F907" s="656"/>
      <c r="G907" s="656"/>
      <c r="H907" s="656"/>
      <c r="I907" s="657"/>
      <c r="J907" s="656"/>
      <c r="K907" s="658"/>
      <c r="L907" s="658"/>
      <c r="M907" s="658"/>
      <c r="N907" s="658"/>
      <c r="O907" s="658"/>
      <c r="P907" s="658"/>
      <c r="Q907" s="658"/>
      <c r="R907" s="658"/>
      <c r="S907" s="658"/>
      <c r="T907" s="658"/>
      <c r="U907" s="658"/>
      <c r="V907" s="656"/>
      <c r="W907" s="656"/>
      <c r="X907" s="656"/>
      <c r="Y907" s="656"/>
      <c r="Z907" s="656"/>
    </row>
    <row r="908" spans="1:26" ht="15.75" customHeight="1" x14ac:dyDescent="0.25">
      <c r="A908" s="656"/>
      <c r="B908" s="656"/>
      <c r="C908" s="656"/>
      <c r="D908" s="656"/>
      <c r="E908" s="656"/>
      <c r="F908" s="656"/>
      <c r="G908" s="656"/>
      <c r="H908" s="656"/>
      <c r="I908" s="657"/>
      <c r="J908" s="656"/>
      <c r="K908" s="658"/>
      <c r="L908" s="658"/>
      <c r="M908" s="658"/>
      <c r="N908" s="658"/>
      <c r="O908" s="658"/>
      <c r="P908" s="658"/>
      <c r="Q908" s="658"/>
      <c r="R908" s="658"/>
      <c r="S908" s="658"/>
      <c r="T908" s="658"/>
      <c r="U908" s="658"/>
      <c r="V908" s="656"/>
      <c r="W908" s="656"/>
      <c r="X908" s="656"/>
      <c r="Y908" s="656"/>
      <c r="Z908" s="656"/>
    </row>
    <row r="909" spans="1:26" ht="15.75" customHeight="1" x14ac:dyDescent="0.25">
      <c r="A909" s="656"/>
      <c r="B909" s="656"/>
      <c r="C909" s="656"/>
      <c r="D909" s="656"/>
      <c r="E909" s="656"/>
      <c r="F909" s="656"/>
      <c r="G909" s="656"/>
      <c r="H909" s="656"/>
      <c r="I909" s="657"/>
      <c r="J909" s="656"/>
      <c r="K909" s="658"/>
      <c r="L909" s="658"/>
      <c r="M909" s="658"/>
      <c r="N909" s="658"/>
      <c r="O909" s="658"/>
      <c r="P909" s="658"/>
      <c r="Q909" s="658"/>
      <c r="R909" s="658"/>
      <c r="S909" s="658"/>
      <c r="T909" s="658"/>
      <c r="U909" s="658"/>
      <c r="V909" s="656"/>
      <c r="W909" s="656"/>
      <c r="X909" s="656"/>
      <c r="Y909" s="656"/>
      <c r="Z909" s="656"/>
    </row>
    <row r="910" spans="1:26" ht="15.75" customHeight="1" x14ac:dyDescent="0.25">
      <c r="A910" s="656"/>
      <c r="B910" s="656"/>
      <c r="C910" s="656"/>
      <c r="D910" s="656"/>
      <c r="E910" s="656"/>
      <c r="F910" s="656"/>
      <c r="G910" s="656"/>
      <c r="H910" s="656"/>
      <c r="I910" s="657"/>
      <c r="J910" s="656"/>
      <c r="K910" s="658"/>
      <c r="L910" s="658"/>
      <c r="M910" s="658"/>
      <c r="N910" s="658"/>
      <c r="O910" s="658"/>
      <c r="P910" s="658"/>
      <c r="Q910" s="658"/>
      <c r="R910" s="658"/>
      <c r="S910" s="658"/>
      <c r="T910" s="658"/>
      <c r="U910" s="658"/>
      <c r="V910" s="656"/>
      <c r="W910" s="656"/>
      <c r="X910" s="656"/>
      <c r="Y910" s="656"/>
      <c r="Z910" s="656"/>
    </row>
    <row r="911" spans="1:26" ht="15.75" customHeight="1" x14ac:dyDescent="0.25">
      <c r="A911" s="656"/>
      <c r="B911" s="656"/>
      <c r="C911" s="656"/>
      <c r="D911" s="656"/>
      <c r="E911" s="656"/>
      <c r="F911" s="656"/>
      <c r="G911" s="656"/>
      <c r="H911" s="656"/>
      <c r="I911" s="657"/>
      <c r="J911" s="656"/>
      <c r="K911" s="658"/>
      <c r="L911" s="658"/>
      <c r="M911" s="658"/>
      <c r="N911" s="658"/>
      <c r="O911" s="658"/>
      <c r="P911" s="658"/>
      <c r="Q911" s="658"/>
      <c r="R911" s="658"/>
      <c r="S911" s="658"/>
      <c r="T911" s="658"/>
      <c r="U911" s="658"/>
      <c r="V911" s="656"/>
      <c r="W911" s="656"/>
      <c r="X911" s="656"/>
      <c r="Y911" s="656"/>
      <c r="Z911" s="656"/>
    </row>
    <row r="912" spans="1:26" ht="15.75" customHeight="1" x14ac:dyDescent="0.25">
      <c r="A912" s="656"/>
      <c r="B912" s="656"/>
      <c r="C912" s="656"/>
      <c r="D912" s="656"/>
      <c r="E912" s="656"/>
      <c r="F912" s="656"/>
      <c r="G912" s="656"/>
      <c r="H912" s="656"/>
      <c r="I912" s="657"/>
      <c r="J912" s="656"/>
      <c r="K912" s="658"/>
      <c r="L912" s="658"/>
      <c r="M912" s="658"/>
      <c r="N912" s="658"/>
      <c r="O912" s="658"/>
      <c r="P912" s="658"/>
      <c r="Q912" s="658"/>
      <c r="R912" s="658"/>
      <c r="S912" s="658"/>
      <c r="T912" s="658"/>
      <c r="U912" s="658"/>
      <c r="V912" s="656"/>
      <c r="W912" s="656"/>
      <c r="X912" s="656"/>
      <c r="Y912" s="656"/>
      <c r="Z912" s="656"/>
    </row>
    <row r="913" spans="1:26" ht="15.75" customHeight="1" x14ac:dyDescent="0.25">
      <c r="A913" s="656"/>
      <c r="B913" s="656"/>
      <c r="C913" s="656"/>
      <c r="D913" s="656"/>
      <c r="E913" s="656"/>
      <c r="F913" s="656"/>
      <c r="G913" s="656"/>
      <c r="H913" s="656"/>
      <c r="I913" s="657"/>
      <c r="J913" s="656"/>
      <c r="K913" s="658"/>
      <c r="L913" s="658"/>
      <c r="M913" s="658"/>
      <c r="N913" s="658"/>
      <c r="O913" s="658"/>
      <c r="P913" s="658"/>
      <c r="Q913" s="658"/>
      <c r="R913" s="658"/>
      <c r="S913" s="658"/>
      <c r="T913" s="658"/>
      <c r="U913" s="658"/>
      <c r="V913" s="656"/>
      <c r="W913" s="656"/>
      <c r="X913" s="656"/>
      <c r="Y913" s="656"/>
      <c r="Z913" s="656"/>
    </row>
    <row r="914" spans="1:26" ht="15.75" customHeight="1" x14ac:dyDescent="0.25">
      <c r="A914" s="656"/>
      <c r="B914" s="656"/>
      <c r="C914" s="656"/>
      <c r="D914" s="656"/>
      <c r="E914" s="656"/>
      <c r="F914" s="656"/>
      <c r="G914" s="656"/>
      <c r="H914" s="656"/>
      <c r="I914" s="657"/>
      <c r="J914" s="656"/>
      <c r="K914" s="658"/>
      <c r="L914" s="658"/>
      <c r="M914" s="658"/>
      <c r="N914" s="658"/>
      <c r="O914" s="658"/>
      <c r="P914" s="658"/>
      <c r="Q914" s="658"/>
      <c r="R914" s="658"/>
      <c r="S914" s="658"/>
      <c r="T914" s="658"/>
      <c r="U914" s="658"/>
      <c r="V914" s="656"/>
      <c r="W914" s="656"/>
      <c r="X914" s="656"/>
      <c r="Y914" s="656"/>
      <c r="Z914" s="656"/>
    </row>
    <row r="915" spans="1:26" ht="15.75" customHeight="1" x14ac:dyDescent="0.25">
      <c r="A915" s="656"/>
      <c r="B915" s="656"/>
      <c r="C915" s="656"/>
      <c r="D915" s="656"/>
      <c r="E915" s="656"/>
      <c r="F915" s="656"/>
      <c r="G915" s="656"/>
      <c r="H915" s="656"/>
      <c r="I915" s="657"/>
      <c r="J915" s="656"/>
      <c r="K915" s="658"/>
      <c r="L915" s="658"/>
      <c r="M915" s="658"/>
      <c r="N915" s="658"/>
      <c r="O915" s="658"/>
      <c r="P915" s="658"/>
      <c r="Q915" s="658"/>
      <c r="R915" s="658"/>
      <c r="S915" s="658"/>
      <c r="T915" s="658"/>
      <c r="U915" s="658"/>
      <c r="V915" s="656"/>
      <c r="W915" s="656"/>
      <c r="X915" s="656"/>
      <c r="Y915" s="656"/>
      <c r="Z915" s="656"/>
    </row>
    <row r="916" spans="1:26" ht="15.75" customHeight="1" x14ac:dyDescent="0.25">
      <c r="A916" s="656"/>
      <c r="B916" s="656"/>
      <c r="C916" s="656"/>
      <c r="D916" s="656"/>
      <c r="E916" s="656"/>
      <c r="F916" s="656"/>
      <c r="G916" s="656"/>
      <c r="H916" s="656"/>
      <c r="I916" s="657"/>
      <c r="J916" s="656"/>
      <c r="K916" s="658"/>
      <c r="L916" s="658"/>
      <c r="M916" s="658"/>
      <c r="N916" s="658"/>
      <c r="O916" s="658"/>
      <c r="P916" s="658"/>
      <c r="Q916" s="658"/>
      <c r="R916" s="658"/>
      <c r="S916" s="658"/>
      <c r="T916" s="658"/>
      <c r="U916" s="658"/>
      <c r="V916" s="656"/>
      <c r="W916" s="656"/>
      <c r="X916" s="656"/>
      <c r="Y916" s="656"/>
      <c r="Z916" s="656"/>
    </row>
    <row r="917" spans="1:26" ht="15.75" customHeight="1" x14ac:dyDescent="0.25">
      <c r="A917" s="656"/>
      <c r="B917" s="656"/>
      <c r="C917" s="656"/>
      <c r="D917" s="656"/>
      <c r="E917" s="656"/>
      <c r="F917" s="656"/>
      <c r="G917" s="656"/>
      <c r="H917" s="656"/>
      <c r="I917" s="657"/>
      <c r="J917" s="656"/>
      <c r="K917" s="658"/>
      <c r="L917" s="658"/>
      <c r="M917" s="658"/>
      <c r="N917" s="658"/>
      <c r="O917" s="658"/>
      <c r="P917" s="658"/>
      <c r="Q917" s="658"/>
      <c r="R917" s="658"/>
      <c r="S917" s="658"/>
      <c r="T917" s="658"/>
      <c r="U917" s="658"/>
      <c r="V917" s="656"/>
      <c r="W917" s="656"/>
      <c r="X917" s="656"/>
      <c r="Y917" s="656"/>
      <c r="Z917" s="656"/>
    </row>
    <row r="918" spans="1:26" ht="15.75" customHeight="1" x14ac:dyDescent="0.25">
      <c r="A918" s="656"/>
      <c r="B918" s="656"/>
      <c r="C918" s="656"/>
      <c r="D918" s="656"/>
      <c r="E918" s="656"/>
      <c r="F918" s="656"/>
      <c r="G918" s="656"/>
      <c r="H918" s="656"/>
      <c r="I918" s="657"/>
      <c r="J918" s="656"/>
      <c r="K918" s="658"/>
      <c r="L918" s="658"/>
      <c r="M918" s="658"/>
      <c r="N918" s="658"/>
      <c r="O918" s="658"/>
      <c r="P918" s="658"/>
      <c r="Q918" s="658"/>
      <c r="R918" s="658"/>
      <c r="S918" s="658"/>
      <c r="T918" s="658"/>
      <c r="U918" s="658"/>
      <c r="V918" s="656"/>
      <c r="W918" s="656"/>
      <c r="X918" s="656"/>
      <c r="Y918" s="656"/>
      <c r="Z918" s="656"/>
    </row>
    <row r="919" spans="1:26" ht="15.75" customHeight="1" x14ac:dyDescent="0.25">
      <c r="A919" s="656"/>
      <c r="B919" s="656"/>
      <c r="C919" s="656"/>
      <c r="D919" s="656"/>
      <c r="E919" s="656"/>
      <c r="F919" s="656"/>
      <c r="G919" s="656"/>
      <c r="H919" s="656"/>
      <c r="I919" s="657"/>
      <c r="J919" s="656"/>
      <c r="K919" s="658"/>
      <c r="L919" s="658"/>
      <c r="M919" s="658"/>
      <c r="N919" s="658"/>
      <c r="O919" s="658"/>
      <c r="P919" s="658"/>
      <c r="Q919" s="658"/>
      <c r="R919" s="658"/>
      <c r="S919" s="658"/>
      <c r="T919" s="658"/>
      <c r="U919" s="658"/>
      <c r="V919" s="656"/>
      <c r="W919" s="656"/>
      <c r="X919" s="656"/>
      <c r="Y919" s="656"/>
      <c r="Z919" s="656"/>
    </row>
    <row r="920" spans="1:26" ht="15.75" customHeight="1" x14ac:dyDescent="0.25">
      <c r="A920" s="656"/>
      <c r="B920" s="656"/>
      <c r="C920" s="656"/>
      <c r="D920" s="656"/>
      <c r="E920" s="656"/>
      <c r="F920" s="656"/>
      <c r="G920" s="656"/>
      <c r="H920" s="656"/>
      <c r="I920" s="657"/>
      <c r="J920" s="656"/>
      <c r="K920" s="658"/>
      <c r="L920" s="658"/>
      <c r="M920" s="658"/>
      <c r="N920" s="658"/>
      <c r="O920" s="658"/>
      <c r="P920" s="658"/>
      <c r="Q920" s="658"/>
      <c r="R920" s="658"/>
      <c r="S920" s="658"/>
      <c r="T920" s="658"/>
      <c r="U920" s="658"/>
      <c r="V920" s="656"/>
      <c r="W920" s="656"/>
      <c r="X920" s="656"/>
      <c r="Y920" s="656"/>
      <c r="Z920" s="656"/>
    </row>
    <row r="921" spans="1:26" ht="15.75" customHeight="1" x14ac:dyDescent="0.25">
      <c r="A921" s="656"/>
      <c r="B921" s="656"/>
      <c r="C921" s="656"/>
      <c r="D921" s="656"/>
      <c r="E921" s="656"/>
      <c r="F921" s="656"/>
      <c r="G921" s="656"/>
      <c r="H921" s="656"/>
      <c r="I921" s="657"/>
      <c r="J921" s="656"/>
      <c r="K921" s="658"/>
      <c r="L921" s="658"/>
      <c r="M921" s="658"/>
      <c r="N921" s="658"/>
      <c r="O921" s="658"/>
      <c r="P921" s="658"/>
      <c r="Q921" s="658"/>
      <c r="R921" s="658"/>
      <c r="S921" s="658"/>
      <c r="T921" s="658"/>
      <c r="U921" s="658"/>
      <c r="V921" s="656"/>
      <c r="W921" s="656"/>
      <c r="X921" s="656"/>
      <c r="Y921" s="656"/>
      <c r="Z921" s="656"/>
    </row>
    <row r="922" spans="1:26" ht="15.75" customHeight="1" x14ac:dyDescent="0.25">
      <c r="A922" s="656"/>
      <c r="B922" s="656"/>
      <c r="C922" s="656"/>
      <c r="D922" s="656"/>
      <c r="E922" s="656"/>
      <c r="F922" s="656"/>
      <c r="G922" s="656"/>
      <c r="H922" s="656"/>
      <c r="I922" s="657"/>
      <c r="J922" s="656"/>
      <c r="K922" s="658"/>
      <c r="L922" s="658"/>
      <c r="M922" s="658"/>
      <c r="N922" s="658"/>
      <c r="O922" s="658"/>
      <c r="P922" s="658"/>
      <c r="Q922" s="658"/>
      <c r="R922" s="658"/>
      <c r="S922" s="658"/>
      <c r="T922" s="658"/>
      <c r="U922" s="658"/>
      <c r="V922" s="656"/>
      <c r="W922" s="656"/>
      <c r="X922" s="656"/>
      <c r="Y922" s="656"/>
      <c r="Z922" s="656"/>
    </row>
    <row r="923" spans="1:26" ht="15.75" customHeight="1" x14ac:dyDescent="0.25">
      <c r="A923" s="656"/>
      <c r="B923" s="656"/>
      <c r="C923" s="656"/>
      <c r="D923" s="656"/>
      <c r="E923" s="656"/>
      <c r="F923" s="656"/>
      <c r="G923" s="656"/>
      <c r="H923" s="656"/>
      <c r="I923" s="657"/>
      <c r="J923" s="656"/>
      <c r="K923" s="658"/>
      <c r="L923" s="658"/>
      <c r="M923" s="658"/>
      <c r="N923" s="658"/>
      <c r="O923" s="658"/>
      <c r="P923" s="658"/>
      <c r="Q923" s="658"/>
      <c r="R923" s="658"/>
      <c r="S923" s="658"/>
      <c r="T923" s="658"/>
      <c r="U923" s="658"/>
      <c r="V923" s="656"/>
      <c r="W923" s="656"/>
      <c r="X923" s="656"/>
      <c r="Y923" s="656"/>
      <c r="Z923" s="656"/>
    </row>
    <row r="924" spans="1:26" ht="15.75" customHeight="1" x14ac:dyDescent="0.25">
      <c r="A924" s="656"/>
      <c r="B924" s="656"/>
      <c r="C924" s="656"/>
      <c r="D924" s="656"/>
      <c r="E924" s="656"/>
      <c r="F924" s="656"/>
      <c r="G924" s="656"/>
      <c r="H924" s="656"/>
      <c r="I924" s="657"/>
      <c r="J924" s="656"/>
      <c r="K924" s="658"/>
      <c r="L924" s="658"/>
      <c r="M924" s="658"/>
      <c r="N924" s="658"/>
      <c r="O924" s="658"/>
      <c r="P924" s="658"/>
      <c r="Q924" s="658"/>
      <c r="R924" s="658"/>
      <c r="S924" s="658"/>
      <c r="T924" s="658"/>
      <c r="U924" s="658"/>
      <c r="V924" s="656"/>
      <c r="W924" s="656"/>
      <c r="X924" s="656"/>
      <c r="Y924" s="656"/>
      <c r="Z924" s="656"/>
    </row>
    <row r="925" spans="1:26" ht="15.75" customHeight="1" x14ac:dyDescent="0.25">
      <c r="A925" s="656"/>
      <c r="B925" s="656"/>
      <c r="C925" s="656"/>
      <c r="D925" s="656"/>
      <c r="E925" s="656"/>
      <c r="F925" s="656"/>
      <c r="G925" s="656"/>
      <c r="H925" s="656"/>
      <c r="I925" s="657"/>
      <c r="J925" s="656"/>
      <c r="K925" s="658"/>
      <c r="L925" s="658"/>
      <c r="M925" s="658"/>
      <c r="N925" s="658"/>
      <c r="O925" s="658"/>
      <c r="P925" s="658"/>
      <c r="Q925" s="658"/>
      <c r="R925" s="658"/>
      <c r="S925" s="658"/>
      <c r="T925" s="658"/>
      <c r="U925" s="658"/>
      <c r="V925" s="656"/>
      <c r="W925" s="656"/>
      <c r="X925" s="656"/>
      <c r="Y925" s="656"/>
      <c r="Z925" s="656"/>
    </row>
    <row r="926" spans="1:26" ht="15.75" customHeight="1" x14ac:dyDescent="0.25">
      <c r="A926" s="656"/>
      <c r="B926" s="656"/>
      <c r="C926" s="656"/>
      <c r="D926" s="656"/>
      <c r="E926" s="656"/>
      <c r="F926" s="656"/>
      <c r="G926" s="656"/>
      <c r="H926" s="656"/>
      <c r="I926" s="657"/>
      <c r="J926" s="656"/>
      <c r="K926" s="658"/>
      <c r="L926" s="658"/>
      <c r="M926" s="658"/>
      <c r="N926" s="658"/>
      <c r="O926" s="658"/>
      <c r="P926" s="658"/>
      <c r="Q926" s="658"/>
      <c r="R926" s="658"/>
      <c r="S926" s="658"/>
      <c r="T926" s="658"/>
      <c r="U926" s="658"/>
      <c r="V926" s="656"/>
      <c r="W926" s="656"/>
      <c r="X926" s="656"/>
      <c r="Y926" s="656"/>
      <c r="Z926" s="656"/>
    </row>
    <row r="927" spans="1:26" ht="15.75" customHeight="1" x14ac:dyDescent="0.25">
      <c r="A927" s="656"/>
      <c r="B927" s="656"/>
      <c r="C927" s="656"/>
      <c r="D927" s="656"/>
      <c r="E927" s="656"/>
      <c r="F927" s="656"/>
      <c r="G927" s="656"/>
      <c r="H927" s="656"/>
      <c r="I927" s="657"/>
      <c r="J927" s="656"/>
      <c r="K927" s="658"/>
      <c r="L927" s="658"/>
      <c r="M927" s="658"/>
      <c r="N927" s="658"/>
      <c r="O927" s="658"/>
      <c r="P927" s="658"/>
      <c r="Q927" s="658"/>
      <c r="R927" s="658"/>
      <c r="S927" s="658"/>
      <c r="T927" s="658"/>
      <c r="U927" s="658"/>
      <c r="V927" s="656"/>
      <c r="W927" s="656"/>
      <c r="X927" s="656"/>
      <c r="Y927" s="656"/>
      <c r="Z927" s="656"/>
    </row>
    <row r="928" spans="1:26" ht="15.75" customHeight="1" x14ac:dyDescent="0.25">
      <c r="A928" s="656"/>
      <c r="B928" s="656"/>
      <c r="C928" s="656"/>
      <c r="D928" s="656"/>
      <c r="E928" s="656"/>
      <c r="F928" s="656"/>
      <c r="G928" s="656"/>
      <c r="H928" s="656"/>
      <c r="I928" s="657"/>
      <c r="J928" s="656"/>
      <c r="K928" s="658"/>
      <c r="L928" s="658"/>
      <c r="M928" s="658"/>
      <c r="N928" s="658"/>
      <c r="O928" s="658"/>
      <c r="P928" s="658"/>
      <c r="Q928" s="658"/>
      <c r="R928" s="658"/>
      <c r="S928" s="658"/>
      <c r="T928" s="658"/>
      <c r="U928" s="658"/>
      <c r="V928" s="656"/>
      <c r="W928" s="656"/>
      <c r="X928" s="656"/>
      <c r="Y928" s="656"/>
      <c r="Z928" s="656"/>
    </row>
    <row r="929" spans="1:26" ht="15.75" customHeight="1" x14ac:dyDescent="0.25">
      <c r="A929" s="656"/>
      <c r="B929" s="656"/>
      <c r="C929" s="656"/>
      <c r="D929" s="656"/>
      <c r="E929" s="656"/>
      <c r="F929" s="656"/>
      <c r="G929" s="656"/>
      <c r="H929" s="656"/>
      <c r="I929" s="657"/>
      <c r="J929" s="656"/>
      <c r="K929" s="658"/>
      <c r="L929" s="658"/>
      <c r="M929" s="658"/>
      <c r="N929" s="658"/>
      <c r="O929" s="658"/>
      <c r="P929" s="658"/>
      <c r="Q929" s="658"/>
      <c r="R929" s="658"/>
      <c r="S929" s="658"/>
      <c r="T929" s="658"/>
      <c r="U929" s="658"/>
      <c r="V929" s="656"/>
      <c r="W929" s="656"/>
      <c r="X929" s="656"/>
      <c r="Y929" s="656"/>
      <c r="Z929" s="656"/>
    </row>
    <row r="930" spans="1:26" ht="15.75" customHeight="1" x14ac:dyDescent="0.25">
      <c r="A930" s="656"/>
      <c r="B930" s="656"/>
      <c r="C930" s="656"/>
      <c r="D930" s="656"/>
      <c r="E930" s="656"/>
      <c r="F930" s="656"/>
      <c r="G930" s="656"/>
      <c r="H930" s="656"/>
      <c r="I930" s="657"/>
      <c r="J930" s="656"/>
      <c r="K930" s="658"/>
      <c r="L930" s="658"/>
      <c r="M930" s="658"/>
      <c r="N930" s="658"/>
      <c r="O930" s="658"/>
      <c r="P930" s="658"/>
      <c r="Q930" s="658"/>
      <c r="R930" s="658"/>
      <c r="S930" s="658"/>
      <c r="T930" s="658"/>
      <c r="U930" s="658"/>
      <c r="V930" s="656"/>
      <c r="W930" s="656"/>
      <c r="X930" s="656"/>
      <c r="Y930" s="656"/>
      <c r="Z930" s="656"/>
    </row>
    <row r="931" spans="1:26" ht="15.75" customHeight="1" x14ac:dyDescent="0.25">
      <c r="A931" s="656"/>
      <c r="B931" s="656"/>
      <c r="C931" s="656"/>
      <c r="D931" s="656"/>
      <c r="E931" s="656"/>
      <c r="F931" s="656"/>
      <c r="G931" s="656"/>
      <c r="H931" s="656"/>
      <c r="I931" s="657"/>
      <c r="J931" s="656"/>
      <c r="K931" s="658"/>
      <c r="L931" s="658"/>
      <c r="M931" s="658"/>
      <c r="N931" s="658"/>
      <c r="O931" s="658"/>
      <c r="P931" s="658"/>
      <c r="Q931" s="658"/>
      <c r="R931" s="658"/>
      <c r="S931" s="658"/>
      <c r="T931" s="658"/>
      <c r="U931" s="658"/>
      <c r="V931" s="656"/>
      <c r="W931" s="656"/>
      <c r="X931" s="656"/>
      <c r="Y931" s="656"/>
      <c r="Z931" s="656"/>
    </row>
    <row r="932" spans="1:26" ht="15.75" customHeight="1" x14ac:dyDescent="0.25">
      <c r="A932" s="656"/>
      <c r="B932" s="656"/>
      <c r="C932" s="656"/>
      <c r="D932" s="656"/>
      <c r="E932" s="656"/>
      <c r="F932" s="656"/>
      <c r="G932" s="656"/>
      <c r="H932" s="656"/>
      <c r="I932" s="657"/>
      <c r="J932" s="656"/>
      <c r="K932" s="658"/>
      <c r="L932" s="658"/>
      <c r="M932" s="658"/>
      <c r="N932" s="658"/>
      <c r="O932" s="658"/>
      <c r="P932" s="658"/>
      <c r="Q932" s="658"/>
      <c r="R932" s="658"/>
      <c r="S932" s="658"/>
      <c r="T932" s="658"/>
      <c r="U932" s="658"/>
      <c r="V932" s="656"/>
      <c r="W932" s="656"/>
      <c r="X932" s="656"/>
      <c r="Y932" s="656"/>
      <c r="Z932" s="656"/>
    </row>
    <row r="933" spans="1:26" ht="15.75" customHeight="1" x14ac:dyDescent="0.25">
      <c r="A933" s="656"/>
      <c r="B933" s="656"/>
      <c r="C933" s="656"/>
      <c r="D933" s="656"/>
      <c r="E933" s="656"/>
      <c r="F933" s="656"/>
      <c r="G933" s="656"/>
      <c r="H933" s="656"/>
      <c r="I933" s="657"/>
      <c r="J933" s="656"/>
      <c r="K933" s="658"/>
      <c r="L933" s="658"/>
      <c r="M933" s="658"/>
      <c r="N933" s="658"/>
      <c r="O933" s="658"/>
      <c r="P933" s="658"/>
      <c r="Q933" s="658"/>
      <c r="R933" s="658"/>
      <c r="S933" s="658"/>
      <c r="T933" s="658"/>
      <c r="U933" s="658"/>
      <c r="V933" s="656"/>
      <c r="W933" s="656"/>
      <c r="X933" s="656"/>
      <c r="Y933" s="656"/>
      <c r="Z933" s="656"/>
    </row>
    <row r="934" spans="1:26" ht="15.75" customHeight="1" x14ac:dyDescent="0.25">
      <c r="A934" s="656"/>
      <c r="B934" s="656"/>
      <c r="C934" s="656"/>
      <c r="D934" s="656"/>
      <c r="E934" s="656"/>
      <c r="F934" s="656"/>
      <c r="G934" s="656"/>
      <c r="H934" s="656"/>
      <c r="I934" s="657"/>
      <c r="J934" s="656"/>
      <c r="K934" s="658"/>
      <c r="L934" s="658"/>
      <c r="M934" s="658"/>
      <c r="N934" s="658"/>
      <c r="O934" s="658"/>
      <c r="P934" s="658"/>
      <c r="Q934" s="658"/>
      <c r="R934" s="658"/>
      <c r="S934" s="658"/>
      <c r="T934" s="658"/>
      <c r="U934" s="658"/>
      <c r="V934" s="656"/>
      <c r="W934" s="656"/>
      <c r="X934" s="656"/>
      <c r="Y934" s="656"/>
      <c r="Z934" s="656"/>
    </row>
    <row r="935" spans="1:26" ht="15.75" customHeight="1" x14ac:dyDescent="0.25">
      <c r="A935" s="656"/>
      <c r="B935" s="656"/>
      <c r="C935" s="656"/>
      <c r="D935" s="656"/>
      <c r="E935" s="656"/>
      <c r="F935" s="656"/>
      <c r="G935" s="656"/>
      <c r="H935" s="656"/>
      <c r="I935" s="657"/>
      <c r="J935" s="656"/>
      <c r="K935" s="658"/>
      <c r="L935" s="658"/>
      <c r="M935" s="658"/>
      <c r="N935" s="658"/>
      <c r="O935" s="658"/>
      <c r="P935" s="658"/>
      <c r="Q935" s="658"/>
      <c r="R935" s="658"/>
      <c r="S935" s="658"/>
      <c r="T935" s="658"/>
      <c r="U935" s="658"/>
      <c r="V935" s="656"/>
      <c r="W935" s="656"/>
      <c r="X935" s="656"/>
      <c r="Y935" s="656"/>
      <c r="Z935" s="656"/>
    </row>
    <row r="936" spans="1:26" ht="15.75" customHeight="1" x14ac:dyDescent="0.25">
      <c r="A936" s="656"/>
      <c r="B936" s="656"/>
      <c r="C936" s="656"/>
      <c r="D936" s="656"/>
      <c r="E936" s="656"/>
      <c r="F936" s="656"/>
      <c r="G936" s="656"/>
      <c r="H936" s="656"/>
      <c r="I936" s="657"/>
      <c r="J936" s="656"/>
      <c r="K936" s="658"/>
      <c r="L936" s="658"/>
      <c r="M936" s="658"/>
      <c r="N936" s="658"/>
      <c r="O936" s="658"/>
      <c r="P936" s="658"/>
      <c r="Q936" s="658"/>
      <c r="R936" s="658"/>
      <c r="S936" s="658"/>
      <c r="T936" s="658"/>
      <c r="U936" s="658"/>
      <c r="V936" s="656"/>
      <c r="W936" s="656"/>
      <c r="X936" s="656"/>
      <c r="Y936" s="656"/>
      <c r="Z936" s="656"/>
    </row>
    <row r="937" spans="1:26" ht="15.75" customHeight="1" x14ac:dyDescent="0.25">
      <c r="A937" s="656"/>
      <c r="B937" s="656"/>
      <c r="C937" s="656"/>
      <c r="D937" s="656"/>
      <c r="E937" s="656"/>
      <c r="F937" s="656"/>
      <c r="G937" s="656"/>
      <c r="H937" s="656"/>
      <c r="I937" s="657"/>
      <c r="J937" s="656"/>
      <c r="K937" s="658"/>
      <c r="L937" s="658"/>
      <c r="M937" s="658"/>
      <c r="N937" s="658"/>
      <c r="O937" s="658"/>
      <c r="P937" s="658"/>
      <c r="Q937" s="658"/>
      <c r="R937" s="658"/>
      <c r="S937" s="658"/>
      <c r="T937" s="658"/>
      <c r="U937" s="658"/>
      <c r="V937" s="656"/>
      <c r="W937" s="656"/>
      <c r="X937" s="656"/>
      <c r="Y937" s="656"/>
      <c r="Z937" s="656"/>
    </row>
    <row r="938" spans="1:26" ht="15.75" customHeight="1" x14ac:dyDescent="0.25">
      <c r="A938" s="656"/>
      <c r="B938" s="656"/>
      <c r="C938" s="656"/>
      <c r="D938" s="656"/>
      <c r="E938" s="656"/>
      <c r="F938" s="656"/>
      <c r="G938" s="656"/>
      <c r="H938" s="656"/>
      <c r="I938" s="657"/>
      <c r="J938" s="656"/>
      <c r="K938" s="658"/>
      <c r="L938" s="658"/>
      <c r="M938" s="658"/>
      <c r="N938" s="658"/>
      <c r="O938" s="658"/>
      <c r="P938" s="658"/>
      <c r="Q938" s="658"/>
      <c r="R938" s="658"/>
      <c r="S938" s="658"/>
      <c r="T938" s="658"/>
      <c r="U938" s="658"/>
      <c r="V938" s="656"/>
      <c r="W938" s="656"/>
      <c r="X938" s="656"/>
      <c r="Y938" s="656"/>
      <c r="Z938" s="656"/>
    </row>
    <row r="939" spans="1:26" ht="15.75" customHeight="1" x14ac:dyDescent="0.25">
      <c r="A939" s="656"/>
      <c r="B939" s="656"/>
      <c r="C939" s="656"/>
      <c r="D939" s="656"/>
      <c r="E939" s="656"/>
      <c r="F939" s="656"/>
      <c r="G939" s="656"/>
      <c r="H939" s="656"/>
      <c r="I939" s="657"/>
      <c r="J939" s="656"/>
      <c r="K939" s="658"/>
      <c r="L939" s="658"/>
      <c r="M939" s="658"/>
      <c r="N939" s="658"/>
      <c r="O939" s="658"/>
      <c r="P939" s="658"/>
      <c r="Q939" s="658"/>
      <c r="R939" s="658"/>
      <c r="S939" s="658"/>
      <c r="T939" s="658"/>
      <c r="U939" s="658"/>
      <c r="V939" s="656"/>
      <c r="W939" s="656"/>
      <c r="X939" s="656"/>
      <c r="Y939" s="656"/>
      <c r="Z939" s="656"/>
    </row>
    <row r="940" spans="1:26" ht="15.75" customHeight="1" x14ac:dyDescent="0.25">
      <c r="A940" s="656"/>
      <c r="B940" s="656"/>
      <c r="C940" s="656"/>
      <c r="D940" s="656"/>
      <c r="E940" s="656"/>
      <c r="F940" s="656"/>
      <c r="G940" s="656"/>
      <c r="H940" s="656"/>
      <c r="I940" s="657"/>
      <c r="J940" s="656"/>
      <c r="K940" s="658"/>
      <c r="L940" s="658"/>
      <c r="M940" s="658"/>
      <c r="N940" s="658"/>
      <c r="O940" s="658"/>
      <c r="P940" s="658"/>
      <c r="Q940" s="658"/>
      <c r="R940" s="658"/>
      <c r="S940" s="658"/>
      <c r="T940" s="658"/>
      <c r="U940" s="658"/>
      <c r="V940" s="656"/>
      <c r="W940" s="656"/>
      <c r="X940" s="656"/>
      <c r="Y940" s="656"/>
      <c r="Z940" s="656"/>
    </row>
    <row r="941" spans="1:26" ht="15.75" customHeight="1" x14ac:dyDescent="0.25">
      <c r="A941" s="656"/>
      <c r="B941" s="656"/>
      <c r="C941" s="656"/>
      <c r="D941" s="656"/>
      <c r="E941" s="656"/>
      <c r="F941" s="656"/>
      <c r="G941" s="656"/>
      <c r="H941" s="656"/>
      <c r="I941" s="657"/>
      <c r="J941" s="656"/>
      <c r="K941" s="658"/>
      <c r="L941" s="658"/>
      <c r="M941" s="658"/>
      <c r="N941" s="658"/>
      <c r="O941" s="658"/>
      <c r="P941" s="658"/>
      <c r="Q941" s="658"/>
      <c r="R941" s="658"/>
      <c r="S941" s="658"/>
      <c r="T941" s="658"/>
      <c r="U941" s="658"/>
      <c r="V941" s="656"/>
      <c r="W941" s="656"/>
      <c r="X941" s="656"/>
      <c r="Y941" s="656"/>
      <c r="Z941" s="656"/>
    </row>
    <row r="942" spans="1:26" ht="15.75" customHeight="1" x14ac:dyDescent="0.25">
      <c r="A942" s="656"/>
      <c r="B942" s="656"/>
      <c r="C942" s="656"/>
      <c r="D942" s="656"/>
      <c r="E942" s="656"/>
      <c r="F942" s="656"/>
      <c r="G942" s="656"/>
      <c r="H942" s="656"/>
      <c r="I942" s="657"/>
      <c r="J942" s="656"/>
      <c r="K942" s="658"/>
      <c r="L942" s="658"/>
      <c r="M942" s="658"/>
      <c r="N942" s="658"/>
      <c r="O942" s="658"/>
      <c r="P942" s="658"/>
      <c r="Q942" s="658"/>
      <c r="R942" s="658"/>
      <c r="S942" s="658"/>
      <c r="T942" s="658"/>
      <c r="U942" s="658"/>
      <c r="V942" s="656"/>
      <c r="W942" s="656"/>
      <c r="X942" s="656"/>
      <c r="Y942" s="656"/>
      <c r="Z942" s="656"/>
    </row>
    <row r="943" spans="1:26" ht="15.75" customHeight="1" x14ac:dyDescent="0.25">
      <c r="A943" s="656"/>
      <c r="B943" s="656"/>
      <c r="C943" s="656"/>
      <c r="D943" s="656"/>
      <c r="E943" s="656"/>
      <c r="F943" s="656"/>
      <c r="G943" s="656"/>
      <c r="H943" s="656"/>
      <c r="I943" s="657"/>
      <c r="J943" s="656"/>
      <c r="K943" s="658"/>
      <c r="L943" s="658"/>
      <c r="M943" s="658"/>
      <c r="N943" s="658"/>
      <c r="O943" s="658"/>
      <c r="P943" s="658"/>
      <c r="Q943" s="658"/>
      <c r="R943" s="658"/>
      <c r="S943" s="658"/>
      <c r="T943" s="658"/>
      <c r="U943" s="658"/>
      <c r="V943" s="656"/>
      <c r="W943" s="656"/>
      <c r="X943" s="656"/>
      <c r="Y943" s="656"/>
      <c r="Z943" s="656"/>
    </row>
    <row r="944" spans="1:26" ht="15.75" customHeight="1" x14ac:dyDescent="0.25">
      <c r="A944" s="656"/>
      <c r="B944" s="656"/>
      <c r="C944" s="656"/>
      <c r="D944" s="656"/>
      <c r="E944" s="656"/>
      <c r="F944" s="656"/>
      <c r="G944" s="656"/>
      <c r="H944" s="656"/>
      <c r="I944" s="657"/>
      <c r="J944" s="656"/>
      <c r="K944" s="658"/>
      <c r="L944" s="658"/>
      <c r="M944" s="658"/>
      <c r="N944" s="658"/>
      <c r="O944" s="658"/>
      <c r="P944" s="658"/>
      <c r="Q944" s="658"/>
      <c r="R944" s="658"/>
      <c r="S944" s="658"/>
      <c r="T944" s="658"/>
      <c r="U944" s="658"/>
      <c r="V944" s="656"/>
      <c r="W944" s="656"/>
      <c r="X944" s="656"/>
      <c r="Y944" s="656"/>
      <c r="Z944" s="656"/>
    </row>
    <row r="945" spans="1:26" ht="15.75" customHeight="1" x14ac:dyDescent="0.25">
      <c r="A945" s="656"/>
      <c r="B945" s="656"/>
      <c r="C945" s="656"/>
      <c r="D945" s="656"/>
      <c r="E945" s="656"/>
      <c r="F945" s="656"/>
      <c r="G945" s="656"/>
      <c r="H945" s="656"/>
      <c r="I945" s="657"/>
      <c r="J945" s="656"/>
      <c r="K945" s="658"/>
      <c r="L945" s="658"/>
      <c r="M945" s="658"/>
      <c r="N945" s="658"/>
      <c r="O945" s="658"/>
      <c r="P945" s="658"/>
      <c r="Q945" s="658"/>
      <c r="R945" s="658"/>
      <c r="S945" s="658"/>
      <c r="T945" s="658"/>
      <c r="U945" s="658"/>
      <c r="V945" s="656"/>
      <c r="W945" s="656"/>
      <c r="X945" s="656"/>
      <c r="Y945" s="656"/>
      <c r="Z945" s="656"/>
    </row>
    <row r="946" spans="1:26" ht="15.75" customHeight="1" x14ac:dyDescent="0.25">
      <c r="A946" s="656"/>
      <c r="B946" s="656"/>
      <c r="C946" s="656"/>
      <c r="D946" s="656"/>
      <c r="E946" s="656"/>
      <c r="F946" s="656"/>
      <c r="G946" s="656"/>
      <c r="H946" s="656"/>
      <c r="I946" s="657"/>
      <c r="J946" s="656"/>
      <c r="K946" s="658"/>
      <c r="L946" s="658"/>
      <c r="M946" s="658"/>
      <c r="N946" s="658"/>
      <c r="O946" s="658"/>
      <c r="P946" s="658"/>
      <c r="Q946" s="658"/>
      <c r="R946" s="658"/>
      <c r="S946" s="658"/>
      <c r="T946" s="658"/>
      <c r="U946" s="658"/>
      <c r="V946" s="656"/>
      <c r="W946" s="656"/>
      <c r="X946" s="656"/>
      <c r="Y946" s="656"/>
      <c r="Z946" s="656"/>
    </row>
    <row r="947" spans="1:26" ht="15.75" customHeight="1" x14ac:dyDescent="0.25">
      <c r="A947" s="656"/>
      <c r="B947" s="656"/>
      <c r="C947" s="656"/>
      <c r="D947" s="656"/>
      <c r="E947" s="656"/>
      <c r="F947" s="656"/>
      <c r="G947" s="656"/>
      <c r="H947" s="656"/>
      <c r="I947" s="657"/>
      <c r="J947" s="656"/>
      <c r="K947" s="658"/>
      <c r="L947" s="658"/>
      <c r="M947" s="658"/>
      <c r="N947" s="658"/>
      <c r="O947" s="658"/>
      <c r="P947" s="658"/>
      <c r="Q947" s="658"/>
      <c r="R947" s="658"/>
      <c r="S947" s="658"/>
      <c r="T947" s="658"/>
      <c r="U947" s="658"/>
      <c r="V947" s="656"/>
      <c r="W947" s="656"/>
      <c r="X947" s="656"/>
      <c r="Y947" s="656"/>
      <c r="Z947" s="656"/>
    </row>
    <row r="948" spans="1:26" ht="15.75" customHeight="1" x14ac:dyDescent="0.25">
      <c r="A948" s="656"/>
      <c r="B948" s="656"/>
      <c r="C948" s="656"/>
      <c r="D948" s="656"/>
      <c r="E948" s="656"/>
      <c r="F948" s="656"/>
      <c r="G948" s="656"/>
      <c r="H948" s="656"/>
      <c r="I948" s="657"/>
      <c r="J948" s="656"/>
      <c r="K948" s="658"/>
      <c r="L948" s="658"/>
      <c r="M948" s="658"/>
      <c r="N948" s="658"/>
      <c r="O948" s="658"/>
      <c r="P948" s="658"/>
      <c r="Q948" s="658"/>
      <c r="R948" s="658"/>
      <c r="S948" s="658"/>
      <c r="T948" s="658"/>
      <c r="U948" s="658"/>
      <c r="V948" s="656"/>
      <c r="W948" s="656"/>
      <c r="X948" s="656"/>
      <c r="Y948" s="656"/>
      <c r="Z948" s="656"/>
    </row>
    <row r="949" spans="1:26" ht="15.75" customHeight="1" x14ac:dyDescent="0.25">
      <c r="A949" s="656"/>
      <c r="B949" s="656"/>
      <c r="C949" s="656"/>
      <c r="D949" s="656"/>
      <c r="E949" s="656"/>
      <c r="F949" s="656"/>
      <c r="G949" s="656"/>
      <c r="H949" s="656"/>
      <c r="I949" s="657"/>
      <c r="J949" s="656"/>
      <c r="K949" s="658"/>
      <c r="L949" s="658"/>
      <c r="M949" s="658"/>
      <c r="N949" s="658"/>
      <c r="O949" s="658"/>
      <c r="P949" s="658"/>
      <c r="Q949" s="658"/>
      <c r="R949" s="658"/>
      <c r="S949" s="658"/>
      <c r="T949" s="658"/>
      <c r="U949" s="658"/>
      <c r="V949" s="656"/>
      <c r="W949" s="656"/>
      <c r="X949" s="656"/>
      <c r="Y949" s="656"/>
      <c r="Z949" s="656"/>
    </row>
    <row r="950" spans="1:26" ht="15.75" customHeight="1" x14ac:dyDescent="0.25">
      <c r="A950" s="656"/>
      <c r="B950" s="656"/>
      <c r="C950" s="656"/>
      <c r="D950" s="656"/>
      <c r="E950" s="656"/>
      <c r="F950" s="656"/>
      <c r="G950" s="656"/>
      <c r="H950" s="656"/>
      <c r="I950" s="657"/>
      <c r="J950" s="656"/>
      <c r="K950" s="658"/>
      <c r="L950" s="658"/>
      <c r="M950" s="658"/>
      <c r="N950" s="658"/>
      <c r="O950" s="658"/>
      <c r="P950" s="658"/>
      <c r="Q950" s="658"/>
      <c r="R950" s="658"/>
      <c r="S950" s="658"/>
      <c r="T950" s="658"/>
      <c r="U950" s="658"/>
      <c r="V950" s="656"/>
      <c r="W950" s="656"/>
      <c r="X950" s="656"/>
      <c r="Y950" s="656"/>
      <c r="Z950" s="656"/>
    </row>
    <row r="951" spans="1:26" ht="15.75" customHeight="1" x14ac:dyDescent="0.25">
      <c r="A951" s="656"/>
      <c r="B951" s="656"/>
      <c r="C951" s="656"/>
      <c r="D951" s="656"/>
      <c r="E951" s="656"/>
      <c r="F951" s="656"/>
      <c r="G951" s="656"/>
      <c r="H951" s="656"/>
      <c r="I951" s="657"/>
      <c r="J951" s="656"/>
      <c r="K951" s="658"/>
      <c r="L951" s="658"/>
      <c r="M951" s="658"/>
      <c r="N951" s="658"/>
      <c r="O951" s="658"/>
      <c r="P951" s="658"/>
      <c r="Q951" s="658"/>
      <c r="R951" s="658"/>
      <c r="S951" s="658"/>
      <c r="T951" s="658"/>
      <c r="U951" s="658"/>
      <c r="V951" s="656"/>
      <c r="W951" s="656"/>
      <c r="X951" s="656"/>
      <c r="Y951" s="656"/>
      <c r="Z951" s="656"/>
    </row>
    <row r="952" spans="1:26" ht="15.75" customHeight="1" x14ac:dyDescent="0.25">
      <c r="A952" s="656"/>
      <c r="B952" s="656"/>
      <c r="C952" s="656"/>
      <c r="D952" s="656"/>
      <c r="E952" s="656"/>
      <c r="F952" s="656"/>
      <c r="G952" s="656"/>
      <c r="H952" s="656"/>
      <c r="I952" s="657"/>
      <c r="J952" s="656"/>
      <c r="K952" s="658"/>
      <c r="L952" s="658"/>
      <c r="M952" s="658"/>
      <c r="N952" s="658"/>
      <c r="O952" s="658"/>
      <c r="P952" s="658"/>
      <c r="Q952" s="658"/>
      <c r="R952" s="658"/>
      <c r="S952" s="658"/>
      <c r="T952" s="658"/>
      <c r="U952" s="658"/>
      <c r="V952" s="656"/>
      <c r="W952" s="656"/>
      <c r="X952" s="656"/>
      <c r="Y952" s="656"/>
      <c r="Z952" s="656"/>
    </row>
    <row r="953" spans="1:26" ht="15.75" customHeight="1" x14ac:dyDescent="0.25">
      <c r="A953" s="656"/>
      <c r="B953" s="656"/>
      <c r="C953" s="656"/>
      <c r="D953" s="656"/>
      <c r="E953" s="656"/>
      <c r="F953" s="656"/>
      <c r="G953" s="656"/>
      <c r="H953" s="656"/>
      <c r="I953" s="657"/>
      <c r="J953" s="656"/>
      <c r="K953" s="658"/>
      <c r="L953" s="658"/>
      <c r="M953" s="658"/>
      <c r="N953" s="658"/>
      <c r="O953" s="658"/>
      <c r="P953" s="658"/>
      <c r="Q953" s="658"/>
      <c r="R953" s="658"/>
      <c r="S953" s="658"/>
      <c r="T953" s="658"/>
      <c r="U953" s="658"/>
      <c r="V953" s="656"/>
      <c r="W953" s="656"/>
      <c r="X953" s="656"/>
      <c r="Y953" s="656"/>
      <c r="Z953" s="656"/>
    </row>
    <row r="954" spans="1:26" ht="15.75" customHeight="1" x14ac:dyDescent="0.25">
      <c r="A954" s="656"/>
      <c r="B954" s="656"/>
      <c r="C954" s="656"/>
      <c r="D954" s="656"/>
      <c r="E954" s="656"/>
      <c r="F954" s="656"/>
      <c r="G954" s="656"/>
      <c r="H954" s="656"/>
      <c r="I954" s="657"/>
      <c r="J954" s="656"/>
      <c r="K954" s="658"/>
      <c r="L954" s="658"/>
      <c r="M954" s="658"/>
      <c r="N954" s="658"/>
      <c r="O954" s="658"/>
      <c r="P954" s="658"/>
      <c r="Q954" s="658"/>
      <c r="R954" s="658"/>
      <c r="S954" s="658"/>
      <c r="T954" s="658"/>
      <c r="U954" s="658"/>
      <c r="V954" s="656"/>
      <c r="W954" s="656"/>
      <c r="X954" s="656"/>
      <c r="Y954" s="656"/>
      <c r="Z954" s="656"/>
    </row>
    <row r="955" spans="1:26" ht="15.75" customHeight="1" x14ac:dyDescent="0.25">
      <c r="A955" s="656"/>
      <c r="B955" s="656"/>
      <c r="C955" s="656"/>
      <c r="D955" s="656"/>
      <c r="E955" s="656"/>
      <c r="F955" s="656"/>
      <c r="G955" s="656"/>
      <c r="H955" s="656"/>
      <c r="I955" s="657"/>
      <c r="J955" s="656"/>
      <c r="K955" s="658"/>
      <c r="L955" s="658"/>
      <c r="M955" s="658"/>
      <c r="N955" s="658"/>
      <c r="O955" s="658"/>
      <c r="P955" s="658"/>
      <c r="Q955" s="658"/>
      <c r="R955" s="658"/>
      <c r="S955" s="658"/>
      <c r="T955" s="658"/>
      <c r="U955" s="658"/>
      <c r="V955" s="656"/>
      <c r="W955" s="656"/>
      <c r="X955" s="656"/>
      <c r="Y955" s="656"/>
      <c r="Z955" s="656"/>
    </row>
    <row r="956" spans="1:26" ht="15.75" customHeight="1" x14ac:dyDescent="0.25">
      <c r="A956" s="656"/>
      <c r="B956" s="656"/>
      <c r="C956" s="656"/>
      <c r="D956" s="656"/>
      <c r="E956" s="656"/>
      <c r="F956" s="656"/>
      <c r="G956" s="656"/>
      <c r="H956" s="656"/>
      <c r="I956" s="657"/>
      <c r="J956" s="656"/>
      <c r="K956" s="658"/>
      <c r="L956" s="658"/>
      <c r="M956" s="658"/>
      <c r="N956" s="658"/>
      <c r="O956" s="658"/>
      <c r="P956" s="658"/>
      <c r="Q956" s="658"/>
      <c r="R956" s="658"/>
      <c r="S956" s="658"/>
      <c r="T956" s="658"/>
      <c r="U956" s="658"/>
      <c r="V956" s="656"/>
      <c r="W956" s="656"/>
      <c r="X956" s="656"/>
      <c r="Y956" s="656"/>
      <c r="Z956" s="656"/>
    </row>
    <row r="957" spans="1:26" ht="15.75" customHeight="1" x14ac:dyDescent="0.25">
      <c r="A957" s="656"/>
      <c r="B957" s="656"/>
      <c r="C957" s="656"/>
      <c r="D957" s="656"/>
      <c r="E957" s="656"/>
      <c r="F957" s="656"/>
      <c r="G957" s="656"/>
      <c r="H957" s="656"/>
      <c r="I957" s="657"/>
      <c r="J957" s="656"/>
      <c r="K957" s="658"/>
      <c r="L957" s="658"/>
      <c r="M957" s="658"/>
      <c r="N957" s="658"/>
      <c r="O957" s="658"/>
      <c r="P957" s="658"/>
      <c r="Q957" s="658"/>
      <c r="R957" s="658"/>
      <c r="S957" s="658"/>
      <c r="T957" s="658"/>
      <c r="U957" s="658"/>
      <c r="V957" s="656"/>
      <c r="W957" s="656"/>
      <c r="X957" s="656"/>
      <c r="Y957" s="656"/>
      <c r="Z957" s="656"/>
    </row>
    <row r="958" spans="1:26" ht="15.75" customHeight="1" x14ac:dyDescent="0.25">
      <c r="A958" s="656"/>
      <c r="B958" s="656"/>
      <c r="C958" s="656"/>
      <c r="D958" s="656"/>
      <c r="E958" s="656"/>
      <c r="F958" s="656"/>
      <c r="G958" s="656"/>
      <c r="H958" s="656"/>
      <c r="I958" s="657"/>
      <c r="J958" s="656"/>
      <c r="K958" s="658"/>
      <c r="L958" s="658"/>
      <c r="M958" s="658"/>
      <c r="N958" s="658"/>
      <c r="O958" s="658"/>
      <c r="P958" s="658"/>
      <c r="Q958" s="658"/>
      <c r="R958" s="658"/>
      <c r="S958" s="658"/>
      <c r="T958" s="658"/>
      <c r="U958" s="658"/>
      <c r="V958" s="656"/>
      <c r="W958" s="656"/>
      <c r="X958" s="656"/>
      <c r="Y958" s="656"/>
      <c r="Z958" s="656"/>
    </row>
    <row r="959" spans="1:26" ht="15.75" customHeight="1" x14ac:dyDescent="0.25">
      <c r="A959" s="656"/>
      <c r="B959" s="656"/>
      <c r="C959" s="656"/>
      <c r="D959" s="656"/>
      <c r="E959" s="656"/>
      <c r="F959" s="656"/>
      <c r="G959" s="656"/>
      <c r="H959" s="656"/>
      <c r="I959" s="657"/>
      <c r="J959" s="656"/>
      <c r="K959" s="658"/>
      <c r="L959" s="658"/>
      <c r="M959" s="658"/>
      <c r="N959" s="658"/>
      <c r="O959" s="658"/>
      <c r="P959" s="658"/>
      <c r="Q959" s="658"/>
      <c r="R959" s="658"/>
      <c r="S959" s="658"/>
      <c r="T959" s="658"/>
      <c r="U959" s="658"/>
      <c r="V959" s="656"/>
      <c r="W959" s="656"/>
      <c r="X959" s="656"/>
      <c r="Y959" s="656"/>
      <c r="Z959" s="656"/>
    </row>
    <row r="960" spans="1:26" ht="15.75" customHeight="1" x14ac:dyDescent="0.25">
      <c r="A960" s="656"/>
      <c r="B960" s="656"/>
      <c r="C960" s="656"/>
      <c r="D960" s="656"/>
      <c r="E960" s="656"/>
      <c r="F960" s="656"/>
      <c r="G960" s="656"/>
      <c r="H960" s="656"/>
      <c r="I960" s="657"/>
      <c r="J960" s="656"/>
      <c r="K960" s="658"/>
      <c r="L960" s="658"/>
      <c r="M960" s="658"/>
      <c r="N960" s="658"/>
      <c r="O960" s="658"/>
      <c r="P960" s="658"/>
      <c r="Q960" s="658"/>
      <c r="R960" s="658"/>
      <c r="S960" s="658"/>
      <c r="T960" s="658"/>
      <c r="U960" s="658"/>
      <c r="V960" s="656"/>
      <c r="W960" s="656"/>
      <c r="X960" s="656"/>
      <c r="Y960" s="656"/>
      <c r="Z960" s="656"/>
    </row>
    <row r="961" spans="1:26" ht="15.75" customHeight="1" x14ac:dyDescent="0.25">
      <c r="A961" s="656"/>
      <c r="B961" s="656"/>
      <c r="C961" s="656"/>
      <c r="D961" s="656"/>
      <c r="E961" s="656"/>
      <c r="F961" s="656"/>
      <c r="G961" s="656"/>
      <c r="H961" s="656"/>
      <c r="I961" s="657"/>
      <c r="J961" s="656"/>
      <c r="K961" s="658"/>
      <c r="L961" s="658"/>
      <c r="M961" s="658"/>
      <c r="N961" s="658"/>
      <c r="O961" s="658"/>
      <c r="P961" s="658"/>
      <c r="Q961" s="658"/>
      <c r="R961" s="658"/>
      <c r="S961" s="658"/>
      <c r="T961" s="658"/>
      <c r="U961" s="658"/>
      <c r="V961" s="656"/>
      <c r="W961" s="656"/>
      <c r="X961" s="656"/>
      <c r="Y961" s="656"/>
      <c r="Z961" s="656"/>
    </row>
    <row r="962" spans="1:26" ht="15.75" customHeight="1" x14ac:dyDescent="0.25">
      <c r="A962" s="656"/>
      <c r="B962" s="656"/>
      <c r="C962" s="656"/>
      <c r="D962" s="656"/>
      <c r="E962" s="656"/>
      <c r="F962" s="656"/>
      <c r="G962" s="656"/>
      <c r="H962" s="656"/>
      <c r="I962" s="657"/>
      <c r="J962" s="656"/>
      <c r="K962" s="658"/>
      <c r="L962" s="658"/>
      <c r="M962" s="658"/>
      <c r="N962" s="658"/>
      <c r="O962" s="658"/>
      <c r="P962" s="658"/>
      <c r="Q962" s="658"/>
      <c r="R962" s="658"/>
      <c r="S962" s="658"/>
      <c r="T962" s="658"/>
      <c r="U962" s="658"/>
      <c r="V962" s="656"/>
      <c r="W962" s="656"/>
      <c r="X962" s="656"/>
      <c r="Y962" s="656"/>
      <c r="Z962" s="656"/>
    </row>
    <row r="963" spans="1:26" ht="15.75" customHeight="1" x14ac:dyDescent="0.25">
      <c r="A963" s="656"/>
      <c r="B963" s="656"/>
      <c r="C963" s="656"/>
      <c r="D963" s="656"/>
      <c r="E963" s="656"/>
      <c r="F963" s="656"/>
      <c r="G963" s="656"/>
      <c r="H963" s="656"/>
      <c r="I963" s="657"/>
      <c r="J963" s="656"/>
      <c r="K963" s="658"/>
      <c r="L963" s="658"/>
      <c r="M963" s="658"/>
      <c r="N963" s="658"/>
      <c r="O963" s="658"/>
      <c r="P963" s="658"/>
      <c r="Q963" s="658"/>
      <c r="R963" s="658"/>
      <c r="S963" s="658"/>
      <c r="T963" s="658"/>
      <c r="U963" s="658"/>
      <c r="V963" s="656"/>
      <c r="W963" s="656"/>
      <c r="X963" s="656"/>
      <c r="Y963" s="656"/>
      <c r="Z963" s="656"/>
    </row>
    <row r="964" spans="1:26" ht="15.75" customHeight="1" x14ac:dyDescent="0.25">
      <c r="A964" s="656"/>
      <c r="B964" s="656"/>
      <c r="C964" s="656"/>
      <c r="D964" s="656"/>
      <c r="E964" s="656"/>
      <c r="F964" s="656"/>
      <c r="G964" s="656"/>
      <c r="H964" s="656"/>
      <c r="I964" s="657"/>
      <c r="J964" s="656"/>
      <c r="K964" s="658"/>
      <c r="L964" s="658"/>
      <c r="M964" s="658"/>
      <c r="N964" s="658"/>
      <c r="O964" s="658"/>
      <c r="P964" s="658"/>
      <c r="Q964" s="658"/>
      <c r="R964" s="658"/>
      <c r="S964" s="658"/>
      <c r="T964" s="658"/>
      <c r="U964" s="658"/>
      <c r="V964" s="656"/>
      <c r="W964" s="656"/>
      <c r="X964" s="656"/>
      <c r="Y964" s="656"/>
      <c r="Z964" s="656"/>
    </row>
    <row r="965" spans="1:26" ht="15.75" customHeight="1" x14ac:dyDescent="0.25">
      <c r="A965" s="656"/>
      <c r="B965" s="656"/>
      <c r="C965" s="656"/>
      <c r="D965" s="656"/>
      <c r="E965" s="656"/>
      <c r="F965" s="656"/>
      <c r="G965" s="656"/>
      <c r="H965" s="656"/>
      <c r="I965" s="657"/>
      <c r="J965" s="656"/>
      <c r="K965" s="658"/>
      <c r="L965" s="658"/>
      <c r="M965" s="658"/>
      <c r="N965" s="658"/>
      <c r="O965" s="658"/>
      <c r="P965" s="658"/>
      <c r="Q965" s="658"/>
      <c r="R965" s="658"/>
      <c r="S965" s="658"/>
      <c r="T965" s="658"/>
      <c r="U965" s="658"/>
      <c r="V965" s="656"/>
      <c r="W965" s="656"/>
      <c r="X965" s="656"/>
      <c r="Y965" s="656"/>
      <c r="Z965" s="656"/>
    </row>
    <row r="966" spans="1:26" ht="15.75" customHeight="1" x14ac:dyDescent="0.25">
      <c r="A966" s="656"/>
      <c r="B966" s="656"/>
      <c r="C966" s="656"/>
      <c r="D966" s="656"/>
      <c r="E966" s="656"/>
      <c r="F966" s="656"/>
      <c r="G966" s="656"/>
      <c r="H966" s="656"/>
      <c r="I966" s="657"/>
      <c r="J966" s="656"/>
      <c r="K966" s="658"/>
      <c r="L966" s="658"/>
      <c r="M966" s="658"/>
      <c r="N966" s="658"/>
      <c r="O966" s="658"/>
      <c r="P966" s="658"/>
      <c r="Q966" s="658"/>
      <c r="R966" s="658"/>
      <c r="S966" s="658"/>
      <c r="T966" s="658"/>
      <c r="U966" s="658"/>
      <c r="V966" s="656"/>
      <c r="W966" s="656"/>
      <c r="X966" s="656"/>
      <c r="Y966" s="656"/>
      <c r="Z966" s="656"/>
    </row>
    <row r="967" spans="1:26" ht="15.75" customHeight="1" x14ac:dyDescent="0.25">
      <c r="A967" s="656"/>
      <c r="B967" s="656"/>
      <c r="C967" s="656"/>
      <c r="D967" s="656"/>
      <c r="E967" s="656"/>
      <c r="F967" s="656"/>
      <c r="G967" s="656"/>
      <c r="H967" s="656"/>
      <c r="I967" s="657"/>
      <c r="J967" s="656"/>
      <c r="K967" s="658"/>
      <c r="L967" s="658"/>
      <c r="M967" s="658"/>
      <c r="N967" s="658"/>
      <c r="O967" s="658"/>
      <c r="P967" s="658"/>
      <c r="Q967" s="658"/>
      <c r="R967" s="658"/>
      <c r="S967" s="658"/>
      <c r="T967" s="658"/>
      <c r="U967" s="658"/>
      <c r="V967" s="656"/>
      <c r="W967" s="656"/>
      <c r="X967" s="656"/>
      <c r="Y967" s="656"/>
      <c r="Z967" s="656"/>
    </row>
    <row r="968" spans="1:26" ht="15.75" customHeight="1" x14ac:dyDescent="0.25">
      <c r="A968" s="656"/>
      <c r="B968" s="656"/>
      <c r="C968" s="656"/>
      <c r="D968" s="656"/>
      <c r="E968" s="656"/>
      <c r="F968" s="656"/>
      <c r="G968" s="656"/>
      <c r="H968" s="656"/>
      <c r="I968" s="657"/>
      <c r="J968" s="656"/>
      <c r="K968" s="658"/>
      <c r="L968" s="658"/>
      <c r="M968" s="658"/>
      <c r="N968" s="658"/>
      <c r="O968" s="658"/>
      <c r="P968" s="658"/>
      <c r="Q968" s="658"/>
      <c r="R968" s="658"/>
      <c r="S968" s="658"/>
      <c r="T968" s="658"/>
      <c r="U968" s="658"/>
      <c r="V968" s="656"/>
      <c r="W968" s="656"/>
      <c r="X968" s="656"/>
      <c r="Y968" s="656"/>
      <c r="Z968" s="656"/>
    </row>
    <row r="969" spans="1:26" ht="15.75" customHeight="1" x14ac:dyDescent="0.25">
      <c r="A969" s="656"/>
      <c r="B969" s="656"/>
      <c r="C969" s="656"/>
      <c r="D969" s="656"/>
      <c r="E969" s="656"/>
      <c r="F969" s="656"/>
      <c r="G969" s="656"/>
      <c r="H969" s="656"/>
      <c r="I969" s="657"/>
      <c r="J969" s="656"/>
      <c r="K969" s="658"/>
      <c r="L969" s="658"/>
      <c r="M969" s="658"/>
      <c r="N969" s="658"/>
      <c r="O969" s="658"/>
      <c r="P969" s="658"/>
      <c r="Q969" s="658"/>
      <c r="R969" s="658"/>
      <c r="S969" s="658"/>
      <c r="T969" s="658"/>
      <c r="U969" s="658"/>
      <c r="V969" s="656"/>
      <c r="W969" s="656"/>
      <c r="X969" s="656"/>
      <c r="Y969" s="656"/>
      <c r="Z969" s="656"/>
    </row>
    <row r="970" spans="1:26" ht="15.75" customHeight="1" x14ac:dyDescent="0.25">
      <c r="A970" s="656"/>
      <c r="B970" s="656"/>
      <c r="C970" s="656"/>
      <c r="D970" s="656"/>
      <c r="E970" s="656"/>
      <c r="F970" s="656"/>
      <c r="G970" s="656"/>
      <c r="H970" s="656"/>
      <c r="I970" s="657"/>
      <c r="J970" s="656"/>
      <c r="K970" s="658"/>
      <c r="L970" s="658"/>
      <c r="M970" s="658"/>
      <c r="N970" s="658"/>
      <c r="O970" s="658"/>
      <c r="P970" s="658"/>
      <c r="Q970" s="658"/>
      <c r="R970" s="658"/>
      <c r="S970" s="658"/>
      <c r="T970" s="658"/>
      <c r="U970" s="658"/>
      <c r="V970" s="656"/>
      <c r="W970" s="656"/>
      <c r="X970" s="656"/>
      <c r="Y970" s="656"/>
      <c r="Z970" s="656"/>
    </row>
    <row r="971" spans="1:26" ht="15.75" customHeight="1" x14ac:dyDescent="0.25">
      <c r="A971" s="656"/>
      <c r="B971" s="656"/>
      <c r="C971" s="656"/>
      <c r="D971" s="656"/>
      <c r="E971" s="656"/>
      <c r="F971" s="656"/>
      <c r="G971" s="656"/>
      <c r="H971" s="656"/>
      <c r="I971" s="657"/>
      <c r="J971" s="656"/>
      <c r="K971" s="658"/>
      <c r="L971" s="658"/>
      <c r="M971" s="658"/>
      <c r="N971" s="658"/>
      <c r="O971" s="658"/>
      <c r="P971" s="658"/>
      <c r="Q971" s="658"/>
      <c r="R971" s="658"/>
      <c r="S971" s="658"/>
      <c r="T971" s="658"/>
      <c r="U971" s="658"/>
      <c r="V971" s="656"/>
      <c r="W971" s="656"/>
      <c r="X971" s="656"/>
      <c r="Y971" s="656"/>
      <c r="Z971" s="656"/>
    </row>
    <row r="972" spans="1:26" ht="15.75" customHeight="1" x14ac:dyDescent="0.25">
      <c r="A972" s="656"/>
      <c r="B972" s="656"/>
      <c r="C972" s="656"/>
      <c r="D972" s="656"/>
      <c r="E972" s="656"/>
      <c r="F972" s="656"/>
      <c r="G972" s="656"/>
      <c r="H972" s="656"/>
      <c r="I972" s="657"/>
      <c r="J972" s="656"/>
      <c r="K972" s="658"/>
      <c r="L972" s="658"/>
      <c r="M972" s="658"/>
      <c r="N972" s="658"/>
      <c r="O972" s="658"/>
      <c r="P972" s="658"/>
      <c r="Q972" s="658"/>
      <c r="R972" s="658"/>
      <c r="S972" s="658"/>
      <c r="T972" s="658"/>
      <c r="U972" s="658"/>
      <c r="V972" s="656"/>
      <c r="W972" s="656"/>
      <c r="X972" s="656"/>
      <c r="Y972" s="656"/>
      <c r="Z972" s="656"/>
    </row>
    <row r="973" spans="1:26" ht="15.75" customHeight="1" x14ac:dyDescent="0.25">
      <c r="A973" s="656"/>
      <c r="B973" s="656"/>
      <c r="C973" s="656"/>
      <c r="D973" s="656"/>
      <c r="E973" s="656"/>
      <c r="F973" s="656"/>
      <c r="G973" s="656"/>
      <c r="H973" s="656"/>
      <c r="I973" s="657"/>
      <c r="J973" s="656"/>
      <c r="K973" s="658"/>
      <c r="L973" s="658"/>
      <c r="M973" s="658"/>
      <c r="N973" s="658"/>
      <c r="O973" s="658"/>
      <c r="P973" s="658"/>
      <c r="Q973" s="658"/>
      <c r="R973" s="658"/>
      <c r="S973" s="658"/>
      <c r="T973" s="658"/>
      <c r="U973" s="658"/>
      <c r="V973" s="656"/>
      <c r="W973" s="656"/>
      <c r="X973" s="656"/>
      <c r="Y973" s="656"/>
      <c r="Z973" s="656"/>
    </row>
    <row r="974" spans="1:26" ht="15.75" customHeight="1" x14ac:dyDescent="0.25">
      <c r="A974" s="656"/>
      <c r="B974" s="656"/>
      <c r="C974" s="656"/>
      <c r="D974" s="656"/>
      <c r="E974" s="656"/>
      <c r="F974" s="656"/>
      <c r="G974" s="656"/>
      <c r="H974" s="656"/>
      <c r="I974" s="657"/>
      <c r="J974" s="656"/>
      <c r="K974" s="658"/>
      <c r="L974" s="658"/>
      <c r="M974" s="658"/>
      <c r="N974" s="658"/>
      <c r="O974" s="658"/>
      <c r="P974" s="658"/>
      <c r="Q974" s="658"/>
      <c r="R974" s="658"/>
      <c r="S974" s="658"/>
      <c r="T974" s="658"/>
      <c r="U974" s="658"/>
      <c r="V974" s="656"/>
      <c r="W974" s="656"/>
      <c r="X974" s="656"/>
      <c r="Y974" s="656"/>
      <c r="Z974" s="656"/>
    </row>
    <row r="975" spans="1:26" ht="15.75" customHeight="1" x14ac:dyDescent="0.25">
      <c r="A975" s="656"/>
      <c r="B975" s="656"/>
      <c r="C975" s="656"/>
      <c r="D975" s="656"/>
      <c r="E975" s="656"/>
      <c r="F975" s="656"/>
      <c r="G975" s="656"/>
      <c r="H975" s="656"/>
      <c r="I975" s="657"/>
      <c r="J975" s="656"/>
      <c r="K975" s="658"/>
      <c r="L975" s="658"/>
      <c r="M975" s="658"/>
      <c r="N975" s="658"/>
      <c r="O975" s="658"/>
      <c r="P975" s="658"/>
      <c r="Q975" s="658"/>
      <c r="R975" s="658"/>
      <c r="S975" s="658"/>
      <c r="T975" s="658"/>
      <c r="U975" s="658"/>
      <c r="V975" s="656"/>
      <c r="W975" s="656"/>
      <c r="X975" s="656"/>
      <c r="Y975" s="656"/>
      <c r="Z975" s="656"/>
    </row>
    <row r="976" spans="1:26" ht="15.75" customHeight="1" x14ac:dyDescent="0.25">
      <c r="A976" s="656"/>
      <c r="B976" s="656"/>
      <c r="C976" s="656"/>
      <c r="D976" s="656"/>
      <c r="E976" s="656"/>
      <c r="F976" s="656"/>
      <c r="G976" s="656"/>
      <c r="H976" s="656"/>
      <c r="I976" s="657"/>
      <c r="J976" s="656"/>
      <c r="K976" s="658"/>
      <c r="L976" s="658"/>
      <c r="M976" s="658"/>
      <c r="N976" s="658"/>
      <c r="O976" s="658"/>
      <c r="P976" s="658"/>
      <c r="Q976" s="658"/>
      <c r="R976" s="658"/>
      <c r="S976" s="658"/>
      <c r="T976" s="658"/>
      <c r="U976" s="658"/>
      <c r="V976" s="656"/>
      <c r="W976" s="656"/>
      <c r="X976" s="656"/>
      <c r="Y976" s="656"/>
      <c r="Z976" s="656"/>
    </row>
    <row r="977" spans="1:26" ht="15.75" customHeight="1" x14ac:dyDescent="0.25">
      <c r="A977" s="656"/>
      <c r="B977" s="656"/>
      <c r="C977" s="656"/>
      <c r="D977" s="656"/>
      <c r="E977" s="656"/>
      <c r="F977" s="656"/>
      <c r="G977" s="656"/>
      <c r="H977" s="656"/>
      <c r="I977" s="657"/>
      <c r="J977" s="656"/>
      <c r="K977" s="658"/>
      <c r="L977" s="658"/>
      <c r="M977" s="658"/>
      <c r="N977" s="658"/>
      <c r="O977" s="658"/>
      <c r="P977" s="658"/>
      <c r="Q977" s="658"/>
      <c r="R977" s="658"/>
      <c r="S977" s="658"/>
      <c r="T977" s="658"/>
      <c r="U977" s="658"/>
      <c r="V977" s="656"/>
      <c r="W977" s="656"/>
      <c r="X977" s="656"/>
      <c r="Y977" s="656"/>
      <c r="Z977" s="656"/>
    </row>
    <row r="978" spans="1:26" ht="15.75" customHeight="1" x14ac:dyDescent="0.25">
      <c r="A978" s="656"/>
      <c r="B978" s="656"/>
      <c r="C978" s="656"/>
      <c r="D978" s="656"/>
      <c r="E978" s="656"/>
      <c r="F978" s="656"/>
      <c r="G978" s="656"/>
      <c r="H978" s="656"/>
      <c r="I978" s="657"/>
      <c r="J978" s="656"/>
      <c r="K978" s="658"/>
      <c r="L978" s="658"/>
      <c r="M978" s="658"/>
      <c r="N978" s="658"/>
      <c r="O978" s="658"/>
      <c r="P978" s="658"/>
      <c r="Q978" s="658"/>
      <c r="R978" s="658"/>
      <c r="S978" s="658"/>
      <c r="T978" s="658"/>
      <c r="U978" s="658"/>
      <c r="V978" s="656"/>
      <c r="W978" s="656"/>
      <c r="X978" s="656"/>
      <c r="Y978" s="656"/>
      <c r="Z978" s="656"/>
    </row>
    <row r="979" spans="1:26" ht="15.75" customHeight="1" x14ac:dyDescent="0.25">
      <c r="A979" s="656"/>
      <c r="B979" s="656"/>
      <c r="C979" s="656"/>
      <c r="D979" s="656"/>
      <c r="E979" s="656"/>
      <c r="F979" s="656"/>
      <c r="G979" s="656"/>
      <c r="H979" s="656"/>
      <c r="I979" s="657"/>
      <c r="J979" s="656"/>
      <c r="K979" s="658"/>
      <c r="L979" s="658"/>
      <c r="M979" s="658"/>
      <c r="N979" s="658"/>
      <c r="O979" s="658"/>
      <c r="P979" s="658"/>
      <c r="Q979" s="658"/>
      <c r="R979" s="658"/>
      <c r="S979" s="658"/>
      <c r="T979" s="658"/>
      <c r="U979" s="658"/>
      <c r="V979" s="656"/>
      <c r="W979" s="656"/>
      <c r="X979" s="656"/>
      <c r="Y979" s="656"/>
      <c r="Z979" s="656"/>
    </row>
    <row r="980" spans="1:26" ht="15.75" customHeight="1" x14ac:dyDescent="0.25">
      <c r="A980" s="656"/>
      <c r="B980" s="656"/>
      <c r="C980" s="656"/>
      <c r="D980" s="656"/>
      <c r="E980" s="656"/>
      <c r="F980" s="656"/>
      <c r="G980" s="656"/>
      <c r="H980" s="656"/>
      <c r="I980" s="657"/>
      <c r="J980" s="656"/>
      <c r="K980" s="658"/>
      <c r="L980" s="658"/>
      <c r="M980" s="658"/>
      <c r="N980" s="658"/>
      <c r="O980" s="658"/>
      <c r="P980" s="658"/>
      <c r="Q980" s="658"/>
      <c r="R980" s="658"/>
      <c r="S980" s="658"/>
      <c r="T980" s="658"/>
      <c r="U980" s="658"/>
      <c r="V980" s="656"/>
      <c r="W980" s="656"/>
      <c r="X980" s="656"/>
      <c r="Y980" s="656"/>
      <c r="Z980" s="656"/>
    </row>
    <row r="981" spans="1:26" ht="15.75" customHeight="1" x14ac:dyDescent="0.25">
      <c r="A981" s="656"/>
      <c r="B981" s="656"/>
      <c r="C981" s="656"/>
      <c r="D981" s="656"/>
      <c r="E981" s="656"/>
      <c r="F981" s="656"/>
      <c r="G981" s="656"/>
      <c r="H981" s="656"/>
      <c r="I981" s="657"/>
      <c r="J981" s="656"/>
      <c r="K981" s="658"/>
      <c r="L981" s="658"/>
      <c r="M981" s="658"/>
      <c r="N981" s="658"/>
      <c r="O981" s="658"/>
      <c r="P981" s="658"/>
      <c r="Q981" s="658"/>
      <c r="R981" s="658"/>
      <c r="S981" s="658"/>
      <c r="T981" s="658"/>
      <c r="U981" s="658"/>
      <c r="V981" s="656"/>
      <c r="W981" s="656"/>
      <c r="X981" s="656"/>
      <c r="Y981" s="656"/>
      <c r="Z981" s="656"/>
    </row>
    <row r="982" spans="1:26" ht="15.75" customHeight="1" x14ac:dyDescent="0.25">
      <c r="A982" s="656"/>
      <c r="B982" s="656"/>
      <c r="C982" s="656"/>
      <c r="D982" s="656"/>
      <c r="E982" s="656"/>
      <c r="F982" s="656"/>
      <c r="G982" s="656"/>
      <c r="H982" s="656"/>
      <c r="I982" s="657"/>
      <c r="J982" s="656"/>
      <c r="K982" s="658"/>
      <c r="L982" s="658"/>
      <c r="M982" s="658"/>
      <c r="N982" s="658"/>
      <c r="O982" s="658"/>
      <c r="P982" s="658"/>
      <c r="Q982" s="658"/>
      <c r="R982" s="658"/>
      <c r="S982" s="658"/>
      <c r="T982" s="658"/>
      <c r="U982" s="658"/>
      <c r="V982" s="656"/>
      <c r="W982" s="656"/>
      <c r="X982" s="656"/>
      <c r="Y982" s="656"/>
      <c r="Z982" s="656"/>
    </row>
    <row r="983" spans="1:26" ht="15.75" customHeight="1" x14ac:dyDescent="0.25">
      <c r="A983" s="656"/>
      <c r="B983" s="656"/>
      <c r="C983" s="656"/>
      <c r="D983" s="656"/>
      <c r="E983" s="656"/>
      <c r="F983" s="656"/>
      <c r="G983" s="656"/>
      <c r="H983" s="656"/>
      <c r="I983" s="657"/>
      <c r="J983" s="656"/>
      <c r="K983" s="658"/>
      <c r="L983" s="658"/>
      <c r="M983" s="658"/>
      <c r="N983" s="658"/>
      <c r="O983" s="658"/>
      <c r="P983" s="658"/>
      <c r="Q983" s="658"/>
      <c r="R983" s="658"/>
      <c r="S983" s="658"/>
      <c r="T983" s="658"/>
      <c r="U983" s="658"/>
      <c r="V983" s="656"/>
      <c r="W983" s="656"/>
      <c r="X983" s="656"/>
      <c r="Y983" s="656"/>
      <c r="Z983" s="656"/>
    </row>
    <row r="984" spans="1:26" ht="15.75" customHeight="1" x14ac:dyDescent="0.25">
      <c r="A984" s="656"/>
      <c r="B984" s="656"/>
      <c r="C984" s="656"/>
      <c r="D984" s="656"/>
      <c r="E984" s="656"/>
      <c r="F984" s="656"/>
      <c r="G984" s="656"/>
      <c r="H984" s="656"/>
      <c r="I984" s="657"/>
      <c r="J984" s="656"/>
      <c r="K984" s="658"/>
      <c r="L984" s="658"/>
      <c r="M984" s="658"/>
      <c r="N984" s="658"/>
      <c r="O984" s="658"/>
      <c r="P984" s="658"/>
      <c r="Q984" s="658"/>
      <c r="R984" s="658"/>
      <c r="S984" s="658"/>
      <c r="T984" s="658"/>
      <c r="U984" s="658"/>
      <c r="V984" s="656"/>
      <c r="W984" s="656"/>
      <c r="X984" s="656"/>
      <c r="Y984" s="656"/>
      <c r="Z984" s="656"/>
    </row>
    <row r="985" spans="1:26" ht="15.75" customHeight="1" x14ac:dyDescent="0.25">
      <c r="A985" s="656"/>
      <c r="B985" s="656"/>
      <c r="C985" s="656"/>
      <c r="D985" s="656"/>
      <c r="E985" s="656"/>
      <c r="F985" s="656"/>
      <c r="G985" s="656"/>
      <c r="H985" s="656"/>
      <c r="I985" s="657"/>
      <c r="J985" s="656"/>
      <c r="K985" s="658"/>
      <c r="L985" s="658"/>
      <c r="M985" s="658"/>
      <c r="N985" s="658"/>
      <c r="O985" s="658"/>
      <c r="P985" s="658"/>
      <c r="Q985" s="658"/>
      <c r="R985" s="658"/>
      <c r="S985" s="658"/>
      <c r="T985" s="658"/>
      <c r="U985" s="658"/>
      <c r="V985" s="656"/>
      <c r="W985" s="656"/>
      <c r="X985" s="656"/>
      <c r="Y985" s="656"/>
      <c r="Z985" s="656"/>
    </row>
    <row r="986" spans="1:26" ht="15.75" customHeight="1" x14ac:dyDescent="0.25">
      <c r="A986" s="656"/>
      <c r="B986" s="656"/>
      <c r="C986" s="656"/>
      <c r="D986" s="656"/>
      <c r="E986" s="656"/>
      <c r="F986" s="656"/>
      <c r="G986" s="656"/>
      <c r="H986" s="656"/>
      <c r="I986" s="657"/>
      <c r="J986" s="656"/>
      <c r="K986" s="658"/>
      <c r="L986" s="658"/>
      <c r="M986" s="658"/>
      <c r="N986" s="658"/>
      <c r="O986" s="658"/>
      <c r="P986" s="658"/>
      <c r="Q986" s="658"/>
      <c r="R986" s="658"/>
      <c r="S986" s="658"/>
      <c r="T986" s="658"/>
      <c r="U986" s="658"/>
      <c r="V986" s="656"/>
      <c r="W986" s="656"/>
      <c r="X986" s="656"/>
      <c r="Y986" s="656"/>
      <c r="Z986" s="656"/>
    </row>
    <row r="987" spans="1:26" ht="15.75" customHeight="1" x14ac:dyDescent="0.25">
      <c r="A987" s="656"/>
      <c r="B987" s="656"/>
      <c r="C987" s="656"/>
      <c r="D987" s="656"/>
      <c r="E987" s="656"/>
      <c r="F987" s="656"/>
      <c r="G987" s="656"/>
      <c r="H987" s="656"/>
      <c r="I987" s="657"/>
      <c r="J987" s="656"/>
      <c r="K987" s="658"/>
      <c r="L987" s="658"/>
      <c r="M987" s="658"/>
      <c r="N987" s="658"/>
      <c r="O987" s="658"/>
      <c r="P987" s="658"/>
      <c r="Q987" s="658"/>
      <c r="R987" s="658"/>
      <c r="S987" s="658"/>
      <c r="T987" s="658"/>
      <c r="U987" s="658"/>
      <c r="V987" s="656"/>
      <c r="W987" s="656"/>
      <c r="X987" s="656"/>
      <c r="Y987" s="656"/>
      <c r="Z987" s="656"/>
    </row>
    <row r="988" spans="1:26" ht="15.75" customHeight="1" x14ac:dyDescent="0.25">
      <c r="A988" s="656"/>
      <c r="B988" s="656"/>
      <c r="C988" s="656"/>
      <c r="D988" s="656"/>
      <c r="E988" s="656"/>
      <c r="F988" s="656"/>
      <c r="G988" s="656"/>
      <c r="H988" s="656"/>
      <c r="I988" s="657"/>
      <c r="J988" s="656"/>
      <c r="K988" s="658"/>
      <c r="L988" s="658"/>
      <c r="M988" s="658"/>
      <c r="N988" s="658"/>
      <c r="O988" s="658"/>
      <c r="P988" s="658"/>
      <c r="Q988" s="658"/>
      <c r="R988" s="658"/>
      <c r="S988" s="658"/>
      <c r="T988" s="658"/>
      <c r="U988" s="658"/>
      <c r="V988" s="656"/>
      <c r="W988" s="656"/>
      <c r="X988" s="656"/>
      <c r="Y988" s="656"/>
      <c r="Z988" s="656"/>
    </row>
    <row r="989" spans="1:26" ht="15.75" customHeight="1" x14ac:dyDescent="0.25">
      <c r="A989" s="656"/>
      <c r="B989" s="656"/>
      <c r="C989" s="656"/>
      <c r="D989" s="656"/>
      <c r="E989" s="656"/>
      <c r="F989" s="656"/>
      <c r="G989" s="656"/>
      <c r="H989" s="656"/>
      <c r="I989" s="657"/>
      <c r="J989" s="656"/>
      <c r="K989" s="658"/>
      <c r="L989" s="658"/>
      <c r="M989" s="658"/>
      <c r="N989" s="658"/>
      <c r="O989" s="658"/>
      <c r="P989" s="658"/>
      <c r="Q989" s="658"/>
      <c r="R989" s="658"/>
      <c r="S989" s="658"/>
      <c r="T989" s="658"/>
      <c r="U989" s="658"/>
      <c r="V989" s="656"/>
      <c r="W989" s="656"/>
      <c r="X989" s="656"/>
      <c r="Y989" s="656"/>
      <c r="Z989" s="656"/>
    </row>
    <row r="990" spans="1:26" ht="15.75" customHeight="1" x14ac:dyDescent="0.25">
      <c r="A990" s="656"/>
      <c r="B990" s="656"/>
      <c r="C990" s="656"/>
      <c r="D990" s="656"/>
      <c r="E990" s="656"/>
      <c r="F990" s="656"/>
      <c r="G990" s="656"/>
      <c r="H990" s="656"/>
      <c r="I990" s="657"/>
      <c r="J990" s="656"/>
      <c r="K990" s="658"/>
      <c r="L990" s="658"/>
      <c r="M990" s="658"/>
      <c r="N990" s="658"/>
      <c r="O990" s="658"/>
      <c r="P990" s="658"/>
      <c r="Q990" s="658"/>
      <c r="R990" s="658"/>
      <c r="S990" s="658"/>
      <c r="T990" s="658"/>
      <c r="U990" s="658"/>
      <c r="V990" s="656"/>
      <c r="W990" s="656"/>
      <c r="X990" s="656"/>
      <c r="Y990" s="656"/>
      <c r="Z990" s="656"/>
    </row>
    <row r="991" spans="1:26" ht="15.75" customHeight="1" x14ac:dyDescent="0.25">
      <c r="A991" s="656"/>
      <c r="B991" s="656"/>
      <c r="C991" s="656"/>
      <c r="D991" s="656"/>
      <c r="E991" s="656"/>
      <c r="F991" s="656"/>
      <c r="G991" s="656"/>
      <c r="H991" s="656"/>
      <c r="I991" s="657"/>
      <c r="J991" s="656"/>
      <c r="K991" s="658"/>
      <c r="L991" s="658"/>
      <c r="M991" s="658"/>
      <c r="N991" s="658"/>
      <c r="O991" s="658"/>
      <c r="P991" s="658"/>
      <c r="Q991" s="658"/>
      <c r="R991" s="658"/>
      <c r="S991" s="658"/>
      <c r="T991" s="658"/>
      <c r="U991" s="658"/>
      <c r="V991" s="656"/>
      <c r="W991" s="656"/>
      <c r="X991" s="656"/>
      <c r="Y991" s="656"/>
      <c r="Z991" s="656"/>
    </row>
    <row r="992" spans="1:26" ht="15.75" customHeight="1" x14ac:dyDescent="0.25">
      <c r="A992" s="656"/>
      <c r="B992" s="656"/>
      <c r="C992" s="656"/>
      <c r="D992" s="656"/>
      <c r="E992" s="656"/>
      <c r="F992" s="656"/>
      <c r="G992" s="656"/>
      <c r="H992" s="656"/>
      <c r="I992" s="657"/>
      <c r="J992" s="656"/>
      <c r="K992" s="658"/>
      <c r="L992" s="658"/>
      <c r="M992" s="658"/>
      <c r="N992" s="658"/>
      <c r="O992" s="658"/>
      <c r="P992" s="658"/>
      <c r="Q992" s="658"/>
      <c r="R992" s="658"/>
      <c r="S992" s="658"/>
      <c r="T992" s="658"/>
      <c r="U992" s="658"/>
      <c r="V992" s="656"/>
      <c r="W992" s="656"/>
      <c r="X992" s="656"/>
      <c r="Y992" s="656"/>
      <c r="Z992" s="656"/>
    </row>
    <row r="993" spans="1:26" ht="15.75" customHeight="1" x14ac:dyDescent="0.25">
      <c r="A993" s="656"/>
      <c r="B993" s="656"/>
      <c r="C993" s="656"/>
      <c r="D993" s="656"/>
      <c r="E993" s="656"/>
      <c r="F993" s="656"/>
      <c r="G993" s="656"/>
      <c r="H993" s="656"/>
      <c r="I993" s="657"/>
      <c r="J993" s="656"/>
      <c r="K993" s="658"/>
      <c r="L993" s="658"/>
      <c r="M993" s="658"/>
      <c r="N993" s="658"/>
      <c r="O993" s="658"/>
      <c r="P993" s="658"/>
      <c r="Q993" s="658"/>
      <c r="R993" s="658"/>
      <c r="S993" s="658"/>
      <c r="T993" s="658"/>
      <c r="U993" s="658"/>
      <c r="V993" s="656"/>
      <c r="W993" s="656"/>
      <c r="X993" s="656"/>
      <c r="Y993" s="656"/>
      <c r="Z993" s="656"/>
    </row>
    <row r="994" spans="1:26" ht="15.75" customHeight="1" x14ac:dyDescent="0.25">
      <c r="A994" s="656"/>
      <c r="B994" s="656"/>
      <c r="C994" s="656"/>
      <c r="D994" s="656"/>
      <c r="E994" s="656"/>
      <c r="F994" s="656"/>
      <c r="G994" s="656"/>
      <c r="H994" s="656"/>
      <c r="I994" s="657"/>
      <c r="J994" s="656"/>
      <c r="K994" s="658"/>
      <c r="L994" s="658"/>
      <c r="M994" s="658"/>
      <c r="N994" s="658"/>
      <c r="O994" s="658"/>
      <c r="P994" s="658"/>
      <c r="Q994" s="658"/>
      <c r="R994" s="658"/>
      <c r="S994" s="658"/>
      <c r="T994" s="658"/>
      <c r="U994" s="658"/>
      <c r="V994" s="656"/>
      <c r="W994" s="656"/>
      <c r="X994" s="656"/>
      <c r="Y994" s="656"/>
      <c r="Z994" s="656"/>
    </row>
    <row r="995" spans="1:26" ht="15.75" customHeight="1" x14ac:dyDescent="0.25">
      <c r="A995" s="656"/>
      <c r="B995" s="656"/>
      <c r="C995" s="656"/>
      <c r="D995" s="656"/>
      <c r="E995" s="656"/>
      <c r="F995" s="656"/>
      <c r="G995" s="656"/>
      <c r="H995" s="656"/>
      <c r="I995" s="657"/>
      <c r="J995" s="656"/>
      <c r="K995" s="658"/>
      <c r="L995" s="658"/>
      <c r="M995" s="658"/>
      <c r="N995" s="658"/>
      <c r="O995" s="658"/>
      <c r="P995" s="658"/>
      <c r="Q995" s="658"/>
      <c r="R995" s="658"/>
      <c r="S995" s="658"/>
      <c r="T995" s="658"/>
      <c r="U995" s="658"/>
      <c r="V995" s="656"/>
      <c r="W995" s="656"/>
      <c r="X995" s="656"/>
      <c r="Y995" s="656"/>
      <c r="Z995" s="656"/>
    </row>
    <row r="996" spans="1:26" ht="15.75" customHeight="1" x14ac:dyDescent="0.25">
      <c r="A996" s="656"/>
      <c r="B996" s="656"/>
      <c r="C996" s="656"/>
      <c r="D996" s="656"/>
      <c r="E996" s="656"/>
      <c r="F996" s="656"/>
      <c r="G996" s="656"/>
      <c r="H996" s="656"/>
      <c r="I996" s="657"/>
      <c r="J996" s="656"/>
      <c r="K996" s="658"/>
      <c r="L996" s="658"/>
      <c r="M996" s="658"/>
      <c r="N996" s="658"/>
      <c r="O996" s="658"/>
      <c r="P996" s="658"/>
      <c r="Q996" s="658"/>
      <c r="R996" s="658"/>
      <c r="S996" s="658"/>
      <c r="T996" s="658"/>
      <c r="U996" s="658"/>
      <c r="V996" s="656"/>
      <c r="W996" s="656"/>
      <c r="X996" s="656"/>
      <c r="Y996" s="656"/>
      <c r="Z996" s="656"/>
    </row>
    <row r="997" spans="1:26" ht="15.75" customHeight="1" x14ac:dyDescent="0.25">
      <c r="A997" s="656"/>
      <c r="B997" s="656"/>
      <c r="C997" s="656"/>
      <c r="D997" s="656"/>
      <c r="E997" s="656"/>
      <c r="F997" s="656"/>
      <c r="G997" s="656"/>
      <c r="H997" s="656"/>
      <c r="I997" s="657"/>
      <c r="J997" s="656"/>
      <c r="K997" s="658"/>
      <c r="L997" s="658"/>
      <c r="M997" s="658"/>
      <c r="N997" s="658"/>
      <c r="O997" s="658"/>
      <c r="P997" s="658"/>
      <c r="Q997" s="658"/>
      <c r="R997" s="658"/>
      <c r="S997" s="658"/>
      <c r="T997" s="658"/>
      <c r="U997" s="658"/>
      <c r="V997" s="656"/>
      <c r="W997" s="656"/>
      <c r="X997" s="656"/>
      <c r="Y997" s="656"/>
      <c r="Z997" s="656"/>
    </row>
    <row r="998" spans="1:26" ht="15.75" customHeight="1" x14ac:dyDescent="0.25">
      <c r="A998" s="656"/>
      <c r="B998" s="656"/>
      <c r="C998" s="656"/>
      <c r="D998" s="656"/>
      <c r="E998" s="656"/>
      <c r="F998" s="656"/>
      <c r="G998" s="656"/>
      <c r="H998" s="656"/>
      <c r="I998" s="657"/>
      <c r="J998" s="656"/>
      <c r="K998" s="658"/>
      <c r="L998" s="658"/>
      <c r="M998" s="658"/>
      <c r="N998" s="658"/>
      <c r="O998" s="658"/>
      <c r="P998" s="658"/>
      <c r="Q998" s="658"/>
      <c r="R998" s="658"/>
      <c r="S998" s="658"/>
      <c r="T998" s="658"/>
      <c r="U998" s="658"/>
      <c r="V998" s="656"/>
      <c r="W998" s="656"/>
      <c r="X998" s="656"/>
      <c r="Y998" s="656"/>
      <c r="Z998" s="656"/>
    </row>
    <row r="999" spans="1:26" ht="15.75" customHeight="1" x14ac:dyDescent="0.25">
      <c r="A999" s="656"/>
      <c r="B999" s="656"/>
      <c r="C999" s="656"/>
      <c r="D999" s="656"/>
      <c r="E999" s="656"/>
      <c r="F999" s="656"/>
      <c r="G999" s="656"/>
      <c r="H999" s="656"/>
      <c r="I999" s="657"/>
      <c r="J999" s="656"/>
      <c r="K999" s="658"/>
      <c r="L999" s="658"/>
      <c r="M999" s="658"/>
      <c r="N999" s="658"/>
      <c r="O999" s="658"/>
      <c r="P999" s="658"/>
      <c r="Q999" s="658"/>
      <c r="R999" s="658"/>
      <c r="S999" s="658"/>
      <c r="T999" s="658"/>
      <c r="U999" s="658"/>
      <c r="V999" s="656"/>
      <c r="W999" s="656"/>
      <c r="X999" s="656"/>
      <c r="Y999" s="656"/>
      <c r="Z999" s="656"/>
    </row>
    <row r="1000" spans="1:26" ht="15.75" customHeight="1" x14ac:dyDescent="0.25">
      <c r="A1000" s="656"/>
      <c r="B1000" s="656"/>
      <c r="C1000" s="656"/>
      <c r="D1000" s="656"/>
      <c r="E1000" s="656"/>
      <c r="F1000" s="656"/>
      <c r="G1000" s="656"/>
      <c r="H1000" s="656"/>
      <c r="I1000" s="657"/>
      <c r="J1000" s="656"/>
      <c r="K1000" s="658"/>
      <c r="L1000" s="658"/>
      <c r="M1000" s="658"/>
      <c r="N1000" s="658"/>
      <c r="O1000" s="658"/>
      <c r="P1000" s="658"/>
      <c r="Q1000" s="658"/>
      <c r="R1000" s="658"/>
      <c r="S1000" s="658"/>
      <c r="T1000" s="658"/>
      <c r="U1000" s="658"/>
      <c r="V1000" s="656"/>
      <c r="W1000" s="656"/>
      <c r="X1000" s="656"/>
      <c r="Y1000" s="656"/>
      <c r="Z1000" s="656"/>
    </row>
  </sheetData>
  <mergeCells count="2">
    <mergeCell ref="B2:J2"/>
    <mergeCell ref="B339:I339"/>
  </mergeCells>
  <conditionalFormatting sqref="D4:D338">
    <cfRule type="cellIs" dxfId="1" priority="1" operator="equal">
      <formula>"M"</formula>
    </cfRule>
    <cfRule type="cellIs" dxfId="0" priority="2" operator="equal">
      <formula>"E"</formula>
    </cfRule>
  </conditionalFormatting>
  <dataValidations count="2">
    <dataValidation type="list" allowBlank="1" showErrorMessage="1" sqref="D4:D338" xr:uid="{00000000-0002-0000-0C00-000000000000}">
      <formula1>"M,E"</formula1>
    </dataValidation>
    <dataValidation type="list" allowBlank="1" showErrorMessage="1" sqref="B4:B338" xr:uid="{00000000-0002-0000-0C00-000001000000}">
      <formula1>#REF!</formula1>
    </dataValidation>
  </dataValidations>
  <pageMargins left="0.39370078740157483" right="0.19685039370078741" top="0.78740157480314965" bottom="0.98425196850393704" header="0" footer="0"/>
  <pageSetup paperSize="9" scale="65"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workbookViewId="0"/>
  </sheetViews>
  <sheetFormatPr baseColWidth="10" defaultColWidth="14.42578125" defaultRowHeight="15" customHeight="1" x14ac:dyDescent="0.25"/>
  <cols>
    <col min="1" max="1" width="2.5703125" customWidth="1"/>
    <col min="2" max="2" width="35.7109375" customWidth="1"/>
    <col min="3" max="3" width="12.7109375" customWidth="1"/>
    <col min="4" max="4" width="15.7109375" customWidth="1"/>
    <col min="5" max="6" width="12.7109375" customWidth="1"/>
    <col min="7" max="7" width="17" customWidth="1"/>
    <col min="8" max="8" width="9" customWidth="1"/>
    <col min="9" max="9" width="24.5703125" customWidth="1"/>
    <col min="10" max="10" width="13.5703125" customWidth="1"/>
    <col min="11" max="26" width="9.28515625" customWidth="1"/>
  </cols>
  <sheetData>
    <row r="1" spans="1:26" ht="6" customHeight="1" x14ac:dyDescent="0.25">
      <c r="A1" s="726"/>
      <c r="B1" s="726"/>
      <c r="C1" s="727"/>
      <c r="D1" s="726"/>
      <c r="E1" s="728"/>
      <c r="F1" s="728"/>
      <c r="G1" s="728"/>
      <c r="H1" s="729"/>
      <c r="I1" s="730"/>
      <c r="J1" s="726"/>
      <c r="K1" s="726"/>
      <c r="L1" s="726"/>
      <c r="M1" s="726"/>
      <c r="N1" s="726"/>
      <c r="O1" s="726"/>
      <c r="P1" s="726"/>
      <c r="Q1" s="726"/>
      <c r="R1" s="726"/>
      <c r="S1" s="726"/>
      <c r="T1" s="726"/>
      <c r="U1" s="726"/>
      <c r="V1" s="726"/>
      <c r="W1" s="726"/>
      <c r="X1" s="726"/>
      <c r="Y1" s="726"/>
      <c r="Z1" s="726"/>
    </row>
    <row r="2" spans="1:26" ht="12" customHeight="1" x14ac:dyDescent="0.25">
      <c r="A2" s="3"/>
      <c r="B2" s="3"/>
      <c r="C2" s="3"/>
      <c r="D2" s="3"/>
      <c r="E2" s="731"/>
      <c r="F2" s="732"/>
      <c r="G2" s="732"/>
      <c r="H2" s="733"/>
      <c r="I2" s="734"/>
      <c r="J2" s="735"/>
      <c r="K2" s="3"/>
      <c r="L2" s="3"/>
      <c r="M2" s="3"/>
      <c r="N2" s="3"/>
      <c r="O2" s="3"/>
      <c r="P2" s="3"/>
      <c r="Q2" s="3"/>
      <c r="R2" s="3"/>
      <c r="S2" s="3"/>
      <c r="T2" s="3"/>
      <c r="U2" s="3"/>
      <c r="V2" s="3"/>
      <c r="W2" s="3"/>
      <c r="X2" s="3"/>
      <c r="Y2" s="3"/>
      <c r="Z2" s="3"/>
    </row>
    <row r="3" spans="1:26" ht="12" customHeight="1" x14ac:dyDescent="0.25">
      <c r="A3" s="3"/>
      <c r="B3" s="3"/>
      <c r="C3" s="3"/>
      <c r="D3" s="3"/>
      <c r="E3" s="731"/>
      <c r="F3" s="732"/>
      <c r="G3" s="732"/>
      <c r="H3" s="733"/>
      <c r="I3" s="734"/>
      <c r="J3" s="735"/>
      <c r="K3" s="3"/>
      <c r="L3" s="3"/>
      <c r="M3" s="3"/>
      <c r="N3" s="3"/>
      <c r="O3" s="3"/>
      <c r="P3" s="3"/>
      <c r="Q3" s="3"/>
      <c r="R3" s="3"/>
      <c r="S3" s="3"/>
      <c r="T3" s="3"/>
      <c r="U3" s="3"/>
      <c r="V3" s="3"/>
      <c r="W3" s="3"/>
      <c r="X3" s="3"/>
      <c r="Y3" s="3"/>
      <c r="Z3" s="3"/>
    </row>
    <row r="4" spans="1:26" ht="30" customHeight="1" x14ac:dyDescent="0.25">
      <c r="A4" s="3"/>
      <c r="B4" s="1301" t="s">
        <v>1680</v>
      </c>
      <c r="C4" s="1217"/>
      <c r="D4" s="1217"/>
      <c r="E4" s="1217"/>
      <c r="F4" s="1217"/>
      <c r="G4" s="1218"/>
      <c r="H4" s="733"/>
      <c r="I4" s="734"/>
      <c r="J4" s="735"/>
      <c r="K4" s="3"/>
      <c r="L4" s="3"/>
      <c r="M4" s="3"/>
      <c r="N4" s="3"/>
      <c r="O4" s="3"/>
      <c r="P4" s="3"/>
      <c r="Q4" s="3"/>
      <c r="R4" s="3"/>
      <c r="S4" s="3"/>
      <c r="T4" s="3"/>
      <c r="U4" s="3"/>
      <c r="V4" s="3"/>
      <c r="W4" s="3"/>
      <c r="X4" s="3"/>
      <c r="Y4" s="3"/>
      <c r="Z4" s="3"/>
    </row>
    <row r="5" spans="1:26" ht="12" customHeight="1" x14ac:dyDescent="0.25">
      <c r="A5" s="3"/>
      <c r="B5" s="1302" t="s">
        <v>1681</v>
      </c>
      <c r="C5" s="1303" t="s">
        <v>1682</v>
      </c>
      <c r="D5" s="1304" t="s">
        <v>1683</v>
      </c>
      <c r="E5" s="1305"/>
      <c r="F5" s="1303" t="s">
        <v>1684</v>
      </c>
      <c r="G5" s="1306" t="s">
        <v>1685</v>
      </c>
      <c r="H5" s="733"/>
      <c r="I5" s="734"/>
      <c r="J5" s="735"/>
      <c r="K5" s="3"/>
      <c r="L5" s="3"/>
      <c r="M5" s="3"/>
      <c r="N5" s="3"/>
      <c r="O5" s="3"/>
      <c r="P5" s="3"/>
      <c r="Q5" s="3"/>
      <c r="R5" s="3"/>
      <c r="S5" s="3"/>
      <c r="T5" s="3"/>
      <c r="U5" s="3"/>
      <c r="V5" s="3"/>
      <c r="W5" s="3"/>
      <c r="X5" s="3"/>
      <c r="Y5" s="3"/>
      <c r="Z5" s="3"/>
    </row>
    <row r="6" spans="1:26" ht="12" customHeight="1" x14ac:dyDescent="0.25">
      <c r="A6" s="3"/>
      <c r="B6" s="1155"/>
      <c r="C6" s="1037"/>
      <c r="D6" s="1132"/>
      <c r="E6" s="1121"/>
      <c r="F6" s="1037"/>
      <c r="G6" s="1102"/>
      <c r="H6" s="733"/>
      <c r="I6" s="734"/>
      <c r="J6" s="735"/>
      <c r="K6" s="3"/>
      <c r="L6" s="3"/>
      <c r="M6" s="3"/>
      <c r="N6" s="3"/>
      <c r="O6" s="3"/>
      <c r="P6" s="3"/>
      <c r="Q6" s="3"/>
      <c r="R6" s="3"/>
      <c r="S6" s="3"/>
      <c r="T6" s="3"/>
      <c r="U6" s="3"/>
      <c r="V6" s="3"/>
      <c r="W6" s="3"/>
      <c r="X6" s="3"/>
      <c r="Y6" s="3"/>
      <c r="Z6" s="3"/>
    </row>
    <row r="7" spans="1:26" ht="12" customHeight="1" x14ac:dyDescent="0.25">
      <c r="A7" s="3"/>
      <c r="B7" s="1156"/>
      <c r="C7" s="1160"/>
      <c r="D7" s="736" t="s">
        <v>552</v>
      </c>
      <c r="E7" s="736" t="s">
        <v>331</v>
      </c>
      <c r="F7" s="1160"/>
      <c r="G7" s="1240"/>
      <c r="H7" s="733"/>
      <c r="I7" s="734"/>
      <c r="J7" s="735"/>
      <c r="K7" s="3"/>
      <c r="L7" s="3"/>
      <c r="M7" s="3"/>
      <c r="N7" s="3"/>
      <c r="O7" s="3"/>
      <c r="P7" s="3"/>
      <c r="Q7" s="3"/>
      <c r="R7" s="3"/>
      <c r="S7" s="3"/>
      <c r="T7" s="3"/>
      <c r="U7" s="3"/>
      <c r="V7" s="3"/>
      <c r="W7" s="3"/>
      <c r="X7" s="3"/>
      <c r="Y7" s="3"/>
      <c r="Z7" s="3"/>
    </row>
    <row r="8" spans="1:26" ht="12" customHeight="1" x14ac:dyDescent="0.25">
      <c r="A8" s="3"/>
      <c r="B8" s="737" t="s">
        <v>645</v>
      </c>
      <c r="C8" s="738"/>
      <c r="D8" s="738"/>
      <c r="E8" s="739">
        <f>SUM(E9:E12)</f>
        <v>2733</v>
      </c>
      <c r="F8" s="740"/>
      <c r="G8" s="741">
        <f>SUM(G9:G12)</f>
        <v>1181272.5</v>
      </c>
      <c r="H8" s="733"/>
      <c r="I8" s="734"/>
      <c r="J8" s="735"/>
      <c r="K8" s="3"/>
      <c r="L8" s="3"/>
      <c r="M8" s="3"/>
      <c r="N8" s="3"/>
      <c r="O8" s="3"/>
      <c r="P8" s="3"/>
      <c r="Q8" s="3"/>
      <c r="R8" s="3"/>
      <c r="S8" s="3"/>
      <c r="T8" s="3"/>
      <c r="U8" s="3"/>
      <c r="V8" s="3"/>
      <c r="W8" s="3"/>
      <c r="X8" s="3"/>
      <c r="Y8" s="3"/>
      <c r="Z8" s="3"/>
    </row>
    <row r="9" spans="1:26" ht="12" customHeight="1" x14ac:dyDescent="0.25">
      <c r="A9" s="3"/>
      <c r="B9" s="2" t="s">
        <v>1675</v>
      </c>
      <c r="C9" s="200" t="s">
        <v>555</v>
      </c>
      <c r="D9" s="200" t="s">
        <v>1686</v>
      </c>
      <c r="E9" s="742">
        <f>SUM('M&amp;E'!H5:H22)</f>
        <v>1520</v>
      </c>
      <c r="F9" s="743">
        <f>G9/E9</f>
        <v>380.1065789473684</v>
      </c>
      <c r="G9" s="743">
        <f>SUM('M&amp;E'!J5:J22)</f>
        <v>577762</v>
      </c>
      <c r="H9" s="733"/>
      <c r="I9" s="734"/>
      <c r="J9" s="735"/>
      <c r="K9" s="3"/>
      <c r="L9" s="3"/>
      <c r="M9" s="3"/>
      <c r="N9" s="3"/>
      <c r="O9" s="3"/>
      <c r="P9" s="3"/>
      <c r="Q9" s="3"/>
      <c r="R9" s="3"/>
      <c r="S9" s="3"/>
      <c r="T9" s="3"/>
      <c r="U9" s="3"/>
      <c r="V9" s="3"/>
      <c r="W9" s="3"/>
      <c r="X9" s="3"/>
      <c r="Y9" s="3"/>
      <c r="Z9" s="3"/>
    </row>
    <row r="10" spans="1:26" ht="12" customHeight="1" x14ac:dyDescent="0.25">
      <c r="A10" s="3"/>
      <c r="B10" s="2" t="s">
        <v>1676</v>
      </c>
      <c r="C10" s="200" t="s">
        <v>555</v>
      </c>
      <c r="D10" s="200" t="s">
        <v>1686</v>
      </c>
      <c r="E10" s="742">
        <f>SUM('M&amp;E'!H24:H45)</f>
        <v>179</v>
      </c>
      <c r="F10" s="743">
        <f>G10/E10</f>
        <v>610.26759776536312</v>
      </c>
      <c r="G10" s="743">
        <f>SUM('M&amp;E'!J24:J45)</f>
        <v>109237.9</v>
      </c>
      <c r="H10" s="733"/>
      <c r="I10" s="734"/>
      <c r="J10" s="735"/>
      <c r="K10" s="3"/>
      <c r="L10" s="3"/>
      <c r="M10" s="3"/>
      <c r="N10" s="3"/>
      <c r="O10" s="3"/>
      <c r="P10" s="3"/>
      <c r="Q10" s="3"/>
      <c r="R10" s="3"/>
      <c r="S10" s="3"/>
      <c r="T10" s="3"/>
      <c r="U10" s="3"/>
      <c r="V10" s="3"/>
      <c r="W10" s="3"/>
      <c r="X10" s="3"/>
      <c r="Y10" s="3"/>
      <c r="Z10" s="3"/>
    </row>
    <row r="11" spans="1:26" ht="12" customHeight="1" x14ac:dyDescent="0.25">
      <c r="A11" s="3"/>
      <c r="B11" s="2" t="s">
        <v>1677</v>
      </c>
      <c r="C11" s="200" t="s">
        <v>555</v>
      </c>
      <c r="D11" s="200" t="s">
        <v>1686</v>
      </c>
      <c r="E11" s="742">
        <f>SUM('M&amp;E'!H47:H88)</f>
        <v>364</v>
      </c>
      <c r="F11" s="743">
        <f>G11/E11</f>
        <v>436.64258241758256</v>
      </c>
      <c r="G11" s="743">
        <f>SUM('M&amp;E'!J47:J88)</f>
        <v>158937.90000000005</v>
      </c>
      <c r="H11" s="733"/>
      <c r="I11" s="734"/>
      <c r="J11" s="735"/>
      <c r="K11" s="3"/>
      <c r="L11" s="3"/>
      <c r="M11" s="3"/>
      <c r="N11" s="3"/>
      <c r="O11" s="3"/>
      <c r="P11" s="3"/>
      <c r="Q11" s="3"/>
      <c r="R11" s="3"/>
      <c r="S11" s="3"/>
      <c r="T11" s="3"/>
      <c r="U11" s="3"/>
      <c r="V11" s="3"/>
      <c r="W11" s="3"/>
      <c r="X11" s="3"/>
      <c r="Y11" s="3"/>
      <c r="Z11" s="3"/>
    </row>
    <row r="12" spans="1:26" ht="12" customHeight="1" x14ac:dyDescent="0.25">
      <c r="A12" s="3"/>
      <c r="B12" s="2" t="s">
        <v>1678</v>
      </c>
      <c r="C12" s="200" t="s">
        <v>555</v>
      </c>
      <c r="D12" s="200" t="s">
        <v>1686</v>
      </c>
      <c r="E12" s="742">
        <f>SUM('M&amp;E'!H91:H212)</f>
        <v>670</v>
      </c>
      <c r="F12" s="743">
        <f>G12/E12</f>
        <v>500.49955223880596</v>
      </c>
      <c r="G12" s="743">
        <f>SUM('M&amp;E'!J91:J212)</f>
        <v>335334.7</v>
      </c>
      <c r="H12" s="733"/>
      <c r="I12" s="734"/>
      <c r="J12" s="735"/>
      <c r="K12" s="3"/>
      <c r="L12" s="3"/>
      <c r="M12" s="3"/>
      <c r="N12" s="3"/>
      <c r="O12" s="3"/>
      <c r="P12" s="3"/>
      <c r="Q12" s="3"/>
      <c r="R12" s="3"/>
      <c r="S12" s="3"/>
      <c r="T12" s="3"/>
      <c r="U12" s="3"/>
      <c r="V12" s="3"/>
      <c r="W12" s="3"/>
      <c r="X12" s="3"/>
      <c r="Y12" s="3"/>
      <c r="Z12" s="3"/>
    </row>
    <row r="13" spans="1:26" ht="12" customHeight="1" x14ac:dyDescent="0.25">
      <c r="A13" s="3"/>
      <c r="B13" s="725" t="s">
        <v>1670</v>
      </c>
      <c r="C13" s="744"/>
      <c r="D13" s="744"/>
      <c r="E13" s="745">
        <f>SUM(E14:E17)</f>
        <v>598</v>
      </c>
      <c r="F13" s="746"/>
      <c r="G13" s="747">
        <f>SUM(G14:G17)</f>
        <v>1775794.6</v>
      </c>
      <c r="H13" s="733"/>
      <c r="I13" s="734"/>
      <c r="J13" s="735"/>
      <c r="K13" s="3"/>
      <c r="L13" s="3"/>
      <c r="M13" s="3"/>
      <c r="N13" s="3"/>
      <c r="O13" s="3"/>
      <c r="P13" s="3"/>
      <c r="Q13" s="3"/>
      <c r="R13" s="3"/>
      <c r="S13" s="3"/>
      <c r="T13" s="3"/>
      <c r="U13" s="3"/>
      <c r="V13" s="3"/>
      <c r="W13" s="3"/>
      <c r="X13" s="3"/>
      <c r="Y13" s="3"/>
      <c r="Z13" s="3"/>
    </row>
    <row r="14" spans="1:26" ht="12" customHeight="1" x14ac:dyDescent="0.25">
      <c r="A14" s="3"/>
      <c r="B14" s="2" t="s">
        <v>1671</v>
      </c>
      <c r="C14" s="200" t="s">
        <v>557</v>
      </c>
      <c r="D14" s="200" t="s">
        <v>1687</v>
      </c>
      <c r="E14" s="742">
        <f>SUM('M&amp;E'!H214:H220)</f>
        <v>160</v>
      </c>
      <c r="F14" s="743">
        <f>G14/E14</f>
        <v>1590.7625</v>
      </c>
      <c r="G14" s="743">
        <f>SUM('M&amp;E'!J214:J220)</f>
        <v>254522</v>
      </c>
      <c r="H14" s="733"/>
      <c r="I14" s="734"/>
      <c r="J14" s="735"/>
      <c r="K14" s="3"/>
      <c r="L14" s="3"/>
      <c r="M14" s="3"/>
      <c r="N14" s="3"/>
      <c r="O14" s="3"/>
      <c r="P14" s="3"/>
      <c r="Q14" s="3"/>
      <c r="R14" s="3"/>
      <c r="S14" s="3"/>
      <c r="T14" s="3"/>
      <c r="U14" s="3"/>
      <c r="V14" s="3"/>
      <c r="W14" s="3"/>
      <c r="X14" s="3"/>
      <c r="Y14" s="3"/>
      <c r="Z14" s="3"/>
    </row>
    <row r="15" spans="1:26" ht="12" customHeight="1" x14ac:dyDescent="0.25">
      <c r="A15" s="3"/>
      <c r="B15" s="2" t="s">
        <v>1672</v>
      </c>
      <c r="C15" s="200" t="s">
        <v>557</v>
      </c>
      <c r="D15" s="200" t="s">
        <v>1687</v>
      </c>
      <c r="E15" s="742">
        <f>SUM('M&amp;E'!H222:H240)</f>
        <v>223</v>
      </c>
      <c r="F15" s="743">
        <f>G15/E15</f>
        <v>3290.5013452914791</v>
      </c>
      <c r="G15" s="743">
        <f>SUM('M&amp;E'!J222:J240)</f>
        <v>733781.79999999981</v>
      </c>
      <c r="H15" s="733"/>
      <c r="I15" s="734"/>
      <c r="J15" s="735"/>
      <c r="K15" s="3"/>
      <c r="L15" s="3"/>
      <c r="M15" s="3"/>
      <c r="N15" s="3"/>
      <c r="O15" s="3"/>
      <c r="P15" s="3"/>
      <c r="Q15" s="3"/>
      <c r="R15" s="3"/>
      <c r="S15" s="3"/>
      <c r="T15" s="3"/>
      <c r="U15" s="3"/>
      <c r="V15" s="3"/>
      <c r="W15" s="3"/>
      <c r="X15" s="3"/>
      <c r="Y15" s="3"/>
      <c r="Z15" s="3"/>
    </row>
    <row r="16" spans="1:26" ht="12" customHeight="1" x14ac:dyDescent="0.25">
      <c r="A16" s="3"/>
      <c r="B16" s="2" t="s">
        <v>1673</v>
      </c>
      <c r="C16" s="200" t="s">
        <v>557</v>
      </c>
      <c r="D16" s="200" t="s">
        <v>1687</v>
      </c>
      <c r="E16" s="742">
        <f>SUM('M&amp;E'!H242:H293)</f>
        <v>160</v>
      </c>
      <c r="F16" s="743">
        <f>G16/E16</f>
        <v>3663.7737500000012</v>
      </c>
      <c r="G16" s="743">
        <f>SUM('M&amp;E'!J242:J293)</f>
        <v>586203.80000000016</v>
      </c>
      <c r="H16" s="733"/>
      <c r="I16" s="734"/>
      <c r="J16" s="735"/>
      <c r="K16" s="3"/>
      <c r="L16" s="3"/>
      <c r="M16" s="3"/>
      <c r="N16" s="3"/>
      <c r="O16" s="3"/>
      <c r="P16" s="3"/>
      <c r="Q16" s="3"/>
      <c r="R16" s="3"/>
      <c r="S16" s="3"/>
      <c r="T16" s="3"/>
      <c r="U16" s="3"/>
      <c r="V16" s="3"/>
      <c r="W16" s="3"/>
      <c r="X16" s="3"/>
      <c r="Y16" s="3"/>
      <c r="Z16" s="3"/>
    </row>
    <row r="17" spans="1:26" ht="12" customHeight="1" x14ac:dyDescent="0.25">
      <c r="A17" s="3"/>
      <c r="B17" s="2" t="s">
        <v>1674</v>
      </c>
      <c r="C17" s="200" t="s">
        <v>557</v>
      </c>
      <c r="D17" s="200" t="s">
        <v>1687</v>
      </c>
      <c r="E17" s="742">
        <f>SUM('M&amp;E'!H296:H337)</f>
        <v>55</v>
      </c>
      <c r="F17" s="743">
        <f>G17/E17</f>
        <v>3659.763636363637</v>
      </c>
      <c r="G17" s="743">
        <f>SUM('M&amp;E'!J296:J337)</f>
        <v>201287.00000000003</v>
      </c>
      <c r="H17" s="733"/>
      <c r="I17" s="734"/>
      <c r="J17" s="735"/>
      <c r="K17" s="3"/>
      <c r="L17" s="3"/>
      <c r="M17" s="3"/>
      <c r="N17" s="3"/>
      <c r="O17" s="3"/>
      <c r="P17" s="3"/>
      <c r="Q17" s="3"/>
      <c r="R17" s="3"/>
      <c r="S17" s="3"/>
      <c r="T17" s="3"/>
      <c r="U17" s="3"/>
      <c r="V17" s="3"/>
      <c r="W17" s="3"/>
      <c r="X17" s="3"/>
      <c r="Y17" s="3"/>
      <c r="Z17" s="3"/>
    </row>
    <row r="18" spans="1:26" ht="12" customHeight="1" x14ac:dyDescent="0.25">
      <c r="A18" s="3"/>
      <c r="B18" s="3"/>
      <c r="C18" s="748"/>
      <c r="D18" s="749" t="s">
        <v>1688</v>
      </c>
      <c r="E18" s="750">
        <f>E13+E8</f>
        <v>3331</v>
      </c>
      <c r="F18" s="751" t="s">
        <v>1689</v>
      </c>
      <c r="G18" s="752">
        <f>+G8+G13</f>
        <v>2957067.1</v>
      </c>
      <c r="H18" s="733"/>
      <c r="I18" s="734"/>
      <c r="J18" s="753"/>
      <c r="K18" s="3"/>
      <c r="L18" s="3"/>
      <c r="M18" s="3"/>
      <c r="N18" s="3"/>
      <c r="O18" s="3"/>
      <c r="P18" s="3"/>
      <c r="Q18" s="3"/>
      <c r="R18" s="3"/>
      <c r="S18" s="3"/>
      <c r="T18" s="3"/>
      <c r="U18" s="3"/>
      <c r="V18" s="3"/>
      <c r="W18" s="3"/>
      <c r="X18" s="3"/>
      <c r="Y18" s="3"/>
      <c r="Z18" s="3"/>
    </row>
    <row r="19" spans="1:26" ht="12" customHeight="1" x14ac:dyDescent="0.25">
      <c r="A19" s="3"/>
      <c r="B19" s="3"/>
      <c r="C19" s="3"/>
      <c r="D19" s="3"/>
      <c r="E19" s="731"/>
      <c r="F19" s="732"/>
      <c r="G19" s="732"/>
      <c r="H19" s="733"/>
      <c r="I19" s="734"/>
      <c r="J19" s="735"/>
      <c r="K19" s="3"/>
      <c r="L19" s="3"/>
      <c r="M19" s="3"/>
      <c r="N19" s="3"/>
      <c r="O19" s="3"/>
      <c r="P19" s="3"/>
      <c r="Q19" s="3"/>
      <c r="R19" s="3"/>
      <c r="S19" s="3"/>
      <c r="T19" s="3"/>
      <c r="U19" s="3"/>
      <c r="V19" s="3"/>
      <c r="W19" s="3"/>
      <c r="X19" s="3"/>
      <c r="Y19" s="3"/>
      <c r="Z19" s="3"/>
    </row>
    <row r="20" spans="1:26" ht="12" customHeight="1" x14ac:dyDescent="0.25">
      <c r="A20" s="3"/>
      <c r="B20" s="3"/>
      <c r="C20" s="3"/>
      <c r="D20" s="3"/>
      <c r="E20" s="731"/>
      <c r="F20" s="732"/>
      <c r="G20" s="732"/>
      <c r="H20" s="733"/>
      <c r="I20" s="734"/>
      <c r="J20" s="735"/>
      <c r="K20" s="3"/>
      <c r="L20" s="3"/>
      <c r="M20" s="3"/>
      <c r="N20" s="3"/>
      <c r="O20" s="3"/>
      <c r="P20" s="3"/>
      <c r="Q20" s="3"/>
      <c r="R20" s="3"/>
      <c r="S20" s="3"/>
      <c r="T20" s="3"/>
      <c r="U20" s="3"/>
      <c r="V20" s="3"/>
      <c r="W20" s="3"/>
      <c r="X20" s="3"/>
      <c r="Y20" s="3"/>
      <c r="Z20" s="3"/>
    </row>
    <row r="21" spans="1:26" ht="12" customHeight="1" x14ac:dyDescent="0.25">
      <c r="A21" s="3"/>
      <c r="B21" s="1297" t="s">
        <v>1690</v>
      </c>
      <c r="C21" s="1040"/>
      <c r="D21" s="1040"/>
      <c r="E21" s="1040"/>
      <c r="F21" s="1041"/>
      <c r="G21" s="754">
        <f>+G8</f>
        <v>1181272.5</v>
      </c>
      <c r="H21" s="733"/>
      <c r="I21" s="734"/>
      <c r="J21" s="735"/>
      <c r="K21" s="3"/>
      <c r="L21" s="3"/>
      <c r="M21" s="3"/>
      <c r="N21" s="3"/>
      <c r="O21" s="3"/>
      <c r="P21" s="3"/>
      <c r="Q21" s="3"/>
      <c r="R21" s="3"/>
      <c r="S21" s="3"/>
      <c r="T21" s="3"/>
      <c r="U21" s="3"/>
      <c r="V21" s="3"/>
      <c r="W21" s="3"/>
      <c r="X21" s="3"/>
      <c r="Y21" s="3"/>
      <c r="Z21" s="3"/>
    </row>
    <row r="22" spans="1:26" ht="12" customHeight="1" x14ac:dyDescent="0.25">
      <c r="A22" s="3"/>
      <c r="B22" s="1297" t="s">
        <v>1691</v>
      </c>
      <c r="C22" s="1040"/>
      <c r="D22" s="1040"/>
      <c r="E22" s="1040"/>
      <c r="F22" s="1041"/>
      <c r="G22" s="754">
        <f>+G13</f>
        <v>1775794.6</v>
      </c>
      <c r="H22" s="733"/>
      <c r="I22" s="734"/>
      <c r="J22" s="735"/>
      <c r="K22" s="3"/>
      <c r="L22" s="3"/>
      <c r="M22" s="3"/>
      <c r="N22" s="3"/>
      <c r="O22" s="3"/>
      <c r="P22" s="3"/>
      <c r="Q22" s="3"/>
      <c r="R22" s="3"/>
      <c r="S22" s="3"/>
      <c r="T22" s="3"/>
      <c r="U22" s="3"/>
      <c r="V22" s="3"/>
      <c r="W22" s="3"/>
      <c r="X22" s="3"/>
      <c r="Y22" s="3"/>
      <c r="Z22" s="3"/>
    </row>
    <row r="23" spans="1:26" ht="12" customHeight="1" x14ac:dyDescent="0.25">
      <c r="A23" s="3"/>
      <c r="B23" s="1298" t="s">
        <v>344</v>
      </c>
      <c r="C23" s="1299"/>
      <c r="D23" s="1299"/>
      <c r="E23" s="1299"/>
      <c r="F23" s="1300"/>
      <c r="G23" s="755">
        <f>SUM(G21:G22)</f>
        <v>2957067.1</v>
      </c>
      <c r="H23" s="733"/>
      <c r="I23" s="734"/>
      <c r="J23" s="735"/>
      <c r="K23" s="3"/>
      <c r="L23" s="3"/>
      <c r="M23" s="3"/>
      <c r="N23" s="3"/>
      <c r="O23" s="3"/>
      <c r="P23" s="3"/>
      <c r="Q23" s="3"/>
      <c r="R23" s="3"/>
      <c r="S23" s="3"/>
      <c r="T23" s="3"/>
      <c r="U23" s="3"/>
      <c r="V23" s="3"/>
      <c r="W23" s="3"/>
      <c r="X23" s="3"/>
      <c r="Y23" s="3"/>
      <c r="Z23" s="3"/>
    </row>
    <row r="24" spans="1:26" ht="12" customHeight="1" x14ac:dyDescent="0.25">
      <c r="A24" s="3"/>
      <c r="B24" s="3"/>
      <c r="C24" s="3"/>
      <c r="D24" s="3"/>
      <c r="E24" s="731"/>
      <c r="F24" s="732"/>
      <c r="G24" s="756"/>
      <c r="H24" s="733"/>
      <c r="I24" s="734"/>
      <c r="J24" s="735"/>
      <c r="K24" s="3"/>
      <c r="L24" s="3"/>
      <c r="M24" s="3"/>
      <c r="N24" s="3"/>
      <c r="O24" s="3"/>
      <c r="P24" s="3"/>
      <c r="Q24" s="3"/>
      <c r="R24" s="3"/>
      <c r="S24" s="3"/>
      <c r="T24" s="3"/>
      <c r="U24" s="3"/>
      <c r="V24" s="3"/>
      <c r="W24" s="3"/>
      <c r="X24" s="3"/>
      <c r="Y24" s="3"/>
      <c r="Z24" s="3"/>
    </row>
    <row r="25" spans="1:26" ht="12" customHeight="1" x14ac:dyDescent="0.25">
      <c r="A25" s="3"/>
      <c r="B25" s="3"/>
      <c r="C25" s="3"/>
      <c r="D25" s="3"/>
      <c r="E25" s="731"/>
      <c r="F25" s="732"/>
      <c r="G25" s="732"/>
      <c r="H25" s="733"/>
      <c r="I25" s="734"/>
      <c r="J25" s="735"/>
      <c r="K25" s="3"/>
      <c r="L25" s="3"/>
      <c r="M25" s="3"/>
      <c r="N25" s="3"/>
      <c r="O25" s="3"/>
      <c r="P25" s="3"/>
      <c r="Q25" s="3"/>
      <c r="R25" s="3"/>
      <c r="S25" s="3"/>
      <c r="T25" s="3"/>
      <c r="U25" s="3"/>
      <c r="V25" s="3"/>
      <c r="W25" s="3"/>
      <c r="X25" s="3"/>
      <c r="Y25" s="3"/>
      <c r="Z25" s="3"/>
    </row>
    <row r="26" spans="1:26" ht="12" customHeight="1" x14ac:dyDescent="0.25">
      <c r="A26" s="3"/>
      <c r="B26" s="3"/>
      <c r="C26" s="3"/>
      <c r="D26" s="3"/>
      <c r="E26" s="731"/>
      <c r="F26" s="732"/>
      <c r="G26" s="732"/>
      <c r="H26" s="733"/>
      <c r="I26" s="734"/>
      <c r="J26" s="735"/>
      <c r="K26" s="3"/>
      <c r="L26" s="3"/>
      <c r="M26" s="3"/>
      <c r="N26" s="3"/>
      <c r="O26" s="3"/>
      <c r="P26" s="3"/>
      <c r="Q26" s="3"/>
      <c r="R26" s="3"/>
      <c r="S26" s="3"/>
      <c r="T26" s="3"/>
      <c r="U26" s="3"/>
      <c r="V26" s="3"/>
      <c r="W26" s="3"/>
      <c r="X26" s="3"/>
      <c r="Y26" s="3"/>
      <c r="Z26" s="3"/>
    </row>
    <row r="27" spans="1:26" ht="12" customHeight="1" x14ac:dyDescent="0.25">
      <c r="A27" s="3"/>
      <c r="B27" s="3"/>
      <c r="C27" s="3"/>
      <c r="D27" s="3"/>
      <c r="E27" s="731"/>
      <c r="F27" s="732"/>
      <c r="G27" s="732"/>
      <c r="H27" s="733"/>
      <c r="I27" s="734"/>
      <c r="J27" s="735"/>
      <c r="K27" s="3"/>
      <c r="L27" s="3"/>
      <c r="M27" s="3"/>
      <c r="N27" s="3"/>
      <c r="O27" s="3"/>
      <c r="P27" s="3"/>
      <c r="Q27" s="3"/>
      <c r="R27" s="3"/>
      <c r="S27" s="3"/>
      <c r="T27" s="3"/>
      <c r="U27" s="3"/>
      <c r="V27" s="3"/>
      <c r="W27" s="3"/>
      <c r="X27" s="3"/>
      <c r="Y27" s="3"/>
      <c r="Z27" s="3"/>
    </row>
    <row r="28" spans="1:26" ht="12" customHeight="1" x14ac:dyDescent="0.25">
      <c r="A28" s="3"/>
      <c r="B28" s="3"/>
      <c r="C28" s="3"/>
      <c r="D28" s="3"/>
      <c r="E28" s="731"/>
      <c r="F28" s="732"/>
      <c r="G28" s="732"/>
      <c r="H28" s="733"/>
      <c r="I28" s="734"/>
      <c r="J28" s="735"/>
      <c r="K28" s="3"/>
      <c r="L28" s="3"/>
      <c r="M28" s="3"/>
      <c r="N28" s="3"/>
      <c r="O28" s="3"/>
      <c r="P28" s="3"/>
      <c r="Q28" s="3"/>
      <c r="R28" s="3"/>
      <c r="S28" s="3"/>
      <c r="T28" s="3"/>
      <c r="U28" s="3"/>
      <c r="V28" s="3"/>
      <c r="W28" s="3"/>
      <c r="X28" s="3"/>
      <c r="Y28" s="3"/>
      <c r="Z28" s="3"/>
    </row>
    <row r="29" spans="1:26" ht="12" customHeight="1" x14ac:dyDescent="0.25">
      <c r="A29" s="3"/>
      <c r="B29" s="3"/>
      <c r="C29" s="3"/>
      <c r="D29" s="3"/>
      <c r="E29" s="731"/>
      <c r="F29" s="732"/>
      <c r="G29" s="732"/>
      <c r="H29" s="733"/>
      <c r="I29" s="734"/>
      <c r="J29" s="735"/>
      <c r="K29" s="3"/>
      <c r="L29" s="3"/>
      <c r="M29" s="3"/>
      <c r="N29" s="3"/>
      <c r="O29" s="3"/>
      <c r="P29" s="3"/>
      <c r="Q29" s="3"/>
      <c r="R29" s="3"/>
      <c r="S29" s="3"/>
      <c r="T29" s="3"/>
      <c r="U29" s="3"/>
      <c r="V29" s="3"/>
      <c r="W29" s="3"/>
      <c r="X29" s="3"/>
      <c r="Y29" s="3"/>
      <c r="Z29" s="3"/>
    </row>
    <row r="30" spans="1:26" ht="12" customHeight="1" x14ac:dyDescent="0.25">
      <c r="A30" s="3"/>
      <c r="B30" s="3"/>
      <c r="C30" s="3"/>
      <c r="D30" s="3"/>
      <c r="E30" s="731"/>
      <c r="F30" s="732"/>
      <c r="G30" s="732"/>
      <c r="H30" s="733"/>
      <c r="I30" s="734"/>
      <c r="J30" s="735"/>
      <c r="K30" s="3"/>
      <c r="L30" s="3"/>
      <c r="M30" s="3"/>
      <c r="N30" s="3"/>
      <c r="O30" s="3"/>
      <c r="P30" s="3"/>
      <c r="Q30" s="3"/>
      <c r="R30" s="3"/>
      <c r="S30" s="3"/>
      <c r="T30" s="3"/>
      <c r="U30" s="3"/>
      <c r="V30" s="3"/>
      <c r="W30" s="3"/>
      <c r="X30" s="3"/>
      <c r="Y30" s="3"/>
      <c r="Z30" s="3"/>
    </row>
    <row r="31" spans="1:26" ht="12" customHeight="1" x14ac:dyDescent="0.25">
      <c r="A31" s="3"/>
      <c r="B31" s="3"/>
      <c r="C31" s="3"/>
      <c r="D31" s="3"/>
      <c r="E31" s="731"/>
      <c r="F31" s="732"/>
      <c r="G31" s="732"/>
      <c r="H31" s="733"/>
      <c r="I31" s="734"/>
      <c r="J31" s="735"/>
      <c r="K31" s="3"/>
      <c r="L31" s="3"/>
      <c r="M31" s="3"/>
      <c r="N31" s="3"/>
      <c r="O31" s="3"/>
      <c r="P31" s="3"/>
      <c r="Q31" s="3"/>
      <c r="R31" s="3"/>
      <c r="S31" s="3"/>
      <c r="T31" s="3"/>
      <c r="U31" s="3"/>
      <c r="V31" s="3"/>
      <c r="W31" s="3"/>
      <c r="X31" s="3"/>
      <c r="Y31" s="3"/>
      <c r="Z31" s="3"/>
    </row>
    <row r="32" spans="1:26" ht="12" customHeight="1" x14ac:dyDescent="0.25">
      <c r="A32" s="3"/>
      <c r="B32" s="3"/>
      <c r="C32" s="3"/>
      <c r="D32" s="3"/>
      <c r="E32" s="731"/>
      <c r="F32" s="732"/>
      <c r="G32" s="732"/>
      <c r="H32" s="733"/>
      <c r="I32" s="734"/>
      <c r="J32" s="735"/>
      <c r="K32" s="3"/>
      <c r="L32" s="3"/>
      <c r="M32" s="3"/>
      <c r="N32" s="3"/>
      <c r="O32" s="3"/>
      <c r="P32" s="3"/>
      <c r="Q32" s="3"/>
      <c r="R32" s="3"/>
      <c r="S32" s="3"/>
      <c r="T32" s="3"/>
      <c r="U32" s="3"/>
      <c r="V32" s="3"/>
      <c r="W32" s="3"/>
      <c r="X32" s="3"/>
      <c r="Y32" s="3"/>
      <c r="Z32" s="3"/>
    </row>
    <row r="33" spans="1:26" ht="12" customHeight="1" x14ac:dyDescent="0.25">
      <c r="A33" s="3"/>
      <c r="B33" s="3"/>
      <c r="C33" s="3"/>
      <c r="D33" s="3"/>
      <c r="E33" s="731"/>
      <c r="F33" s="732"/>
      <c r="G33" s="732"/>
      <c r="H33" s="733"/>
      <c r="I33" s="734"/>
      <c r="J33" s="735"/>
      <c r="K33" s="3"/>
      <c r="L33" s="3"/>
      <c r="M33" s="3"/>
      <c r="N33" s="3"/>
      <c r="O33" s="3"/>
      <c r="P33" s="3"/>
      <c r="Q33" s="3"/>
      <c r="R33" s="3"/>
      <c r="S33" s="3"/>
      <c r="T33" s="3"/>
      <c r="U33" s="3"/>
      <c r="V33" s="3"/>
      <c r="W33" s="3"/>
      <c r="X33" s="3"/>
      <c r="Y33" s="3"/>
      <c r="Z33" s="3"/>
    </row>
    <row r="34" spans="1:26" ht="12" customHeight="1" x14ac:dyDescent="0.25">
      <c r="A34" s="3"/>
      <c r="B34" s="3"/>
      <c r="C34" s="3"/>
      <c r="D34" s="3"/>
      <c r="E34" s="731"/>
      <c r="F34" s="732"/>
      <c r="G34" s="732"/>
      <c r="H34" s="733"/>
      <c r="I34" s="734"/>
      <c r="J34" s="735"/>
      <c r="K34" s="3"/>
      <c r="L34" s="3"/>
      <c r="M34" s="3"/>
      <c r="N34" s="3"/>
      <c r="O34" s="3"/>
      <c r="P34" s="3"/>
      <c r="Q34" s="3"/>
      <c r="R34" s="3"/>
      <c r="S34" s="3"/>
      <c r="T34" s="3"/>
      <c r="U34" s="3"/>
      <c r="V34" s="3"/>
      <c r="W34" s="3"/>
      <c r="X34" s="3"/>
      <c r="Y34" s="3"/>
      <c r="Z34" s="3"/>
    </row>
    <row r="35" spans="1:26" ht="12" customHeight="1" x14ac:dyDescent="0.25">
      <c r="A35" s="3"/>
      <c r="B35" s="3"/>
      <c r="C35" s="3"/>
      <c r="D35" s="3"/>
      <c r="E35" s="731"/>
      <c r="F35" s="732"/>
      <c r="G35" s="732"/>
      <c r="H35" s="733"/>
      <c r="I35" s="734"/>
      <c r="J35" s="735"/>
      <c r="K35" s="3"/>
      <c r="L35" s="3"/>
      <c r="M35" s="3"/>
      <c r="N35" s="3"/>
      <c r="O35" s="3"/>
      <c r="P35" s="3"/>
      <c r="Q35" s="3"/>
      <c r="R35" s="3"/>
      <c r="S35" s="3"/>
      <c r="T35" s="3"/>
      <c r="U35" s="3"/>
      <c r="V35" s="3"/>
      <c r="W35" s="3"/>
      <c r="X35" s="3"/>
      <c r="Y35" s="3"/>
      <c r="Z35" s="3"/>
    </row>
    <row r="36" spans="1:26" ht="12" customHeight="1" x14ac:dyDescent="0.25">
      <c r="A36" s="3"/>
      <c r="B36" s="3"/>
      <c r="C36" s="3"/>
      <c r="D36" s="3"/>
      <c r="E36" s="731"/>
      <c r="F36" s="732"/>
      <c r="G36" s="732"/>
      <c r="H36" s="733"/>
      <c r="I36" s="734"/>
      <c r="J36" s="735"/>
      <c r="K36" s="3"/>
      <c r="L36" s="3"/>
      <c r="M36" s="3"/>
      <c r="N36" s="3"/>
      <c r="O36" s="3"/>
      <c r="P36" s="3"/>
      <c r="Q36" s="3"/>
      <c r="R36" s="3"/>
      <c r="S36" s="3"/>
      <c r="T36" s="3"/>
      <c r="U36" s="3"/>
      <c r="V36" s="3"/>
      <c r="W36" s="3"/>
      <c r="X36" s="3"/>
      <c r="Y36" s="3"/>
      <c r="Z36" s="3"/>
    </row>
    <row r="37" spans="1:26" ht="12" customHeight="1" x14ac:dyDescent="0.25">
      <c r="A37" s="3"/>
      <c r="B37" s="3"/>
      <c r="C37" s="3"/>
      <c r="D37" s="3"/>
      <c r="E37" s="731"/>
      <c r="F37" s="732"/>
      <c r="G37" s="732"/>
      <c r="H37" s="733"/>
      <c r="I37" s="734"/>
      <c r="J37" s="735"/>
      <c r="K37" s="3"/>
      <c r="L37" s="3"/>
      <c r="M37" s="3"/>
      <c r="N37" s="3"/>
      <c r="O37" s="3"/>
      <c r="P37" s="3"/>
      <c r="Q37" s="3"/>
      <c r="R37" s="3"/>
      <c r="S37" s="3"/>
      <c r="T37" s="3"/>
      <c r="U37" s="3"/>
      <c r="V37" s="3"/>
      <c r="W37" s="3"/>
      <c r="X37" s="3"/>
      <c r="Y37" s="3"/>
      <c r="Z37" s="3"/>
    </row>
    <row r="38" spans="1:26" ht="12" customHeight="1" x14ac:dyDescent="0.25">
      <c r="A38" s="3"/>
      <c r="B38" s="3"/>
      <c r="C38" s="3"/>
      <c r="D38" s="3"/>
      <c r="E38" s="731"/>
      <c r="F38" s="732"/>
      <c r="G38" s="732"/>
      <c r="H38" s="733"/>
      <c r="I38" s="734"/>
      <c r="J38" s="735"/>
      <c r="K38" s="3"/>
      <c r="L38" s="3"/>
      <c r="M38" s="3"/>
      <c r="N38" s="3"/>
      <c r="O38" s="3"/>
      <c r="P38" s="3"/>
      <c r="Q38" s="3"/>
      <c r="R38" s="3"/>
      <c r="S38" s="3"/>
      <c r="T38" s="3"/>
      <c r="U38" s="3"/>
      <c r="V38" s="3"/>
      <c r="W38" s="3"/>
      <c r="X38" s="3"/>
      <c r="Y38" s="3"/>
      <c r="Z38" s="3"/>
    </row>
    <row r="39" spans="1:26" ht="12" customHeight="1" x14ac:dyDescent="0.25">
      <c r="A39" s="3"/>
      <c r="B39" s="3"/>
      <c r="C39" s="3"/>
      <c r="D39" s="3"/>
      <c r="E39" s="731"/>
      <c r="F39" s="732"/>
      <c r="G39" s="732"/>
      <c r="H39" s="733"/>
      <c r="I39" s="734"/>
      <c r="J39" s="735"/>
      <c r="K39" s="3"/>
      <c r="L39" s="3"/>
      <c r="M39" s="3"/>
      <c r="N39" s="3"/>
      <c r="O39" s="3"/>
      <c r="P39" s="3"/>
      <c r="Q39" s="3"/>
      <c r="R39" s="3"/>
      <c r="S39" s="3"/>
      <c r="T39" s="3"/>
      <c r="U39" s="3"/>
      <c r="V39" s="3"/>
      <c r="W39" s="3"/>
      <c r="X39" s="3"/>
      <c r="Y39" s="3"/>
      <c r="Z39" s="3"/>
    </row>
    <row r="40" spans="1:26" ht="12" customHeight="1" x14ac:dyDescent="0.25">
      <c r="A40" s="3"/>
      <c r="B40" s="3"/>
      <c r="C40" s="3"/>
      <c r="D40" s="3"/>
      <c r="E40" s="731"/>
      <c r="F40" s="732"/>
      <c r="G40" s="732"/>
      <c r="H40" s="733"/>
      <c r="I40" s="734"/>
      <c r="J40" s="735"/>
      <c r="K40" s="3"/>
      <c r="L40" s="3"/>
      <c r="M40" s="3"/>
      <c r="N40" s="3"/>
      <c r="O40" s="3"/>
      <c r="P40" s="3"/>
      <c r="Q40" s="3"/>
      <c r="R40" s="3"/>
      <c r="S40" s="3"/>
      <c r="T40" s="3"/>
      <c r="U40" s="3"/>
      <c r="V40" s="3"/>
      <c r="W40" s="3"/>
      <c r="X40" s="3"/>
      <c r="Y40" s="3"/>
      <c r="Z40" s="3"/>
    </row>
    <row r="41" spans="1:26" ht="12" customHeight="1" x14ac:dyDescent="0.25">
      <c r="A41" s="3"/>
      <c r="B41" s="3"/>
      <c r="C41" s="3"/>
      <c r="D41" s="3"/>
      <c r="E41" s="731"/>
      <c r="F41" s="732"/>
      <c r="G41" s="732"/>
      <c r="H41" s="733"/>
      <c r="I41" s="734"/>
      <c r="J41" s="735"/>
      <c r="K41" s="3"/>
      <c r="L41" s="3"/>
      <c r="M41" s="3"/>
      <c r="N41" s="3"/>
      <c r="O41" s="3"/>
      <c r="P41" s="3"/>
      <c r="Q41" s="3"/>
      <c r="R41" s="3"/>
      <c r="S41" s="3"/>
      <c r="T41" s="3"/>
      <c r="U41" s="3"/>
      <c r="V41" s="3"/>
      <c r="W41" s="3"/>
      <c r="X41" s="3"/>
      <c r="Y41" s="3"/>
      <c r="Z41" s="3"/>
    </row>
    <row r="42" spans="1:26" ht="12" customHeight="1" x14ac:dyDescent="0.25">
      <c r="A42" s="3"/>
      <c r="B42" s="3"/>
      <c r="C42" s="3"/>
      <c r="D42" s="3"/>
      <c r="E42" s="731"/>
      <c r="F42" s="732"/>
      <c r="G42" s="732"/>
      <c r="H42" s="733"/>
      <c r="I42" s="734"/>
      <c r="J42" s="735"/>
      <c r="K42" s="3"/>
      <c r="L42" s="3"/>
      <c r="M42" s="3"/>
      <c r="N42" s="3"/>
      <c r="O42" s="3"/>
      <c r="P42" s="3"/>
      <c r="Q42" s="3"/>
      <c r="R42" s="3"/>
      <c r="S42" s="3"/>
      <c r="T42" s="3"/>
      <c r="U42" s="3"/>
      <c r="V42" s="3"/>
      <c r="W42" s="3"/>
      <c r="X42" s="3"/>
      <c r="Y42" s="3"/>
      <c r="Z42" s="3"/>
    </row>
    <row r="43" spans="1:26" ht="12" customHeight="1" x14ac:dyDescent="0.25">
      <c r="A43" s="3"/>
      <c r="B43" s="3"/>
      <c r="C43" s="3"/>
      <c r="D43" s="3"/>
      <c r="E43" s="731"/>
      <c r="F43" s="732"/>
      <c r="G43" s="732"/>
      <c r="H43" s="733"/>
      <c r="I43" s="734"/>
      <c r="J43" s="735"/>
      <c r="K43" s="3"/>
      <c r="L43" s="3"/>
      <c r="M43" s="3"/>
      <c r="N43" s="3"/>
      <c r="O43" s="3"/>
      <c r="P43" s="3"/>
      <c r="Q43" s="3"/>
      <c r="R43" s="3"/>
      <c r="S43" s="3"/>
      <c r="T43" s="3"/>
      <c r="U43" s="3"/>
      <c r="V43" s="3"/>
      <c r="W43" s="3"/>
      <c r="X43" s="3"/>
      <c r="Y43" s="3"/>
      <c r="Z43" s="3"/>
    </row>
    <row r="44" spans="1:26" ht="12" customHeight="1" x14ac:dyDescent="0.25">
      <c r="A44" s="3"/>
      <c r="B44" s="3"/>
      <c r="C44" s="3"/>
      <c r="D44" s="3"/>
      <c r="E44" s="731"/>
      <c r="F44" s="732"/>
      <c r="G44" s="732"/>
      <c r="H44" s="733"/>
      <c r="I44" s="734"/>
      <c r="J44" s="735"/>
      <c r="K44" s="3"/>
      <c r="L44" s="3"/>
      <c r="M44" s="3"/>
      <c r="N44" s="3"/>
      <c r="O44" s="3"/>
      <c r="P44" s="3"/>
      <c r="Q44" s="3"/>
      <c r="R44" s="3"/>
      <c r="S44" s="3"/>
      <c r="T44" s="3"/>
      <c r="U44" s="3"/>
      <c r="V44" s="3"/>
      <c r="W44" s="3"/>
      <c r="X44" s="3"/>
      <c r="Y44" s="3"/>
      <c r="Z44" s="3"/>
    </row>
    <row r="45" spans="1:26" ht="12" customHeight="1" x14ac:dyDescent="0.25">
      <c r="A45" s="3"/>
      <c r="B45" s="3"/>
      <c r="C45" s="3"/>
      <c r="D45" s="3"/>
      <c r="E45" s="731"/>
      <c r="F45" s="732"/>
      <c r="G45" s="732"/>
      <c r="H45" s="733"/>
      <c r="I45" s="734"/>
      <c r="J45" s="735"/>
      <c r="K45" s="3"/>
      <c r="L45" s="3"/>
      <c r="M45" s="3"/>
      <c r="N45" s="3"/>
      <c r="O45" s="3"/>
      <c r="P45" s="3"/>
      <c r="Q45" s="3"/>
      <c r="R45" s="3"/>
      <c r="S45" s="3"/>
      <c r="T45" s="3"/>
      <c r="U45" s="3"/>
      <c r="V45" s="3"/>
      <c r="W45" s="3"/>
      <c r="X45" s="3"/>
      <c r="Y45" s="3"/>
      <c r="Z45" s="3"/>
    </row>
    <row r="46" spans="1:26" ht="12" customHeight="1" x14ac:dyDescent="0.25">
      <c r="A46" s="3"/>
      <c r="B46" s="3"/>
      <c r="C46" s="3"/>
      <c r="D46" s="3"/>
      <c r="E46" s="731"/>
      <c r="F46" s="732"/>
      <c r="G46" s="732"/>
      <c r="H46" s="733"/>
      <c r="I46" s="734"/>
      <c r="J46" s="735"/>
      <c r="K46" s="3"/>
      <c r="L46" s="3"/>
      <c r="M46" s="3"/>
      <c r="N46" s="3"/>
      <c r="O46" s="3"/>
      <c r="P46" s="3"/>
      <c r="Q46" s="3"/>
      <c r="R46" s="3"/>
      <c r="S46" s="3"/>
      <c r="T46" s="3"/>
      <c r="U46" s="3"/>
      <c r="V46" s="3"/>
      <c r="W46" s="3"/>
      <c r="X46" s="3"/>
      <c r="Y46" s="3"/>
      <c r="Z46" s="3"/>
    </row>
    <row r="47" spans="1:26" ht="12" customHeight="1" x14ac:dyDescent="0.25">
      <c r="A47" s="3"/>
      <c r="B47" s="3"/>
      <c r="C47" s="3"/>
      <c r="D47" s="3"/>
      <c r="E47" s="731"/>
      <c r="F47" s="732"/>
      <c r="G47" s="732"/>
      <c r="H47" s="733"/>
      <c r="I47" s="734"/>
      <c r="J47" s="735"/>
      <c r="K47" s="3"/>
      <c r="L47" s="3"/>
      <c r="M47" s="3"/>
      <c r="N47" s="3"/>
      <c r="O47" s="3"/>
      <c r="P47" s="3"/>
      <c r="Q47" s="3"/>
      <c r="R47" s="3"/>
      <c r="S47" s="3"/>
      <c r="T47" s="3"/>
      <c r="U47" s="3"/>
      <c r="V47" s="3"/>
      <c r="W47" s="3"/>
      <c r="X47" s="3"/>
      <c r="Y47" s="3"/>
      <c r="Z47" s="3"/>
    </row>
    <row r="48" spans="1:26" ht="12" customHeight="1" x14ac:dyDescent="0.25">
      <c r="A48" s="3"/>
      <c r="B48" s="3"/>
      <c r="C48" s="3"/>
      <c r="D48" s="3"/>
      <c r="E48" s="731"/>
      <c r="F48" s="732"/>
      <c r="G48" s="732"/>
      <c r="H48" s="733"/>
      <c r="I48" s="734"/>
      <c r="J48" s="735"/>
      <c r="K48" s="3"/>
      <c r="L48" s="3"/>
      <c r="M48" s="3"/>
      <c r="N48" s="3"/>
      <c r="O48" s="3"/>
      <c r="P48" s="3"/>
      <c r="Q48" s="3"/>
      <c r="R48" s="3"/>
      <c r="S48" s="3"/>
      <c r="T48" s="3"/>
      <c r="U48" s="3"/>
      <c r="V48" s="3"/>
      <c r="W48" s="3"/>
      <c r="X48" s="3"/>
      <c r="Y48" s="3"/>
      <c r="Z48" s="3"/>
    </row>
    <row r="49" spans="1:26" ht="12" customHeight="1" x14ac:dyDescent="0.25">
      <c r="A49" s="3"/>
      <c r="B49" s="3"/>
      <c r="C49" s="3"/>
      <c r="D49" s="3"/>
      <c r="E49" s="731"/>
      <c r="F49" s="732"/>
      <c r="G49" s="732"/>
      <c r="H49" s="733"/>
      <c r="I49" s="734"/>
      <c r="J49" s="735"/>
      <c r="K49" s="3"/>
      <c r="L49" s="3"/>
      <c r="M49" s="3"/>
      <c r="N49" s="3"/>
      <c r="O49" s="3"/>
      <c r="P49" s="3"/>
      <c r="Q49" s="3"/>
      <c r="R49" s="3"/>
      <c r="S49" s="3"/>
      <c r="T49" s="3"/>
      <c r="U49" s="3"/>
      <c r="V49" s="3"/>
      <c r="W49" s="3"/>
      <c r="X49" s="3"/>
      <c r="Y49" s="3"/>
      <c r="Z49" s="3"/>
    </row>
    <row r="50" spans="1:26" ht="12" customHeight="1" x14ac:dyDescent="0.25">
      <c r="A50" s="3"/>
      <c r="B50" s="3"/>
      <c r="C50" s="3"/>
      <c r="D50" s="3"/>
      <c r="E50" s="731"/>
      <c r="F50" s="732"/>
      <c r="G50" s="732"/>
      <c r="H50" s="733"/>
      <c r="I50" s="734"/>
      <c r="J50" s="735"/>
      <c r="K50" s="3"/>
      <c r="L50" s="3"/>
      <c r="M50" s="3"/>
      <c r="N50" s="3"/>
      <c r="O50" s="3"/>
      <c r="P50" s="3"/>
      <c r="Q50" s="3"/>
      <c r="R50" s="3"/>
      <c r="S50" s="3"/>
      <c r="T50" s="3"/>
      <c r="U50" s="3"/>
      <c r="V50" s="3"/>
      <c r="W50" s="3"/>
      <c r="X50" s="3"/>
      <c r="Y50" s="3"/>
      <c r="Z50" s="3"/>
    </row>
    <row r="51" spans="1:26" ht="12" customHeight="1" x14ac:dyDescent="0.25">
      <c r="A51" s="3"/>
      <c r="B51" s="3"/>
      <c r="C51" s="3"/>
      <c r="D51" s="3"/>
      <c r="E51" s="731"/>
      <c r="F51" s="732"/>
      <c r="G51" s="732"/>
      <c r="H51" s="733"/>
      <c r="I51" s="734"/>
      <c r="J51" s="735"/>
      <c r="K51" s="3"/>
      <c r="L51" s="3"/>
      <c r="M51" s="3"/>
      <c r="N51" s="3"/>
      <c r="O51" s="3"/>
      <c r="P51" s="3"/>
      <c r="Q51" s="3"/>
      <c r="R51" s="3"/>
      <c r="S51" s="3"/>
      <c r="T51" s="3"/>
      <c r="U51" s="3"/>
      <c r="V51" s="3"/>
      <c r="W51" s="3"/>
      <c r="X51" s="3"/>
      <c r="Y51" s="3"/>
      <c r="Z51" s="3"/>
    </row>
    <row r="52" spans="1:26" ht="12" customHeight="1" x14ac:dyDescent="0.25">
      <c r="A52" s="3"/>
      <c r="B52" s="3"/>
      <c r="C52" s="3"/>
      <c r="D52" s="3"/>
      <c r="E52" s="731"/>
      <c r="F52" s="732"/>
      <c r="G52" s="732"/>
      <c r="H52" s="733"/>
      <c r="I52" s="734"/>
      <c r="J52" s="735"/>
      <c r="K52" s="3"/>
      <c r="L52" s="3"/>
      <c r="M52" s="3"/>
      <c r="N52" s="3"/>
      <c r="O52" s="3"/>
      <c r="P52" s="3"/>
      <c r="Q52" s="3"/>
      <c r="R52" s="3"/>
      <c r="S52" s="3"/>
      <c r="T52" s="3"/>
      <c r="U52" s="3"/>
      <c r="V52" s="3"/>
      <c r="W52" s="3"/>
      <c r="X52" s="3"/>
      <c r="Y52" s="3"/>
      <c r="Z52" s="3"/>
    </row>
    <row r="53" spans="1:26" ht="12" customHeight="1" x14ac:dyDescent="0.25">
      <c r="A53" s="3"/>
      <c r="B53" s="3"/>
      <c r="C53" s="3"/>
      <c r="D53" s="3"/>
      <c r="E53" s="731"/>
      <c r="F53" s="732"/>
      <c r="G53" s="732"/>
      <c r="H53" s="733"/>
      <c r="I53" s="734"/>
      <c r="J53" s="735"/>
      <c r="K53" s="3"/>
      <c r="L53" s="3"/>
      <c r="M53" s="3"/>
      <c r="N53" s="3"/>
      <c r="O53" s="3"/>
      <c r="P53" s="3"/>
      <c r="Q53" s="3"/>
      <c r="R53" s="3"/>
      <c r="S53" s="3"/>
      <c r="T53" s="3"/>
      <c r="U53" s="3"/>
      <c r="V53" s="3"/>
      <c r="W53" s="3"/>
      <c r="X53" s="3"/>
      <c r="Y53" s="3"/>
      <c r="Z53" s="3"/>
    </row>
    <row r="54" spans="1:26" ht="12" customHeight="1" x14ac:dyDescent="0.25">
      <c r="A54" s="3"/>
      <c r="B54" s="3"/>
      <c r="C54" s="3"/>
      <c r="D54" s="3"/>
      <c r="E54" s="731"/>
      <c r="F54" s="732"/>
      <c r="G54" s="732"/>
      <c r="H54" s="733"/>
      <c r="I54" s="734"/>
      <c r="J54" s="735"/>
      <c r="K54" s="3"/>
      <c r="L54" s="3"/>
      <c r="M54" s="3"/>
      <c r="N54" s="3"/>
      <c r="O54" s="3"/>
      <c r="P54" s="3"/>
      <c r="Q54" s="3"/>
      <c r="R54" s="3"/>
      <c r="S54" s="3"/>
      <c r="T54" s="3"/>
      <c r="U54" s="3"/>
      <c r="V54" s="3"/>
      <c r="W54" s="3"/>
      <c r="X54" s="3"/>
      <c r="Y54" s="3"/>
      <c r="Z54" s="3"/>
    </row>
    <row r="55" spans="1:26" ht="12" customHeight="1" x14ac:dyDescent="0.25">
      <c r="A55" s="3"/>
      <c r="B55" s="3"/>
      <c r="C55" s="3"/>
      <c r="D55" s="3"/>
      <c r="E55" s="731"/>
      <c r="F55" s="732"/>
      <c r="G55" s="732"/>
      <c r="H55" s="733"/>
      <c r="I55" s="734"/>
      <c r="J55" s="735"/>
      <c r="K55" s="3"/>
      <c r="L55" s="3"/>
      <c r="M55" s="3"/>
      <c r="N55" s="3"/>
      <c r="O55" s="3"/>
      <c r="P55" s="3"/>
      <c r="Q55" s="3"/>
      <c r="R55" s="3"/>
      <c r="S55" s="3"/>
      <c r="T55" s="3"/>
      <c r="U55" s="3"/>
      <c r="V55" s="3"/>
      <c r="W55" s="3"/>
      <c r="X55" s="3"/>
      <c r="Y55" s="3"/>
      <c r="Z55" s="3"/>
    </row>
    <row r="56" spans="1:26" ht="12" customHeight="1" x14ac:dyDescent="0.25">
      <c r="A56" s="3"/>
      <c r="B56" s="3"/>
      <c r="C56" s="3"/>
      <c r="D56" s="3"/>
      <c r="E56" s="731"/>
      <c r="F56" s="732"/>
      <c r="G56" s="732"/>
      <c r="H56" s="733"/>
      <c r="I56" s="734"/>
      <c r="J56" s="735"/>
      <c r="K56" s="3"/>
      <c r="L56" s="3"/>
      <c r="M56" s="3"/>
      <c r="N56" s="3"/>
      <c r="O56" s="3"/>
      <c r="P56" s="3"/>
      <c r="Q56" s="3"/>
      <c r="R56" s="3"/>
      <c r="S56" s="3"/>
      <c r="T56" s="3"/>
      <c r="U56" s="3"/>
      <c r="V56" s="3"/>
      <c r="W56" s="3"/>
      <c r="X56" s="3"/>
      <c r="Y56" s="3"/>
      <c r="Z56" s="3"/>
    </row>
    <row r="57" spans="1:26" ht="12" customHeight="1" x14ac:dyDescent="0.25">
      <c r="A57" s="3"/>
      <c r="B57" s="3"/>
      <c r="C57" s="3"/>
      <c r="D57" s="3"/>
      <c r="E57" s="731"/>
      <c r="F57" s="732"/>
      <c r="G57" s="732"/>
      <c r="H57" s="733"/>
      <c r="I57" s="734"/>
      <c r="J57" s="735"/>
      <c r="K57" s="3"/>
      <c r="L57" s="3"/>
      <c r="M57" s="3"/>
      <c r="N57" s="3"/>
      <c r="O57" s="3"/>
      <c r="P57" s="3"/>
      <c r="Q57" s="3"/>
      <c r="R57" s="3"/>
      <c r="S57" s="3"/>
      <c r="T57" s="3"/>
      <c r="U57" s="3"/>
      <c r="V57" s="3"/>
      <c r="W57" s="3"/>
      <c r="X57" s="3"/>
      <c r="Y57" s="3"/>
      <c r="Z57" s="3"/>
    </row>
    <row r="58" spans="1:26" ht="12" customHeight="1" x14ac:dyDescent="0.25">
      <c r="A58" s="3"/>
      <c r="B58" s="3"/>
      <c r="C58" s="3"/>
      <c r="D58" s="3"/>
      <c r="E58" s="731"/>
      <c r="F58" s="732"/>
      <c r="G58" s="732"/>
      <c r="H58" s="733"/>
      <c r="I58" s="734"/>
      <c r="J58" s="735"/>
      <c r="K58" s="3"/>
      <c r="L58" s="3"/>
      <c r="M58" s="3"/>
      <c r="N58" s="3"/>
      <c r="O58" s="3"/>
      <c r="P58" s="3"/>
      <c r="Q58" s="3"/>
      <c r="R58" s="3"/>
      <c r="S58" s="3"/>
      <c r="T58" s="3"/>
      <c r="U58" s="3"/>
      <c r="V58" s="3"/>
      <c r="W58" s="3"/>
      <c r="X58" s="3"/>
      <c r="Y58" s="3"/>
      <c r="Z58" s="3"/>
    </row>
    <row r="59" spans="1:26" ht="12" customHeight="1" x14ac:dyDescent="0.25">
      <c r="A59" s="3"/>
      <c r="B59" s="3"/>
      <c r="C59" s="3"/>
      <c r="D59" s="3"/>
      <c r="E59" s="731"/>
      <c r="F59" s="732"/>
      <c r="G59" s="732"/>
      <c r="H59" s="733"/>
      <c r="I59" s="734"/>
      <c r="J59" s="735"/>
      <c r="K59" s="3"/>
      <c r="L59" s="3"/>
      <c r="M59" s="3"/>
      <c r="N59" s="3"/>
      <c r="O59" s="3"/>
      <c r="P59" s="3"/>
      <c r="Q59" s="3"/>
      <c r="R59" s="3"/>
      <c r="S59" s="3"/>
      <c r="T59" s="3"/>
      <c r="U59" s="3"/>
      <c r="V59" s="3"/>
      <c r="W59" s="3"/>
      <c r="X59" s="3"/>
      <c r="Y59" s="3"/>
      <c r="Z59" s="3"/>
    </row>
    <row r="60" spans="1:26" ht="12" customHeight="1" x14ac:dyDescent="0.25">
      <c r="A60" s="3"/>
      <c r="B60" s="3"/>
      <c r="C60" s="3"/>
      <c r="D60" s="3"/>
      <c r="E60" s="731"/>
      <c r="F60" s="732"/>
      <c r="G60" s="732"/>
      <c r="H60" s="733"/>
      <c r="I60" s="734"/>
      <c r="J60" s="735"/>
      <c r="K60" s="3"/>
      <c r="L60" s="3"/>
      <c r="M60" s="3"/>
      <c r="N60" s="3"/>
      <c r="O60" s="3"/>
      <c r="P60" s="3"/>
      <c r="Q60" s="3"/>
      <c r="R60" s="3"/>
      <c r="S60" s="3"/>
      <c r="T60" s="3"/>
      <c r="U60" s="3"/>
      <c r="V60" s="3"/>
      <c r="W60" s="3"/>
      <c r="X60" s="3"/>
      <c r="Y60" s="3"/>
      <c r="Z60" s="3"/>
    </row>
    <row r="61" spans="1:26" ht="12" customHeight="1" x14ac:dyDescent="0.25">
      <c r="A61" s="3"/>
      <c r="B61" s="3"/>
      <c r="C61" s="3"/>
      <c r="D61" s="3"/>
      <c r="E61" s="731"/>
      <c r="F61" s="732"/>
      <c r="G61" s="732"/>
      <c r="H61" s="733"/>
      <c r="I61" s="734"/>
      <c r="J61" s="735"/>
      <c r="K61" s="3"/>
      <c r="L61" s="3"/>
      <c r="M61" s="3"/>
      <c r="N61" s="3"/>
      <c r="O61" s="3"/>
      <c r="P61" s="3"/>
      <c r="Q61" s="3"/>
      <c r="R61" s="3"/>
      <c r="S61" s="3"/>
      <c r="T61" s="3"/>
      <c r="U61" s="3"/>
      <c r="V61" s="3"/>
      <c r="W61" s="3"/>
      <c r="X61" s="3"/>
      <c r="Y61" s="3"/>
      <c r="Z61" s="3"/>
    </row>
    <row r="62" spans="1:26" ht="12" customHeight="1" x14ac:dyDescent="0.25">
      <c r="A62" s="3"/>
      <c r="B62" s="3"/>
      <c r="C62" s="3"/>
      <c r="D62" s="3"/>
      <c r="E62" s="731"/>
      <c r="F62" s="732"/>
      <c r="G62" s="732"/>
      <c r="H62" s="733"/>
      <c r="I62" s="734"/>
      <c r="J62" s="735"/>
      <c r="K62" s="3"/>
      <c r="L62" s="3"/>
      <c r="M62" s="3"/>
      <c r="N62" s="3"/>
      <c r="O62" s="3"/>
      <c r="P62" s="3"/>
      <c r="Q62" s="3"/>
      <c r="R62" s="3"/>
      <c r="S62" s="3"/>
      <c r="T62" s="3"/>
      <c r="U62" s="3"/>
      <c r="V62" s="3"/>
      <c r="W62" s="3"/>
      <c r="X62" s="3"/>
      <c r="Y62" s="3"/>
      <c r="Z62" s="3"/>
    </row>
    <row r="63" spans="1:26" ht="12" customHeight="1" x14ac:dyDescent="0.25">
      <c r="A63" s="3"/>
      <c r="B63" s="3"/>
      <c r="C63" s="3"/>
      <c r="D63" s="3"/>
      <c r="E63" s="731"/>
      <c r="F63" s="732"/>
      <c r="G63" s="732"/>
      <c r="H63" s="733"/>
      <c r="I63" s="734"/>
      <c r="J63" s="735"/>
      <c r="K63" s="3"/>
      <c r="L63" s="3"/>
      <c r="M63" s="3"/>
      <c r="N63" s="3"/>
      <c r="O63" s="3"/>
      <c r="P63" s="3"/>
      <c r="Q63" s="3"/>
      <c r="R63" s="3"/>
      <c r="S63" s="3"/>
      <c r="T63" s="3"/>
      <c r="U63" s="3"/>
      <c r="V63" s="3"/>
      <c r="W63" s="3"/>
      <c r="X63" s="3"/>
      <c r="Y63" s="3"/>
      <c r="Z63" s="3"/>
    </row>
    <row r="64" spans="1:26" ht="12" customHeight="1" x14ac:dyDescent="0.25">
      <c r="A64" s="3"/>
      <c r="B64" s="3"/>
      <c r="C64" s="3"/>
      <c r="D64" s="3"/>
      <c r="E64" s="731"/>
      <c r="F64" s="732"/>
      <c r="G64" s="732"/>
      <c r="H64" s="733"/>
      <c r="I64" s="734"/>
      <c r="J64" s="735"/>
      <c r="K64" s="3"/>
      <c r="L64" s="3"/>
      <c r="M64" s="3"/>
      <c r="N64" s="3"/>
      <c r="O64" s="3"/>
      <c r="P64" s="3"/>
      <c r="Q64" s="3"/>
      <c r="R64" s="3"/>
      <c r="S64" s="3"/>
      <c r="T64" s="3"/>
      <c r="U64" s="3"/>
      <c r="V64" s="3"/>
      <c r="W64" s="3"/>
      <c r="X64" s="3"/>
      <c r="Y64" s="3"/>
      <c r="Z64" s="3"/>
    </row>
    <row r="65" spans="1:26" ht="12" customHeight="1" x14ac:dyDescent="0.25">
      <c r="A65" s="3"/>
      <c r="B65" s="3"/>
      <c r="C65" s="3"/>
      <c r="D65" s="3"/>
      <c r="E65" s="731"/>
      <c r="F65" s="732"/>
      <c r="G65" s="732"/>
      <c r="H65" s="733"/>
      <c r="I65" s="734"/>
      <c r="J65" s="735"/>
      <c r="K65" s="3"/>
      <c r="L65" s="3"/>
      <c r="M65" s="3"/>
      <c r="N65" s="3"/>
      <c r="O65" s="3"/>
      <c r="P65" s="3"/>
      <c r="Q65" s="3"/>
      <c r="R65" s="3"/>
      <c r="S65" s="3"/>
      <c r="T65" s="3"/>
      <c r="U65" s="3"/>
      <c r="V65" s="3"/>
      <c r="W65" s="3"/>
      <c r="X65" s="3"/>
      <c r="Y65" s="3"/>
      <c r="Z65" s="3"/>
    </row>
    <row r="66" spans="1:26" ht="12" customHeight="1" x14ac:dyDescent="0.25">
      <c r="A66" s="3"/>
      <c r="B66" s="3"/>
      <c r="C66" s="3"/>
      <c r="D66" s="3"/>
      <c r="E66" s="731"/>
      <c r="F66" s="732"/>
      <c r="G66" s="732"/>
      <c r="H66" s="733"/>
      <c r="I66" s="734"/>
      <c r="J66" s="735"/>
      <c r="K66" s="3"/>
      <c r="L66" s="3"/>
      <c r="M66" s="3"/>
      <c r="N66" s="3"/>
      <c r="O66" s="3"/>
      <c r="P66" s="3"/>
      <c r="Q66" s="3"/>
      <c r="R66" s="3"/>
      <c r="S66" s="3"/>
      <c r="T66" s="3"/>
      <c r="U66" s="3"/>
      <c r="V66" s="3"/>
      <c r="W66" s="3"/>
      <c r="X66" s="3"/>
      <c r="Y66" s="3"/>
      <c r="Z66" s="3"/>
    </row>
    <row r="67" spans="1:26" ht="12" customHeight="1" x14ac:dyDescent="0.25">
      <c r="A67" s="3"/>
      <c r="B67" s="3"/>
      <c r="C67" s="3"/>
      <c r="D67" s="3"/>
      <c r="E67" s="731"/>
      <c r="F67" s="732"/>
      <c r="G67" s="732"/>
      <c r="H67" s="733"/>
      <c r="I67" s="734"/>
      <c r="J67" s="735"/>
      <c r="K67" s="3"/>
      <c r="L67" s="3"/>
      <c r="M67" s="3"/>
      <c r="N67" s="3"/>
      <c r="O67" s="3"/>
      <c r="P67" s="3"/>
      <c r="Q67" s="3"/>
      <c r="R67" s="3"/>
      <c r="S67" s="3"/>
      <c r="T67" s="3"/>
      <c r="U67" s="3"/>
      <c r="V67" s="3"/>
      <c r="W67" s="3"/>
      <c r="X67" s="3"/>
      <c r="Y67" s="3"/>
      <c r="Z67" s="3"/>
    </row>
    <row r="68" spans="1:26" ht="12" customHeight="1" x14ac:dyDescent="0.25">
      <c r="A68" s="3"/>
      <c r="B68" s="3"/>
      <c r="C68" s="3"/>
      <c r="D68" s="3"/>
      <c r="E68" s="731"/>
      <c r="F68" s="732"/>
      <c r="G68" s="732"/>
      <c r="H68" s="733"/>
      <c r="I68" s="734"/>
      <c r="J68" s="735"/>
      <c r="K68" s="3"/>
      <c r="L68" s="3"/>
      <c r="M68" s="3"/>
      <c r="N68" s="3"/>
      <c r="O68" s="3"/>
      <c r="P68" s="3"/>
      <c r="Q68" s="3"/>
      <c r="R68" s="3"/>
      <c r="S68" s="3"/>
      <c r="T68" s="3"/>
      <c r="U68" s="3"/>
      <c r="V68" s="3"/>
      <c r="W68" s="3"/>
      <c r="X68" s="3"/>
      <c r="Y68" s="3"/>
      <c r="Z68" s="3"/>
    </row>
    <row r="69" spans="1:26" ht="12" customHeight="1" x14ac:dyDescent="0.25">
      <c r="A69" s="3"/>
      <c r="B69" s="3"/>
      <c r="C69" s="3"/>
      <c r="D69" s="3"/>
      <c r="E69" s="731"/>
      <c r="F69" s="732"/>
      <c r="G69" s="732"/>
      <c r="H69" s="733"/>
      <c r="I69" s="734"/>
      <c r="J69" s="735"/>
      <c r="K69" s="3"/>
      <c r="L69" s="3"/>
      <c r="M69" s="3"/>
      <c r="N69" s="3"/>
      <c r="O69" s="3"/>
      <c r="P69" s="3"/>
      <c r="Q69" s="3"/>
      <c r="R69" s="3"/>
      <c r="S69" s="3"/>
      <c r="T69" s="3"/>
      <c r="U69" s="3"/>
      <c r="V69" s="3"/>
      <c r="W69" s="3"/>
      <c r="X69" s="3"/>
      <c r="Y69" s="3"/>
      <c r="Z69" s="3"/>
    </row>
    <row r="70" spans="1:26" ht="12" customHeight="1" x14ac:dyDescent="0.25">
      <c r="A70" s="3"/>
      <c r="B70" s="3"/>
      <c r="C70" s="3"/>
      <c r="D70" s="3"/>
      <c r="E70" s="731"/>
      <c r="F70" s="732"/>
      <c r="G70" s="732"/>
      <c r="H70" s="733"/>
      <c r="I70" s="734"/>
      <c r="J70" s="735"/>
      <c r="K70" s="3"/>
      <c r="L70" s="3"/>
      <c r="M70" s="3"/>
      <c r="N70" s="3"/>
      <c r="O70" s="3"/>
      <c r="P70" s="3"/>
      <c r="Q70" s="3"/>
      <c r="R70" s="3"/>
      <c r="S70" s="3"/>
      <c r="T70" s="3"/>
      <c r="U70" s="3"/>
      <c r="V70" s="3"/>
      <c r="W70" s="3"/>
      <c r="X70" s="3"/>
      <c r="Y70" s="3"/>
      <c r="Z70" s="3"/>
    </row>
    <row r="71" spans="1:26" ht="12" customHeight="1" x14ac:dyDescent="0.25">
      <c r="A71" s="3"/>
      <c r="B71" s="3"/>
      <c r="C71" s="3"/>
      <c r="D71" s="3"/>
      <c r="E71" s="731"/>
      <c r="F71" s="732"/>
      <c r="G71" s="732"/>
      <c r="H71" s="733"/>
      <c r="I71" s="734"/>
      <c r="J71" s="735"/>
      <c r="K71" s="3"/>
      <c r="L71" s="3"/>
      <c r="M71" s="3"/>
      <c r="N71" s="3"/>
      <c r="O71" s="3"/>
      <c r="P71" s="3"/>
      <c r="Q71" s="3"/>
      <c r="R71" s="3"/>
      <c r="S71" s="3"/>
      <c r="T71" s="3"/>
      <c r="U71" s="3"/>
      <c r="V71" s="3"/>
      <c r="W71" s="3"/>
      <c r="X71" s="3"/>
      <c r="Y71" s="3"/>
      <c r="Z71" s="3"/>
    </row>
    <row r="72" spans="1:26" ht="12" customHeight="1" x14ac:dyDescent="0.25">
      <c r="A72" s="3"/>
      <c r="B72" s="3"/>
      <c r="C72" s="3"/>
      <c r="D72" s="3"/>
      <c r="E72" s="731"/>
      <c r="F72" s="732"/>
      <c r="G72" s="732"/>
      <c r="H72" s="733"/>
      <c r="I72" s="734"/>
      <c r="J72" s="735"/>
      <c r="K72" s="3"/>
      <c r="L72" s="3"/>
      <c r="M72" s="3"/>
      <c r="N72" s="3"/>
      <c r="O72" s="3"/>
      <c r="P72" s="3"/>
      <c r="Q72" s="3"/>
      <c r="R72" s="3"/>
      <c r="S72" s="3"/>
      <c r="T72" s="3"/>
      <c r="U72" s="3"/>
      <c r="V72" s="3"/>
      <c r="W72" s="3"/>
      <c r="X72" s="3"/>
      <c r="Y72" s="3"/>
      <c r="Z72" s="3"/>
    </row>
    <row r="73" spans="1:26" ht="12" customHeight="1" x14ac:dyDescent="0.25">
      <c r="A73" s="3"/>
      <c r="B73" s="3"/>
      <c r="C73" s="3"/>
      <c r="D73" s="3"/>
      <c r="E73" s="731"/>
      <c r="F73" s="732"/>
      <c r="G73" s="732"/>
      <c r="H73" s="733"/>
      <c r="I73" s="734"/>
      <c r="J73" s="735"/>
      <c r="K73" s="3"/>
      <c r="L73" s="3"/>
      <c r="M73" s="3"/>
      <c r="N73" s="3"/>
      <c r="O73" s="3"/>
      <c r="P73" s="3"/>
      <c r="Q73" s="3"/>
      <c r="R73" s="3"/>
      <c r="S73" s="3"/>
      <c r="T73" s="3"/>
      <c r="U73" s="3"/>
      <c r="V73" s="3"/>
      <c r="W73" s="3"/>
      <c r="X73" s="3"/>
      <c r="Y73" s="3"/>
      <c r="Z73" s="3"/>
    </row>
    <row r="74" spans="1:26" ht="12" customHeight="1" x14ac:dyDescent="0.25">
      <c r="A74" s="3"/>
      <c r="B74" s="3"/>
      <c r="C74" s="3"/>
      <c r="D74" s="3"/>
      <c r="E74" s="731"/>
      <c r="F74" s="732"/>
      <c r="G74" s="732"/>
      <c r="H74" s="733"/>
      <c r="I74" s="734"/>
      <c r="J74" s="735"/>
      <c r="K74" s="3"/>
      <c r="L74" s="3"/>
      <c r="M74" s="3"/>
      <c r="N74" s="3"/>
      <c r="O74" s="3"/>
      <c r="P74" s="3"/>
      <c r="Q74" s="3"/>
      <c r="R74" s="3"/>
      <c r="S74" s="3"/>
      <c r="T74" s="3"/>
      <c r="U74" s="3"/>
      <c r="V74" s="3"/>
      <c r="W74" s="3"/>
      <c r="X74" s="3"/>
      <c r="Y74" s="3"/>
      <c r="Z74" s="3"/>
    </row>
    <row r="75" spans="1:26" ht="12" customHeight="1" x14ac:dyDescent="0.25">
      <c r="A75" s="3"/>
      <c r="B75" s="3"/>
      <c r="C75" s="3"/>
      <c r="D75" s="3"/>
      <c r="E75" s="731"/>
      <c r="F75" s="732"/>
      <c r="G75" s="732"/>
      <c r="H75" s="733"/>
      <c r="I75" s="734"/>
      <c r="J75" s="735"/>
      <c r="K75" s="3"/>
      <c r="L75" s="3"/>
      <c r="M75" s="3"/>
      <c r="N75" s="3"/>
      <c r="O75" s="3"/>
      <c r="P75" s="3"/>
      <c r="Q75" s="3"/>
      <c r="R75" s="3"/>
      <c r="S75" s="3"/>
      <c r="T75" s="3"/>
      <c r="U75" s="3"/>
      <c r="V75" s="3"/>
      <c r="W75" s="3"/>
      <c r="X75" s="3"/>
      <c r="Y75" s="3"/>
      <c r="Z75" s="3"/>
    </row>
    <row r="76" spans="1:26" ht="12" customHeight="1" x14ac:dyDescent="0.25">
      <c r="A76" s="3"/>
      <c r="B76" s="3"/>
      <c r="C76" s="3"/>
      <c r="D76" s="3"/>
      <c r="E76" s="731"/>
      <c r="F76" s="732"/>
      <c r="G76" s="732"/>
      <c r="H76" s="733"/>
      <c r="I76" s="734"/>
      <c r="J76" s="735"/>
      <c r="K76" s="3"/>
      <c r="L76" s="3"/>
      <c r="M76" s="3"/>
      <c r="N76" s="3"/>
      <c r="O76" s="3"/>
      <c r="P76" s="3"/>
      <c r="Q76" s="3"/>
      <c r="R76" s="3"/>
      <c r="S76" s="3"/>
      <c r="T76" s="3"/>
      <c r="U76" s="3"/>
      <c r="V76" s="3"/>
      <c r="W76" s="3"/>
      <c r="X76" s="3"/>
      <c r="Y76" s="3"/>
      <c r="Z76" s="3"/>
    </row>
    <row r="77" spans="1:26" ht="12" customHeight="1" x14ac:dyDescent="0.25">
      <c r="A77" s="3"/>
      <c r="B77" s="3"/>
      <c r="C77" s="3"/>
      <c r="D77" s="3"/>
      <c r="E77" s="731"/>
      <c r="F77" s="732"/>
      <c r="G77" s="732"/>
      <c r="H77" s="733"/>
      <c r="I77" s="734"/>
      <c r="J77" s="735"/>
      <c r="K77" s="3"/>
      <c r="L77" s="3"/>
      <c r="M77" s="3"/>
      <c r="N77" s="3"/>
      <c r="O77" s="3"/>
      <c r="P77" s="3"/>
      <c r="Q77" s="3"/>
      <c r="R77" s="3"/>
      <c r="S77" s="3"/>
      <c r="T77" s="3"/>
      <c r="U77" s="3"/>
      <c r="V77" s="3"/>
      <c r="W77" s="3"/>
      <c r="X77" s="3"/>
      <c r="Y77" s="3"/>
      <c r="Z77" s="3"/>
    </row>
    <row r="78" spans="1:26" ht="12" customHeight="1" x14ac:dyDescent="0.25">
      <c r="A78" s="3"/>
      <c r="B78" s="3"/>
      <c r="C78" s="3"/>
      <c r="D78" s="3"/>
      <c r="E78" s="731"/>
      <c r="F78" s="732"/>
      <c r="G78" s="732"/>
      <c r="H78" s="733"/>
      <c r="I78" s="734"/>
      <c r="J78" s="735"/>
      <c r="K78" s="3"/>
      <c r="L78" s="3"/>
      <c r="M78" s="3"/>
      <c r="N78" s="3"/>
      <c r="O78" s="3"/>
      <c r="P78" s="3"/>
      <c r="Q78" s="3"/>
      <c r="R78" s="3"/>
      <c r="S78" s="3"/>
      <c r="T78" s="3"/>
      <c r="U78" s="3"/>
      <c r="V78" s="3"/>
      <c r="W78" s="3"/>
      <c r="X78" s="3"/>
      <c r="Y78" s="3"/>
      <c r="Z78" s="3"/>
    </row>
    <row r="79" spans="1:26" ht="12" customHeight="1" x14ac:dyDescent="0.25">
      <c r="A79" s="3"/>
      <c r="B79" s="3"/>
      <c r="C79" s="3"/>
      <c r="D79" s="3"/>
      <c r="E79" s="731"/>
      <c r="F79" s="732"/>
      <c r="G79" s="732"/>
      <c r="H79" s="733"/>
      <c r="I79" s="734"/>
      <c r="J79" s="735"/>
      <c r="K79" s="3"/>
      <c r="L79" s="3"/>
      <c r="M79" s="3"/>
      <c r="N79" s="3"/>
      <c r="O79" s="3"/>
      <c r="P79" s="3"/>
      <c r="Q79" s="3"/>
      <c r="R79" s="3"/>
      <c r="S79" s="3"/>
      <c r="T79" s="3"/>
      <c r="U79" s="3"/>
      <c r="V79" s="3"/>
      <c r="W79" s="3"/>
      <c r="X79" s="3"/>
      <c r="Y79" s="3"/>
      <c r="Z79" s="3"/>
    </row>
    <row r="80" spans="1:26" ht="12" customHeight="1" x14ac:dyDescent="0.25">
      <c r="A80" s="3"/>
      <c r="B80" s="3"/>
      <c r="C80" s="3"/>
      <c r="D80" s="3"/>
      <c r="E80" s="731"/>
      <c r="F80" s="732"/>
      <c r="G80" s="732"/>
      <c r="H80" s="733"/>
      <c r="I80" s="734"/>
      <c r="J80" s="735"/>
      <c r="K80" s="3"/>
      <c r="L80" s="3"/>
      <c r="M80" s="3"/>
      <c r="N80" s="3"/>
      <c r="O80" s="3"/>
      <c r="P80" s="3"/>
      <c r="Q80" s="3"/>
      <c r="R80" s="3"/>
      <c r="S80" s="3"/>
      <c r="T80" s="3"/>
      <c r="U80" s="3"/>
      <c r="V80" s="3"/>
      <c r="W80" s="3"/>
      <c r="X80" s="3"/>
      <c r="Y80" s="3"/>
      <c r="Z80" s="3"/>
    </row>
    <row r="81" spans="1:26" ht="12" customHeight="1" x14ac:dyDescent="0.25">
      <c r="A81" s="3"/>
      <c r="B81" s="3"/>
      <c r="C81" s="3"/>
      <c r="D81" s="3"/>
      <c r="E81" s="731"/>
      <c r="F81" s="732"/>
      <c r="G81" s="732"/>
      <c r="H81" s="733"/>
      <c r="I81" s="734"/>
      <c r="J81" s="735"/>
      <c r="K81" s="3"/>
      <c r="L81" s="3"/>
      <c r="M81" s="3"/>
      <c r="N81" s="3"/>
      <c r="O81" s="3"/>
      <c r="P81" s="3"/>
      <c r="Q81" s="3"/>
      <c r="R81" s="3"/>
      <c r="S81" s="3"/>
      <c r="T81" s="3"/>
      <c r="U81" s="3"/>
      <c r="V81" s="3"/>
      <c r="W81" s="3"/>
      <c r="X81" s="3"/>
      <c r="Y81" s="3"/>
      <c r="Z81" s="3"/>
    </row>
    <row r="82" spans="1:26" ht="12" customHeight="1" x14ac:dyDescent="0.25">
      <c r="A82" s="3"/>
      <c r="B82" s="3"/>
      <c r="C82" s="3"/>
      <c r="D82" s="3"/>
      <c r="E82" s="731"/>
      <c r="F82" s="732"/>
      <c r="G82" s="732"/>
      <c r="H82" s="733"/>
      <c r="I82" s="734"/>
      <c r="J82" s="735"/>
      <c r="K82" s="3"/>
      <c r="L82" s="3"/>
      <c r="M82" s="3"/>
      <c r="N82" s="3"/>
      <c r="O82" s="3"/>
      <c r="P82" s="3"/>
      <c r="Q82" s="3"/>
      <c r="R82" s="3"/>
      <c r="S82" s="3"/>
      <c r="T82" s="3"/>
      <c r="U82" s="3"/>
      <c r="V82" s="3"/>
      <c r="W82" s="3"/>
      <c r="X82" s="3"/>
      <c r="Y82" s="3"/>
      <c r="Z82" s="3"/>
    </row>
    <row r="83" spans="1:26" ht="12" customHeight="1" x14ac:dyDescent="0.25">
      <c r="A83" s="3"/>
      <c r="B83" s="3"/>
      <c r="C83" s="3"/>
      <c r="D83" s="3"/>
      <c r="E83" s="731"/>
      <c r="F83" s="732"/>
      <c r="G83" s="732"/>
      <c r="H83" s="733"/>
      <c r="I83" s="734"/>
      <c r="J83" s="735"/>
      <c r="K83" s="3"/>
      <c r="L83" s="3"/>
      <c r="M83" s="3"/>
      <c r="N83" s="3"/>
      <c r="O83" s="3"/>
      <c r="P83" s="3"/>
      <c r="Q83" s="3"/>
      <c r="R83" s="3"/>
      <c r="S83" s="3"/>
      <c r="T83" s="3"/>
      <c r="U83" s="3"/>
      <c r="V83" s="3"/>
      <c r="W83" s="3"/>
      <c r="X83" s="3"/>
      <c r="Y83" s="3"/>
      <c r="Z83" s="3"/>
    </row>
    <row r="84" spans="1:26" ht="12" customHeight="1" x14ac:dyDescent="0.25">
      <c r="A84" s="3"/>
      <c r="B84" s="3"/>
      <c r="C84" s="3"/>
      <c r="D84" s="3"/>
      <c r="E84" s="731"/>
      <c r="F84" s="732"/>
      <c r="G84" s="732"/>
      <c r="H84" s="733"/>
      <c r="I84" s="734"/>
      <c r="J84" s="735"/>
      <c r="K84" s="3"/>
      <c r="L84" s="3"/>
      <c r="M84" s="3"/>
      <c r="N84" s="3"/>
      <c r="O84" s="3"/>
      <c r="P84" s="3"/>
      <c r="Q84" s="3"/>
      <c r="R84" s="3"/>
      <c r="S84" s="3"/>
      <c r="T84" s="3"/>
      <c r="U84" s="3"/>
      <c r="V84" s="3"/>
      <c r="W84" s="3"/>
      <c r="X84" s="3"/>
      <c r="Y84" s="3"/>
      <c r="Z84" s="3"/>
    </row>
    <row r="85" spans="1:26" ht="12" customHeight="1" x14ac:dyDescent="0.25">
      <c r="A85" s="3"/>
      <c r="B85" s="3"/>
      <c r="C85" s="3"/>
      <c r="D85" s="3"/>
      <c r="E85" s="731"/>
      <c r="F85" s="732"/>
      <c r="G85" s="732"/>
      <c r="H85" s="733"/>
      <c r="I85" s="734"/>
      <c r="J85" s="735"/>
      <c r="K85" s="3"/>
      <c r="L85" s="3"/>
      <c r="M85" s="3"/>
      <c r="N85" s="3"/>
      <c r="O85" s="3"/>
      <c r="P85" s="3"/>
      <c r="Q85" s="3"/>
      <c r="R85" s="3"/>
      <c r="S85" s="3"/>
      <c r="T85" s="3"/>
      <c r="U85" s="3"/>
      <c r="V85" s="3"/>
      <c r="W85" s="3"/>
      <c r="X85" s="3"/>
      <c r="Y85" s="3"/>
      <c r="Z85" s="3"/>
    </row>
    <row r="86" spans="1:26" ht="12" customHeight="1" x14ac:dyDescent="0.25">
      <c r="A86" s="3"/>
      <c r="B86" s="3"/>
      <c r="C86" s="3"/>
      <c r="D86" s="3"/>
      <c r="E86" s="731"/>
      <c r="F86" s="732"/>
      <c r="G86" s="732"/>
      <c r="H86" s="733"/>
      <c r="I86" s="734"/>
      <c r="J86" s="735"/>
      <c r="K86" s="3"/>
      <c r="L86" s="3"/>
      <c r="M86" s="3"/>
      <c r="N86" s="3"/>
      <c r="O86" s="3"/>
      <c r="P86" s="3"/>
      <c r="Q86" s="3"/>
      <c r="R86" s="3"/>
      <c r="S86" s="3"/>
      <c r="T86" s="3"/>
      <c r="U86" s="3"/>
      <c r="V86" s="3"/>
      <c r="W86" s="3"/>
      <c r="X86" s="3"/>
      <c r="Y86" s="3"/>
      <c r="Z86" s="3"/>
    </row>
    <row r="87" spans="1:26" ht="12" customHeight="1" x14ac:dyDescent="0.25">
      <c r="A87" s="3"/>
      <c r="B87" s="3"/>
      <c r="C87" s="3"/>
      <c r="D87" s="3"/>
      <c r="E87" s="731"/>
      <c r="F87" s="732"/>
      <c r="G87" s="732"/>
      <c r="H87" s="733"/>
      <c r="I87" s="734"/>
      <c r="J87" s="735"/>
      <c r="K87" s="3"/>
      <c r="L87" s="3"/>
      <c r="M87" s="3"/>
      <c r="N87" s="3"/>
      <c r="O87" s="3"/>
      <c r="P87" s="3"/>
      <c r="Q87" s="3"/>
      <c r="R87" s="3"/>
      <c r="S87" s="3"/>
      <c r="T87" s="3"/>
      <c r="U87" s="3"/>
      <c r="V87" s="3"/>
      <c r="W87" s="3"/>
      <c r="X87" s="3"/>
      <c r="Y87" s="3"/>
      <c r="Z87" s="3"/>
    </row>
    <row r="88" spans="1:26" ht="12" customHeight="1" x14ac:dyDescent="0.25">
      <c r="A88" s="3"/>
      <c r="B88" s="3"/>
      <c r="C88" s="3"/>
      <c r="D88" s="3"/>
      <c r="E88" s="731"/>
      <c r="F88" s="732"/>
      <c r="G88" s="732"/>
      <c r="H88" s="733"/>
      <c r="I88" s="734"/>
      <c r="J88" s="735"/>
      <c r="K88" s="3"/>
      <c r="L88" s="3"/>
      <c r="M88" s="3"/>
      <c r="N88" s="3"/>
      <c r="O88" s="3"/>
      <c r="P88" s="3"/>
      <c r="Q88" s="3"/>
      <c r="R88" s="3"/>
      <c r="S88" s="3"/>
      <c r="T88" s="3"/>
      <c r="U88" s="3"/>
      <c r="V88" s="3"/>
      <c r="W88" s="3"/>
      <c r="X88" s="3"/>
      <c r="Y88" s="3"/>
      <c r="Z88" s="3"/>
    </row>
    <row r="89" spans="1:26" ht="12" customHeight="1" x14ac:dyDescent="0.25">
      <c r="A89" s="3"/>
      <c r="B89" s="3"/>
      <c r="C89" s="3"/>
      <c r="D89" s="3"/>
      <c r="E89" s="731"/>
      <c r="F89" s="732"/>
      <c r="G89" s="732"/>
      <c r="H89" s="733"/>
      <c r="I89" s="734"/>
      <c r="J89" s="735"/>
      <c r="K89" s="3"/>
      <c r="L89" s="3"/>
      <c r="M89" s="3"/>
      <c r="N89" s="3"/>
      <c r="O89" s="3"/>
      <c r="P89" s="3"/>
      <c r="Q89" s="3"/>
      <c r="R89" s="3"/>
      <c r="S89" s="3"/>
      <c r="T89" s="3"/>
      <c r="U89" s="3"/>
      <c r="V89" s="3"/>
      <c r="W89" s="3"/>
      <c r="X89" s="3"/>
      <c r="Y89" s="3"/>
      <c r="Z89" s="3"/>
    </row>
    <row r="90" spans="1:26" ht="12" customHeight="1" x14ac:dyDescent="0.25">
      <c r="A90" s="3"/>
      <c r="B90" s="3"/>
      <c r="C90" s="3"/>
      <c r="D90" s="3"/>
      <c r="E90" s="731"/>
      <c r="F90" s="732"/>
      <c r="G90" s="732"/>
      <c r="H90" s="733"/>
      <c r="I90" s="734"/>
      <c r="J90" s="735"/>
      <c r="K90" s="3"/>
      <c r="L90" s="3"/>
      <c r="M90" s="3"/>
      <c r="N90" s="3"/>
      <c r="O90" s="3"/>
      <c r="P90" s="3"/>
      <c r="Q90" s="3"/>
      <c r="R90" s="3"/>
      <c r="S90" s="3"/>
      <c r="T90" s="3"/>
      <c r="U90" s="3"/>
      <c r="V90" s="3"/>
      <c r="W90" s="3"/>
      <c r="X90" s="3"/>
      <c r="Y90" s="3"/>
      <c r="Z90" s="3"/>
    </row>
    <row r="91" spans="1:26" ht="12" customHeight="1" x14ac:dyDescent="0.25">
      <c r="A91" s="3"/>
      <c r="B91" s="3"/>
      <c r="C91" s="3"/>
      <c r="D91" s="3"/>
      <c r="E91" s="731"/>
      <c r="F91" s="732"/>
      <c r="G91" s="732"/>
      <c r="H91" s="733"/>
      <c r="I91" s="734"/>
      <c r="J91" s="735"/>
      <c r="K91" s="3"/>
      <c r="L91" s="3"/>
      <c r="M91" s="3"/>
      <c r="N91" s="3"/>
      <c r="O91" s="3"/>
      <c r="P91" s="3"/>
      <c r="Q91" s="3"/>
      <c r="R91" s="3"/>
      <c r="S91" s="3"/>
      <c r="T91" s="3"/>
      <c r="U91" s="3"/>
      <c r="V91" s="3"/>
      <c r="W91" s="3"/>
      <c r="X91" s="3"/>
      <c r="Y91" s="3"/>
      <c r="Z91" s="3"/>
    </row>
    <row r="92" spans="1:26" ht="12" customHeight="1" x14ac:dyDescent="0.25">
      <c r="A92" s="3"/>
      <c r="B92" s="3"/>
      <c r="C92" s="3"/>
      <c r="D92" s="3"/>
      <c r="E92" s="731"/>
      <c r="F92" s="732"/>
      <c r="G92" s="732"/>
      <c r="H92" s="733"/>
      <c r="I92" s="734"/>
      <c r="J92" s="735"/>
      <c r="K92" s="3"/>
      <c r="L92" s="3"/>
      <c r="M92" s="3"/>
      <c r="N92" s="3"/>
      <c r="O92" s="3"/>
      <c r="P92" s="3"/>
      <c r="Q92" s="3"/>
      <c r="R92" s="3"/>
      <c r="S92" s="3"/>
      <c r="T92" s="3"/>
      <c r="U92" s="3"/>
      <c r="V92" s="3"/>
      <c r="W92" s="3"/>
      <c r="X92" s="3"/>
      <c r="Y92" s="3"/>
      <c r="Z92" s="3"/>
    </row>
    <row r="93" spans="1:26" ht="12" customHeight="1" x14ac:dyDescent="0.25">
      <c r="A93" s="3"/>
      <c r="B93" s="3"/>
      <c r="C93" s="3"/>
      <c r="D93" s="3"/>
      <c r="E93" s="731"/>
      <c r="F93" s="732"/>
      <c r="G93" s="732"/>
      <c r="H93" s="733"/>
      <c r="I93" s="734"/>
      <c r="J93" s="735"/>
      <c r="K93" s="3"/>
      <c r="L93" s="3"/>
      <c r="M93" s="3"/>
      <c r="N93" s="3"/>
      <c r="O93" s="3"/>
      <c r="P93" s="3"/>
      <c r="Q93" s="3"/>
      <c r="R93" s="3"/>
      <c r="S93" s="3"/>
      <c r="T93" s="3"/>
      <c r="U93" s="3"/>
      <c r="V93" s="3"/>
      <c r="W93" s="3"/>
      <c r="X93" s="3"/>
      <c r="Y93" s="3"/>
      <c r="Z93" s="3"/>
    </row>
    <row r="94" spans="1:26" ht="12" customHeight="1" x14ac:dyDescent="0.25">
      <c r="A94" s="3"/>
      <c r="B94" s="3"/>
      <c r="C94" s="3"/>
      <c r="D94" s="3"/>
      <c r="E94" s="731"/>
      <c r="F94" s="732"/>
      <c r="G94" s="732"/>
      <c r="H94" s="733"/>
      <c r="I94" s="734"/>
      <c r="J94" s="735"/>
      <c r="K94" s="3"/>
      <c r="L94" s="3"/>
      <c r="M94" s="3"/>
      <c r="N94" s="3"/>
      <c r="O94" s="3"/>
      <c r="P94" s="3"/>
      <c r="Q94" s="3"/>
      <c r="R94" s="3"/>
      <c r="S94" s="3"/>
      <c r="T94" s="3"/>
      <c r="U94" s="3"/>
      <c r="V94" s="3"/>
      <c r="W94" s="3"/>
      <c r="X94" s="3"/>
      <c r="Y94" s="3"/>
      <c r="Z94" s="3"/>
    </row>
    <row r="95" spans="1:26" ht="12" customHeight="1" x14ac:dyDescent="0.25">
      <c r="A95" s="3"/>
      <c r="B95" s="3"/>
      <c r="C95" s="3"/>
      <c r="D95" s="3"/>
      <c r="E95" s="731"/>
      <c r="F95" s="732"/>
      <c r="G95" s="732"/>
      <c r="H95" s="733"/>
      <c r="I95" s="734"/>
      <c r="J95" s="735"/>
      <c r="K95" s="3"/>
      <c r="L95" s="3"/>
      <c r="M95" s="3"/>
      <c r="N95" s="3"/>
      <c r="O95" s="3"/>
      <c r="P95" s="3"/>
      <c r="Q95" s="3"/>
      <c r="R95" s="3"/>
      <c r="S95" s="3"/>
      <c r="T95" s="3"/>
      <c r="U95" s="3"/>
      <c r="V95" s="3"/>
      <c r="W95" s="3"/>
      <c r="X95" s="3"/>
      <c r="Y95" s="3"/>
      <c r="Z95" s="3"/>
    </row>
    <row r="96" spans="1:26" ht="12" customHeight="1" x14ac:dyDescent="0.25">
      <c r="A96" s="3"/>
      <c r="B96" s="3"/>
      <c r="C96" s="3"/>
      <c r="D96" s="3"/>
      <c r="E96" s="731"/>
      <c r="F96" s="732"/>
      <c r="G96" s="732"/>
      <c r="H96" s="733"/>
      <c r="I96" s="734"/>
      <c r="J96" s="735"/>
      <c r="K96" s="3"/>
      <c r="L96" s="3"/>
      <c r="M96" s="3"/>
      <c r="N96" s="3"/>
      <c r="O96" s="3"/>
      <c r="P96" s="3"/>
      <c r="Q96" s="3"/>
      <c r="R96" s="3"/>
      <c r="S96" s="3"/>
      <c r="T96" s="3"/>
      <c r="U96" s="3"/>
      <c r="V96" s="3"/>
      <c r="W96" s="3"/>
      <c r="X96" s="3"/>
      <c r="Y96" s="3"/>
      <c r="Z96" s="3"/>
    </row>
    <row r="97" spans="1:26" ht="12" customHeight="1" x14ac:dyDescent="0.25">
      <c r="A97" s="3"/>
      <c r="B97" s="3"/>
      <c r="C97" s="3"/>
      <c r="D97" s="3"/>
      <c r="E97" s="731"/>
      <c r="F97" s="732"/>
      <c r="G97" s="732"/>
      <c r="H97" s="733"/>
      <c r="I97" s="734"/>
      <c r="J97" s="735"/>
      <c r="K97" s="3"/>
      <c r="L97" s="3"/>
      <c r="M97" s="3"/>
      <c r="N97" s="3"/>
      <c r="O97" s="3"/>
      <c r="P97" s="3"/>
      <c r="Q97" s="3"/>
      <c r="R97" s="3"/>
      <c r="S97" s="3"/>
      <c r="T97" s="3"/>
      <c r="U97" s="3"/>
      <c r="V97" s="3"/>
      <c r="W97" s="3"/>
      <c r="X97" s="3"/>
      <c r="Y97" s="3"/>
      <c r="Z97" s="3"/>
    </row>
    <row r="98" spans="1:26" ht="12" customHeight="1" x14ac:dyDescent="0.25">
      <c r="A98" s="3"/>
      <c r="B98" s="3"/>
      <c r="C98" s="3"/>
      <c r="D98" s="3"/>
      <c r="E98" s="731"/>
      <c r="F98" s="732"/>
      <c r="G98" s="732"/>
      <c r="H98" s="733"/>
      <c r="I98" s="734"/>
      <c r="J98" s="735"/>
      <c r="K98" s="3"/>
      <c r="L98" s="3"/>
      <c r="M98" s="3"/>
      <c r="N98" s="3"/>
      <c r="O98" s="3"/>
      <c r="P98" s="3"/>
      <c r="Q98" s="3"/>
      <c r="R98" s="3"/>
      <c r="S98" s="3"/>
      <c r="T98" s="3"/>
      <c r="U98" s="3"/>
      <c r="V98" s="3"/>
      <c r="W98" s="3"/>
      <c r="X98" s="3"/>
      <c r="Y98" s="3"/>
      <c r="Z98" s="3"/>
    </row>
    <row r="99" spans="1:26" ht="12" customHeight="1" x14ac:dyDescent="0.25">
      <c r="A99" s="3"/>
      <c r="B99" s="3"/>
      <c r="C99" s="3"/>
      <c r="D99" s="3"/>
      <c r="E99" s="731"/>
      <c r="F99" s="732"/>
      <c r="G99" s="732"/>
      <c r="H99" s="733"/>
      <c r="I99" s="734"/>
      <c r="J99" s="735"/>
      <c r="K99" s="3"/>
      <c r="L99" s="3"/>
      <c r="M99" s="3"/>
      <c r="N99" s="3"/>
      <c r="O99" s="3"/>
      <c r="P99" s="3"/>
      <c r="Q99" s="3"/>
      <c r="R99" s="3"/>
      <c r="S99" s="3"/>
      <c r="T99" s="3"/>
      <c r="U99" s="3"/>
      <c r="V99" s="3"/>
      <c r="W99" s="3"/>
      <c r="X99" s="3"/>
      <c r="Y99" s="3"/>
      <c r="Z99" s="3"/>
    </row>
    <row r="100" spans="1:26" ht="12" customHeight="1" x14ac:dyDescent="0.25">
      <c r="A100" s="3"/>
      <c r="B100" s="3"/>
      <c r="C100" s="3"/>
      <c r="D100" s="3"/>
      <c r="E100" s="731"/>
      <c r="F100" s="732"/>
      <c r="G100" s="732"/>
      <c r="H100" s="733"/>
      <c r="I100" s="734"/>
      <c r="J100" s="735"/>
      <c r="K100" s="3"/>
      <c r="L100" s="3"/>
      <c r="M100" s="3"/>
      <c r="N100" s="3"/>
      <c r="O100" s="3"/>
      <c r="P100" s="3"/>
      <c r="Q100" s="3"/>
      <c r="R100" s="3"/>
      <c r="S100" s="3"/>
      <c r="T100" s="3"/>
      <c r="U100" s="3"/>
      <c r="V100" s="3"/>
      <c r="W100" s="3"/>
      <c r="X100" s="3"/>
      <c r="Y100" s="3"/>
      <c r="Z100" s="3"/>
    </row>
    <row r="101" spans="1:26" ht="12" customHeight="1" x14ac:dyDescent="0.25">
      <c r="A101" s="3"/>
      <c r="B101" s="3"/>
      <c r="C101" s="3"/>
      <c r="D101" s="3"/>
      <c r="E101" s="731"/>
      <c r="F101" s="732"/>
      <c r="G101" s="732"/>
      <c r="H101" s="733"/>
      <c r="I101" s="734"/>
      <c r="J101" s="735"/>
      <c r="K101" s="3"/>
      <c r="L101" s="3"/>
      <c r="M101" s="3"/>
      <c r="N101" s="3"/>
      <c r="O101" s="3"/>
      <c r="P101" s="3"/>
      <c r="Q101" s="3"/>
      <c r="R101" s="3"/>
      <c r="S101" s="3"/>
      <c r="T101" s="3"/>
      <c r="U101" s="3"/>
      <c r="V101" s="3"/>
      <c r="W101" s="3"/>
      <c r="X101" s="3"/>
      <c r="Y101" s="3"/>
      <c r="Z101" s="3"/>
    </row>
    <row r="102" spans="1:26" ht="12" customHeight="1" x14ac:dyDescent="0.25">
      <c r="A102" s="3"/>
      <c r="B102" s="3"/>
      <c r="C102" s="3"/>
      <c r="D102" s="3"/>
      <c r="E102" s="731"/>
      <c r="F102" s="732"/>
      <c r="G102" s="732"/>
      <c r="H102" s="733"/>
      <c r="I102" s="734"/>
      <c r="J102" s="735"/>
      <c r="K102" s="3"/>
      <c r="L102" s="3"/>
      <c r="M102" s="3"/>
      <c r="N102" s="3"/>
      <c r="O102" s="3"/>
      <c r="P102" s="3"/>
      <c r="Q102" s="3"/>
      <c r="R102" s="3"/>
      <c r="S102" s="3"/>
      <c r="T102" s="3"/>
      <c r="U102" s="3"/>
      <c r="V102" s="3"/>
      <c r="W102" s="3"/>
      <c r="X102" s="3"/>
      <c r="Y102" s="3"/>
      <c r="Z102" s="3"/>
    </row>
    <row r="103" spans="1:26" ht="12" customHeight="1" x14ac:dyDescent="0.25">
      <c r="A103" s="3"/>
      <c r="B103" s="3"/>
      <c r="C103" s="3"/>
      <c r="D103" s="3"/>
      <c r="E103" s="731"/>
      <c r="F103" s="732"/>
      <c r="G103" s="732"/>
      <c r="H103" s="733"/>
      <c r="I103" s="734"/>
      <c r="J103" s="735"/>
      <c r="K103" s="3"/>
      <c r="L103" s="3"/>
      <c r="M103" s="3"/>
      <c r="N103" s="3"/>
      <c r="O103" s="3"/>
      <c r="P103" s="3"/>
      <c r="Q103" s="3"/>
      <c r="R103" s="3"/>
      <c r="S103" s="3"/>
      <c r="T103" s="3"/>
      <c r="U103" s="3"/>
      <c r="V103" s="3"/>
      <c r="W103" s="3"/>
      <c r="X103" s="3"/>
      <c r="Y103" s="3"/>
      <c r="Z103" s="3"/>
    </row>
    <row r="104" spans="1:26" ht="12" customHeight="1" x14ac:dyDescent="0.25">
      <c r="A104" s="3"/>
      <c r="B104" s="3"/>
      <c r="C104" s="3"/>
      <c r="D104" s="3"/>
      <c r="E104" s="731"/>
      <c r="F104" s="732"/>
      <c r="G104" s="732"/>
      <c r="H104" s="733"/>
      <c r="I104" s="734"/>
      <c r="J104" s="735"/>
      <c r="K104" s="3"/>
      <c r="L104" s="3"/>
      <c r="M104" s="3"/>
      <c r="N104" s="3"/>
      <c r="O104" s="3"/>
      <c r="P104" s="3"/>
      <c r="Q104" s="3"/>
      <c r="R104" s="3"/>
      <c r="S104" s="3"/>
      <c r="T104" s="3"/>
      <c r="U104" s="3"/>
      <c r="V104" s="3"/>
      <c r="W104" s="3"/>
      <c r="X104" s="3"/>
      <c r="Y104" s="3"/>
      <c r="Z104" s="3"/>
    </row>
    <row r="105" spans="1:26" ht="12" customHeight="1" x14ac:dyDescent="0.25">
      <c r="A105" s="3"/>
      <c r="B105" s="3"/>
      <c r="C105" s="3"/>
      <c r="D105" s="3"/>
      <c r="E105" s="731"/>
      <c r="F105" s="732"/>
      <c r="G105" s="732"/>
      <c r="H105" s="733"/>
      <c r="I105" s="734"/>
      <c r="J105" s="735"/>
      <c r="K105" s="3"/>
      <c r="L105" s="3"/>
      <c r="M105" s="3"/>
      <c r="N105" s="3"/>
      <c r="O105" s="3"/>
      <c r="P105" s="3"/>
      <c r="Q105" s="3"/>
      <c r="R105" s="3"/>
      <c r="S105" s="3"/>
      <c r="T105" s="3"/>
      <c r="U105" s="3"/>
      <c r="V105" s="3"/>
      <c r="W105" s="3"/>
      <c r="X105" s="3"/>
      <c r="Y105" s="3"/>
      <c r="Z105" s="3"/>
    </row>
    <row r="106" spans="1:26" ht="12" customHeight="1" x14ac:dyDescent="0.25">
      <c r="A106" s="3"/>
      <c r="B106" s="3"/>
      <c r="C106" s="3"/>
      <c r="D106" s="3"/>
      <c r="E106" s="731"/>
      <c r="F106" s="732"/>
      <c r="G106" s="732"/>
      <c r="H106" s="733"/>
      <c r="I106" s="734"/>
      <c r="J106" s="735"/>
      <c r="K106" s="3"/>
      <c r="L106" s="3"/>
      <c r="M106" s="3"/>
      <c r="N106" s="3"/>
      <c r="O106" s="3"/>
      <c r="P106" s="3"/>
      <c r="Q106" s="3"/>
      <c r="R106" s="3"/>
      <c r="S106" s="3"/>
      <c r="T106" s="3"/>
      <c r="U106" s="3"/>
      <c r="V106" s="3"/>
      <c r="W106" s="3"/>
      <c r="X106" s="3"/>
      <c r="Y106" s="3"/>
      <c r="Z106" s="3"/>
    </row>
    <row r="107" spans="1:26" ht="12" customHeight="1" x14ac:dyDescent="0.25">
      <c r="A107" s="3"/>
      <c r="B107" s="3"/>
      <c r="C107" s="3"/>
      <c r="D107" s="3"/>
      <c r="E107" s="731"/>
      <c r="F107" s="732"/>
      <c r="G107" s="732"/>
      <c r="H107" s="733"/>
      <c r="I107" s="734"/>
      <c r="J107" s="735"/>
      <c r="K107" s="3"/>
      <c r="L107" s="3"/>
      <c r="M107" s="3"/>
      <c r="N107" s="3"/>
      <c r="O107" s="3"/>
      <c r="P107" s="3"/>
      <c r="Q107" s="3"/>
      <c r="R107" s="3"/>
      <c r="S107" s="3"/>
      <c r="T107" s="3"/>
      <c r="U107" s="3"/>
      <c r="V107" s="3"/>
      <c r="W107" s="3"/>
      <c r="X107" s="3"/>
      <c r="Y107" s="3"/>
      <c r="Z107" s="3"/>
    </row>
    <row r="108" spans="1:26" ht="12" customHeight="1" x14ac:dyDescent="0.25">
      <c r="A108" s="3"/>
      <c r="B108" s="3"/>
      <c r="C108" s="3"/>
      <c r="D108" s="3"/>
      <c r="E108" s="731"/>
      <c r="F108" s="732"/>
      <c r="G108" s="732"/>
      <c r="H108" s="733"/>
      <c r="I108" s="734"/>
      <c r="J108" s="735"/>
      <c r="K108" s="3"/>
      <c r="L108" s="3"/>
      <c r="M108" s="3"/>
      <c r="N108" s="3"/>
      <c r="O108" s="3"/>
      <c r="P108" s="3"/>
      <c r="Q108" s="3"/>
      <c r="R108" s="3"/>
      <c r="S108" s="3"/>
      <c r="T108" s="3"/>
      <c r="U108" s="3"/>
      <c r="V108" s="3"/>
      <c r="W108" s="3"/>
      <c r="X108" s="3"/>
      <c r="Y108" s="3"/>
      <c r="Z108" s="3"/>
    </row>
    <row r="109" spans="1:26" ht="12" customHeight="1" x14ac:dyDescent="0.25">
      <c r="A109" s="3"/>
      <c r="B109" s="3"/>
      <c r="C109" s="3"/>
      <c r="D109" s="3"/>
      <c r="E109" s="731"/>
      <c r="F109" s="732"/>
      <c r="G109" s="732"/>
      <c r="H109" s="733"/>
      <c r="I109" s="734"/>
      <c r="J109" s="735"/>
      <c r="K109" s="3"/>
      <c r="L109" s="3"/>
      <c r="M109" s="3"/>
      <c r="N109" s="3"/>
      <c r="O109" s="3"/>
      <c r="P109" s="3"/>
      <c r="Q109" s="3"/>
      <c r="R109" s="3"/>
      <c r="S109" s="3"/>
      <c r="T109" s="3"/>
      <c r="U109" s="3"/>
      <c r="V109" s="3"/>
      <c r="W109" s="3"/>
      <c r="X109" s="3"/>
      <c r="Y109" s="3"/>
      <c r="Z109" s="3"/>
    </row>
    <row r="110" spans="1:26" ht="12" customHeight="1" x14ac:dyDescent="0.25">
      <c r="A110" s="3"/>
      <c r="B110" s="3"/>
      <c r="C110" s="3"/>
      <c r="D110" s="3"/>
      <c r="E110" s="731"/>
      <c r="F110" s="732"/>
      <c r="G110" s="732"/>
      <c r="H110" s="733"/>
      <c r="I110" s="734"/>
      <c r="J110" s="735"/>
      <c r="K110" s="3"/>
      <c r="L110" s="3"/>
      <c r="M110" s="3"/>
      <c r="N110" s="3"/>
      <c r="O110" s="3"/>
      <c r="P110" s="3"/>
      <c r="Q110" s="3"/>
      <c r="R110" s="3"/>
      <c r="S110" s="3"/>
      <c r="T110" s="3"/>
      <c r="U110" s="3"/>
      <c r="V110" s="3"/>
      <c r="W110" s="3"/>
      <c r="X110" s="3"/>
      <c r="Y110" s="3"/>
      <c r="Z110" s="3"/>
    </row>
    <row r="111" spans="1:26" ht="12" customHeight="1" x14ac:dyDescent="0.25">
      <c r="A111" s="3"/>
      <c r="B111" s="3"/>
      <c r="C111" s="3"/>
      <c r="D111" s="3"/>
      <c r="E111" s="731"/>
      <c r="F111" s="732"/>
      <c r="G111" s="732"/>
      <c r="H111" s="733"/>
      <c r="I111" s="734"/>
      <c r="J111" s="735"/>
      <c r="K111" s="3"/>
      <c r="L111" s="3"/>
      <c r="M111" s="3"/>
      <c r="N111" s="3"/>
      <c r="O111" s="3"/>
      <c r="P111" s="3"/>
      <c r="Q111" s="3"/>
      <c r="R111" s="3"/>
      <c r="S111" s="3"/>
      <c r="T111" s="3"/>
      <c r="U111" s="3"/>
      <c r="V111" s="3"/>
      <c r="W111" s="3"/>
      <c r="X111" s="3"/>
      <c r="Y111" s="3"/>
      <c r="Z111" s="3"/>
    </row>
    <row r="112" spans="1:26" ht="12" customHeight="1" x14ac:dyDescent="0.25">
      <c r="A112" s="3"/>
      <c r="B112" s="3"/>
      <c r="C112" s="3"/>
      <c r="D112" s="3"/>
      <c r="E112" s="731"/>
      <c r="F112" s="732"/>
      <c r="G112" s="732"/>
      <c r="H112" s="733"/>
      <c r="I112" s="734"/>
      <c r="J112" s="735"/>
      <c r="K112" s="3"/>
      <c r="L112" s="3"/>
      <c r="M112" s="3"/>
      <c r="N112" s="3"/>
      <c r="O112" s="3"/>
      <c r="P112" s="3"/>
      <c r="Q112" s="3"/>
      <c r="R112" s="3"/>
      <c r="S112" s="3"/>
      <c r="T112" s="3"/>
      <c r="U112" s="3"/>
      <c r="V112" s="3"/>
      <c r="W112" s="3"/>
      <c r="X112" s="3"/>
      <c r="Y112" s="3"/>
      <c r="Z112" s="3"/>
    </row>
    <row r="113" spans="1:26" ht="12" customHeight="1" x14ac:dyDescent="0.25">
      <c r="A113" s="3"/>
      <c r="B113" s="3"/>
      <c r="C113" s="3"/>
      <c r="D113" s="3"/>
      <c r="E113" s="731"/>
      <c r="F113" s="732"/>
      <c r="G113" s="732"/>
      <c r="H113" s="733"/>
      <c r="I113" s="734"/>
      <c r="J113" s="735"/>
      <c r="K113" s="3"/>
      <c r="L113" s="3"/>
      <c r="M113" s="3"/>
      <c r="N113" s="3"/>
      <c r="O113" s="3"/>
      <c r="P113" s="3"/>
      <c r="Q113" s="3"/>
      <c r="R113" s="3"/>
      <c r="S113" s="3"/>
      <c r="T113" s="3"/>
      <c r="U113" s="3"/>
      <c r="V113" s="3"/>
      <c r="W113" s="3"/>
      <c r="X113" s="3"/>
      <c r="Y113" s="3"/>
      <c r="Z113" s="3"/>
    </row>
    <row r="114" spans="1:26" ht="12" customHeight="1" x14ac:dyDescent="0.25">
      <c r="A114" s="3"/>
      <c r="B114" s="3"/>
      <c r="C114" s="3"/>
      <c r="D114" s="3"/>
      <c r="E114" s="731"/>
      <c r="F114" s="732"/>
      <c r="G114" s="732"/>
      <c r="H114" s="733"/>
      <c r="I114" s="734"/>
      <c r="J114" s="735"/>
      <c r="K114" s="3"/>
      <c r="L114" s="3"/>
      <c r="M114" s="3"/>
      <c r="N114" s="3"/>
      <c r="O114" s="3"/>
      <c r="P114" s="3"/>
      <c r="Q114" s="3"/>
      <c r="R114" s="3"/>
      <c r="S114" s="3"/>
      <c r="T114" s="3"/>
      <c r="U114" s="3"/>
      <c r="V114" s="3"/>
      <c r="W114" s="3"/>
      <c r="X114" s="3"/>
      <c r="Y114" s="3"/>
      <c r="Z114" s="3"/>
    </row>
    <row r="115" spans="1:26" ht="12" customHeight="1" x14ac:dyDescent="0.25">
      <c r="A115" s="3"/>
      <c r="B115" s="3"/>
      <c r="C115" s="3"/>
      <c r="D115" s="3"/>
      <c r="E115" s="731"/>
      <c r="F115" s="732"/>
      <c r="G115" s="732"/>
      <c r="H115" s="733"/>
      <c r="I115" s="734"/>
      <c r="J115" s="735"/>
      <c r="K115" s="3"/>
      <c r="L115" s="3"/>
      <c r="M115" s="3"/>
      <c r="N115" s="3"/>
      <c r="O115" s="3"/>
      <c r="P115" s="3"/>
      <c r="Q115" s="3"/>
      <c r="R115" s="3"/>
      <c r="S115" s="3"/>
      <c r="T115" s="3"/>
      <c r="U115" s="3"/>
      <c r="V115" s="3"/>
      <c r="W115" s="3"/>
      <c r="X115" s="3"/>
      <c r="Y115" s="3"/>
      <c r="Z115" s="3"/>
    </row>
    <row r="116" spans="1:26" ht="12" customHeight="1" x14ac:dyDescent="0.25">
      <c r="A116" s="3"/>
      <c r="B116" s="3"/>
      <c r="C116" s="3"/>
      <c r="D116" s="3"/>
      <c r="E116" s="731"/>
      <c r="F116" s="732"/>
      <c r="G116" s="732"/>
      <c r="H116" s="733"/>
      <c r="I116" s="734"/>
      <c r="J116" s="735"/>
      <c r="K116" s="3"/>
      <c r="L116" s="3"/>
      <c r="M116" s="3"/>
      <c r="N116" s="3"/>
      <c r="O116" s="3"/>
      <c r="P116" s="3"/>
      <c r="Q116" s="3"/>
      <c r="R116" s="3"/>
      <c r="S116" s="3"/>
      <c r="T116" s="3"/>
      <c r="U116" s="3"/>
      <c r="V116" s="3"/>
      <c r="W116" s="3"/>
      <c r="X116" s="3"/>
      <c r="Y116" s="3"/>
      <c r="Z116" s="3"/>
    </row>
    <row r="117" spans="1:26" ht="12" customHeight="1" x14ac:dyDescent="0.25">
      <c r="A117" s="3"/>
      <c r="B117" s="3"/>
      <c r="C117" s="3"/>
      <c r="D117" s="3"/>
      <c r="E117" s="731"/>
      <c r="F117" s="732"/>
      <c r="G117" s="732"/>
      <c r="H117" s="733"/>
      <c r="I117" s="734"/>
      <c r="J117" s="735"/>
      <c r="K117" s="3"/>
      <c r="L117" s="3"/>
      <c r="M117" s="3"/>
      <c r="N117" s="3"/>
      <c r="O117" s="3"/>
      <c r="P117" s="3"/>
      <c r="Q117" s="3"/>
      <c r="R117" s="3"/>
      <c r="S117" s="3"/>
      <c r="T117" s="3"/>
      <c r="U117" s="3"/>
      <c r="V117" s="3"/>
      <c r="W117" s="3"/>
      <c r="X117" s="3"/>
      <c r="Y117" s="3"/>
      <c r="Z117" s="3"/>
    </row>
    <row r="118" spans="1:26" ht="12" customHeight="1" x14ac:dyDescent="0.25">
      <c r="A118" s="3"/>
      <c r="B118" s="3"/>
      <c r="C118" s="3"/>
      <c r="D118" s="3"/>
      <c r="E118" s="731"/>
      <c r="F118" s="732"/>
      <c r="G118" s="732"/>
      <c r="H118" s="733"/>
      <c r="I118" s="734"/>
      <c r="J118" s="735"/>
      <c r="K118" s="3"/>
      <c r="L118" s="3"/>
      <c r="M118" s="3"/>
      <c r="N118" s="3"/>
      <c r="O118" s="3"/>
      <c r="P118" s="3"/>
      <c r="Q118" s="3"/>
      <c r="R118" s="3"/>
      <c r="S118" s="3"/>
      <c r="T118" s="3"/>
      <c r="U118" s="3"/>
      <c r="V118" s="3"/>
      <c r="W118" s="3"/>
      <c r="X118" s="3"/>
      <c r="Y118" s="3"/>
      <c r="Z118" s="3"/>
    </row>
    <row r="119" spans="1:26" ht="12" customHeight="1" x14ac:dyDescent="0.25">
      <c r="A119" s="3"/>
      <c r="B119" s="3"/>
      <c r="C119" s="3"/>
      <c r="D119" s="3"/>
      <c r="E119" s="731"/>
      <c r="F119" s="732"/>
      <c r="G119" s="732"/>
      <c r="H119" s="733"/>
      <c r="I119" s="734"/>
      <c r="J119" s="735"/>
      <c r="K119" s="3"/>
      <c r="L119" s="3"/>
      <c r="M119" s="3"/>
      <c r="N119" s="3"/>
      <c r="O119" s="3"/>
      <c r="P119" s="3"/>
      <c r="Q119" s="3"/>
      <c r="R119" s="3"/>
      <c r="S119" s="3"/>
      <c r="T119" s="3"/>
      <c r="U119" s="3"/>
      <c r="V119" s="3"/>
      <c r="W119" s="3"/>
      <c r="X119" s="3"/>
      <c r="Y119" s="3"/>
      <c r="Z119" s="3"/>
    </row>
    <row r="120" spans="1:26" ht="12" customHeight="1" x14ac:dyDescent="0.25">
      <c r="A120" s="3"/>
      <c r="B120" s="3"/>
      <c r="C120" s="3"/>
      <c r="D120" s="3"/>
      <c r="E120" s="731"/>
      <c r="F120" s="732"/>
      <c r="G120" s="732"/>
      <c r="H120" s="733"/>
      <c r="I120" s="734"/>
      <c r="J120" s="735"/>
      <c r="K120" s="3"/>
      <c r="L120" s="3"/>
      <c r="M120" s="3"/>
      <c r="N120" s="3"/>
      <c r="O120" s="3"/>
      <c r="P120" s="3"/>
      <c r="Q120" s="3"/>
      <c r="R120" s="3"/>
      <c r="S120" s="3"/>
      <c r="T120" s="3"/>
      <c r="U120" s="3"/>
      <c r="V120" s="3"/>
      <c r="W120" s="3"/>
      <c r="X120" s="3"/>
      <c r="Y120" s="3"/>
      <c r="Z120" s="3"/>
    </row>
    <row r="121" spans="1:26" ht="12" customHeight="1" x14ac:dyDescent="0.25">
      <c r="A121" s="3"/>
      <c r="B121" s="3"/>
      <c r="C121" s="3"/>
      <c r="D121" s="3"/>
      <c r="E121" s="731"/>
      <c r="F121" s="732"/>
      <c r="G121" s="732"/>
      <c r="H121" s="733"/>
      <c r="I121" s="734"/>
      <c r="J121" s="735"/>
      <c r="K121" s="3"/>
      <c r="L121" s="3"/>
      <c r="M121" s="3"/>
      <c r="N121" s="3"/>
      <c r="O121" s="3"/>
      <c r="P121" s="3"/>
      <c r="Q121" s="3"/>
      <c r="R121" s="3"/>
      <c r="S121" s="3"/>
      <c r="T121" s="3"/>
      <c r="U121" s="3"/>
      <c r="V121" s="3"/>
      <c r="W121" s="3"/>
      <c r="X121" s="3"/>
      <c r="Y121" s="3"/>
      <c r="Z121" s="3"/>
    </row>
    <row r="122" spans="1:26" ht="12" customHeight="1" x14ac:dyDescent="0.25">
      <c r="A122" s="3"/>
      <c r="B122" s="3"/>
      <c r="C122" s="3"/>
      <c r="D122" s="3"/>
      <c r="E122" s="731"/>
      <c r="F122" s="732"/>
      <c r="G122" s="732"/>
      <c r="H122" s="733"/>
      <c r="I122" s="734"/>
      <c r="J122" s="735"/>
      <c r="K122" s="3"/>
      <c r="L122" s="3"/>
      <c r="M122" s="3"/>
      <c r="N122" s="3"/>
      <c r="O122" s="3"/>
      <c r="P122" s="3"/>
      <c r="Q122" s="3"/>
      <c r="R122" s="3"/>
      <c r="S122" s="3"/>
      <c r="T122" s="3"/>
      <c r="U122" s="3"/>
      <c r="V122" s="3"/>
      <c r="W122" s="3"/>
      <c r="X122" s="3"/>
      <c r="Y122" s="3"/>
      <c r="Z122" s="3"/>
    </row>
    <row r="123" spans="1:26" ht="12" customHeight="1" x14ac:dyDescent="0.25">
      <c r="A123" s="3"/>
      <c r="B123" s="3"/>
      <c r="C123" s="3"/>
      <c r="D123" s="3"/>
      <c r="E123" s="731"/>
      <c r="F123" s="732"/>
      <c r="G123" s="732"/>
      <c r="H123" s="733"/>
      <c r="I123" s="734"/>
      <c r="J123" s="735"/>
      <c r="K123" s="3"/>
      <c r="L123" s="3"/>
      <c r="M123" s="3"/>
      <c r="N123" s="3"/>
      <c r="O123" s="3"/>
      <c r="P123" s="3"/>
      <c r="Q123" s="3"/>
      <c r="R123" s="3"/>
      <c r="S123" s="3"/>
      <c r="T123" s="3"/>
      <c r="U123" s="3"/>
      <c r="V123" s="3"/>
      <c r="W123" s="3"/>
      <c r="X123" s="3"/>
      <c r="Y123" s="3"/>
      <c r="Z123" s="3"/>
    </row>
    <row r="124" spans="1:26" ht="12" customHeight="1" x14ac:dyDescent="0.25">
      <c r="A124" s="3"/>
      <c r="B124" s="3"/>
      <c r="C124" s="3"/>
      <c r="D124" s="3"/>
      <c r="E124" s="731"/>
      <c r="F124" s="732"/>
      <c r="G124" s="732"/>
      <c r="H124" s="733"/>
      <c r="I124" s="734"/>
      <c r="J124" s="735"/>
      <c r="K124" s="3"/>
      <c r="L124" s="3"/>
      <c r="M124" s="3"/>
      <c r="N124" s="3"/>
      <c r="O124" s="3"/>
      <c r="P124" s="3"/>
      <c r="Q124" s="3"/>
      <c r="R124" s="3"/>
      <c r="S124" s="3"/>
      <c r="T124" s="3"/>
      <c r="U124" s="3"/>
      <c r="V124" s="3"/>
      <c r="W124" s="3"/>
      <c r="X124" s="3"/>
      <c r="Y124" s="3"/>
      <c r="Z124" s="3"/>
    </row>
    <row r="125" spans="1:26" ht="12" customHeight="1" x14ac:dyDescent="0.25">
      <c r="A125" s="3"/>
      <c r="B125" s="3"/>
      <c r="C125" s="3"/>
      <c r="D125" s="3"/>
      <c r="E125" s="731"/>
      <c r="F125" s="732"/>
      <c r="G125" s="732"/>
      <c r="H125" s="733"/>
      <c r="I125" s="734"/>
      <c r="J125" s="735"/>
      <c r="K125" s="3"/>
      <c r="L125" s="3"/>
      <c r="M125" s="3"/>
      <c r="N125" s="3"/>
      <c r="O125" s="3"/>
      <c r="P125" s="3"/>
      <c r="Q125" s="3"/>
      <c r="R125" s="3"/>
      <c r="S125" s="3"/>
      <c r="T125" s="3"/>
      <c r="U125" s="3"/>
      <c r="V125" s="3"/>
      <c r="W125" s="3"/>
      <c r="X125" s="3"/>
      <c r="Y125" s="3"/>
      <c r="Z125" s="3"/>
    </row>
    <row r="126" spans="1:26" ht="12" customHeight="1" x14ac:dyDescent="0.25">
      <c r="A126" s="3"/>
      <c r="B126" s="3"/>
      <c r="C126" s="3"/>
      <c r="D126" s="3"/>
      <c r="E126" s="731"/>
      <c r="F126" s="732"/>
      <c r="G126" s="732"/>
      <c r="H126" s="733"/>
      <c r="I126" s="734"/>
      <c r="J126" s="735"/>
      <c r="K126" s="3"/>
      <c r="L126" s="3"/>
      <c r="M126" s="3"/>
      <c r="N126" s="3"/>
      <c r="O126" s="3"/>
      <c r="P126" s="3"/>
      <c r="Q126" s="3"/>
      <c r="R126" s="3"/>
      <c r="S126" s="3"/>
      <c r="T126" s="3"/>
      <c r="U126" s="3"/>
      <c r="V126" s="3"/>
      <c r="W126" s="3"/>
      <c r="X126" s="3"/>
      <c r="Y126" s="3"/>
      <c r="Z126" s="3"/>
    </row>
    <row r="127" spans="1:26" ht="12" customHeight="1" x14ac:dyDescent="0.25">
      <c r="A127" s="3"/>
      <c r="B127" s="3"/>
      <c r="C127" s="3"/>
      <c r="D127" s="3"/>
      <c r="E127" s="731"/>
      <c r="F127" s="732"/>
      <c r="G127" s="732"/>
      <c r="H127" s="733"/>
      <c r="I127" s="734"/>
      <c r="J127" s="735"/>
      <c r="K127" s="3"/>
      <c r="L127" s="3"/>
      <c r="M127" s="3"/>
      <c r="N127" s="3"/>
      <c r="O127" s="3"/>
      <c r="P127" s="3"/>
      <c r="Q127" s="3"/>
      <c r="R127" s="3"/>
      <c r="S127" s="3"/>
      <c r="T127" s="3"/>
      <c r="U127" s="3"/>
      <c r="V127" s="3"/>
      <c r="W127" s="3"/>
      <c r="X127" s="3"/>
      <c r="Y127" s="3"/>
      <c r="Z127" s="3"/>
    </row>
    <row r="128" spans="1:26" ht="12" customHeight="1" x14ac:dyDescent="0.25">
      <c r="A128" s="3"/>
      <c r="B128" s="3"/>
      <c r="C128" s="3"/>
      <c r="D128" s="3"/>
      <c r="E128" s="731"/>
      <c r="F128" s="732"/>
      <c r="G128" s="732"/>
      <c r="H128" s="733"/>
      <c r="I128" s="734"/>
      <c r="J128" s="735"/>
      <c r="K128" s="3"/>
      <c r="L128" s="3"/>
      <c r="M128" s="3"/>
      <c r="N128" s="3"/>
      <c r="O128" s="3"/>
      <c r="P128" s="3"/>
      <c r="Q128" s="3"/>
      <c r="R128" s="3"/>
      <c r="S128" s="3"/>
      <c r="T128" s="3"/>
      <c r="U128" s="3"/>
      <c r="V128" s="3"/>
      <c r="W128" s="3"/>
      <c r="X128" s="3"/>
      <c r="Y128" s="3"/>
      <c r="Z128" s="3"/>
    </row>
    <row r="129" spans="1:26" ht="12" customHeight="1" x14ac:dyDescent="0.25">
      <c r="A129" s="3"/>
      <c r="B129" s="3"/>
      <c r="C129" s="3"/>
      <c r="D129" s="3"/>
      <c r="E129" s="731"/>
      <c r="F129" s="732"/>
      <c r="G129" s="732"/>
      <c r="H129" s="733"/>
      <c r="I129" s="734"/>
      <c r="J129" s="735"/>
      <c r="K129" s="3"/>
      <c r="L129" s="3"/>
      <c r="M129" s="3"/>
      <c r="N129" s="3"/>
      <c r="O129" s="3"/>
      <c r="P129" s="3"/>
      <c r="Q129" s="3"/>
      <c r="R129" s="3"/>
      <c r="S129" s="3"/>
      <c r="T129" s="3"/>
      <c r="U129" s="3"/>
      <c r="V129" s="3"/>
      <c r="W129" s="3"/>
      <c r="X129" s="3"/>
      <c r="Y129" s="3"/>
      <c r="Z129" s="3"/>
    </row>
    <row r="130" spans="1:26" ht="12" customHeight="1" x14ac:dyDescent="0.25">
      <c r="A130" s="3"/>
      <c r="B130" s="3"/>
      <c r="C130" s="3"/>
      <c r="D130" s="3"/>
      <c r="E130" s="731"/>
      <c r="F130" s="732"/>
      <c r="G130" s="732"/>
      <c r="H130" s="733"/>
      <c r="I130" s="734"/>
      <c r="J130" s="735"/>
      <c r="K130" s="3"/>
      <c r="L130" s="3"/>
      <c r="M130" s="3"/>
      <c r="N130" s="3"/>
      <c r="O130" s="3"/>
      <c r="P130" s="3"/>
      <c r="Q130" s="3"/>
      <c r="R130" s="3"/>
      <c r="S130" s="3"/>
      <c r="T130" s="3"/>
      <c r="U130" s="3"/>
      <c r="V130" s="3"/>
      <c r="W130" s="3"/>
      <c r="X130" s="3"/>
      <c r="Y130" s="3"/>
      <c r="Z130" s="3"/>
    </row>
    <row r="131" spans="1:26" ht="12" customHeight="1" x14ac:dyDescent="0.25">
      <c r="A131" s="3"/>
      <c r="B131" s="3"/>
      <c r="C131" s="3"/>
      <c r="D131" s="3"/>
      <c r="E131" s="731"/>
      <c r="F131" s="732"/>
      <c r="G131" s="732"/>
      <c r="H131" s="733"/>
      <c r="I131" s="734"/>
      <c r="J131" s="735"/>
      <c r="K131" s="3"/>
      <c r="L131" s="3"/>
      <c r="M131" s="3"/>
      <c r="N131" s="3"/>
      <c r="O131" s="3"/>
      <c r="P131" s="3"/>
      <c r="Q131" s="3"/>
      <c r="R131" s="3"/>
      <c r="S131" s="3"/>
      <c r="T131" s="3"/>
      <c r="U131" s="3"/>
      <c r="V131" s="3"/>
      <c r="W131" s="3"/>
      <c r="X131" s="3"/>
      <c r="Y131" s="3"/>
      <c r="Z131" s="3"/>
    </row>
    <row r="132" spans="1:26" ht="12" customHeight="1" x14ac:dyDescent="0.25">
      <c r="A132" s="3"/>
      <c r="B132" s="3"/>
      <c r="C132" s="3"/>
      <c r="D132" s="3"/>
      <c r="E132" s="731"/>
      <c r="F132" s="732"/>
      <c r="G132" s="732"/>
      <c r="H132" s="733"/>
      <c r="I132" s="734"/>
      <c r="J132" s="735"/>
      <c r="K132" s="3"/>
      <c r="L132" s="3"/>
      <c r="M132" s="3"/>
      <c r="N132" s="3"/>
      <c r="O132" s="3"/>
      <c r="P132" s="3"/>
      <c r="Q132" s="3"/>
      <c r="R132" s="3"/>
      <c r="S132" s="3"/>
      <c r="T132" s="3"/>
      <c r="U132" s="3"/>
      <c r="V132" s="3"/>
      <c r="W132" s="3"/>
      <c r="X132" s="3"/>
      <c r="Y132" s="3"/>
      <c r="Z132" s="3"/>
    </row>
    <row r="133" spans="1:26" ht="12" customHeight="1" x14ac:dyDescent="0.25">
      <c r="A133" s="3"/>
      <c r="B133" s="3"/>
      <c r="C133" s="3"/>
      <c r="D133" s="3"/>
      <c r="E133" s="731"/>
      <c r="F133" s="732"/>
      <c r="G133" s="732"/>
      <c r="H133" s="733"/>
      <c r="I133" s="734"/>
      <c r="J133" s="735"/>
      <c r="K133" s="3"/>
      <c r="L133" s="3"/>
      <c r="M133" s="3"/>
      <c r="N133" s="3"/>
      <c r="O133" s="3"/>
      <c r="P133" s="3"/>
      <c r="Q133" s="3"/>
      <c r="R133" s="3"/>
      <c r="S133" s="3"/>
      <c r="T133" s="3"/>
      <c r="U133" s="3"/>
      <c r="V133" s="3"/>
      <c r="W133" s="3"/>
      <c r="X133" s="3"/>
      <c r="Y133" s="3"/>
      <c r="Z133" s="3"/>
    </row>
    <row r="134" spans="1:26" ht="12" customHeight="1" x14ac:dyDescent="0.25">
      <c r="A134" s="3"/>
      <c r="B134" s="3"/>
      <c r="C134" s="3"/>
      <c r="D134" s="3"/>
      <c r="E134" s="731"/>
      <c r="F134" s="732"/>
      <c r="G134" s="732"/>
      <c r="H134" s="733"/>
      <c r="I134" s="734"/>
      <c r="J134" s="735"/>
      <c r="K134" s="3"/>
      <c r="L134" s="3"/>
      <c r="M134" s="3"/>
      <c r="N134" s="3"/>
      <c r="O134" s="3"/>
      <c r="P134" s="3"/>
      <c r="Q134" s="3"/>
      <c r="R134" s="3"/>
      <c r="S134" s="3"/>
      <c r="T134" s="3"/>
      <c r="U134" s="3"/>
      <c r="V134" s="3"/>
      <c r="W134" s="3"/>
      <c r="X134" s="3"/>
      <c r="Y134" s="3"/>
      <c r="Z134" s="3"/>
    </row>
    <row r="135" spans="1:26" ht="12" customHeight="1" x14ac:dyDescent="0.25">
      <c r="A135" s="3"/>
      <c r="B135" s="3"/>
      <c r="C135" s="3"/>
      <c r="D135" s="3"/>
      <c r="E135" s="731"/>
      <c r="F135" s="732"/>
      <c r="G135" s="732"/>
      <c r="H135" s="733"/>
      <c r="I135" s="734"/>
      <c r="J135" s="735"/>
      <c r="K135" s="3"/>
      <c r="L135" s="3"/>
      <c r="M135" s="3"/>
      <c r="N135" s="3"/>
      <c r="O135" s="3"/>
      <c r="P135" s="3"/>
      <c r="Q135" s="3"/>
      <c r="R135" s="3"/>
      <c r="S135" s="3"/>
      <c r="T135" s="3"/>
      <c r="U135" s="3"/>
      <c r="V135" s="3"/>
      <c r="W135" s="3"/>
      <c r="X135" s="3"/>
      <c r="Y135" s="3"/>
      <c r="Z135" s="3"/>
    </row>
    <row r="136" spans="1:26" ht="12" customHeight="1" x14ac:dyDescent="0.25">
      <c r="A136" s="3"/>
      <c r="B136" s="3"/>
      <c r="C136" s="3"/>
      <c r="D136" s="3"/>
      <c r="E136" s="731"/>
      <c r="F136" s="732"/>
      <c r="G136" s="732"/>
      <c r="H136" s="733"/>
      <c r="I136" s="734"/>
      <c r="J136" s="735"/>
      <c r="K136" s="3"/>
      <c r="L136" s="3"/>
      <c r="M136" s="3"/>
      <c r="N136" s="3"/>
      <c r="O136" s="3"/>
      <c r="P136" s="3"/>
      <c r="Q136" s="3"/>
      <c r="R136" s="3"/>
      <c r="S136" s="3"/>
      <c r="T136" s="3"/>
      <c r="U136" s="3"/>
      <c r="V136" s="3"/>
      <c r="W136" s="3"/>
      <c r="X136" s="3"/>
      <c r="Y136" s="3"/>
      <c r="Z136" s="3"/>
    </row>
    <row r="137" spans="1:26" ht="12" customHeight="1" x14ac:dyDescent="0.25">
      <c r="A137" s="3"/>
      <c r="B137" s="3"/>
      <c r="C137" s="3"/>
      <c r="D137" s="3"/>
      <c r="E137" s="731"/>
      <c r="F137" s="732"/>
      <c r="G137" s="732"/>
      <c r="H137" s="733"/>
      <c r="I137" s="734"/>
      <c r="J137" s="735"/>
      <c r="K137" s="3"/>
      <c r="L137" s="3"/>
      <c r="M137" s="3"/>
      <c r="N137" s="3"/>
      <c r="O137" s="3"/>
      <c r="P137" s="3"/>
      <c r="Q137" s="3"/>
      <c r="R137" s="3"/>
      <c r="S137" s="3"/>
      <c r="T137" s="3"/>
      <c r="U137" s="3"/>
      <c r="V137" s="3"/>
      <c r="W137" s="3"/>
      <c r="X137" s="3"/>
      <c r="Y137" s="3"/>
      <c r="Z137" s="3"/>
    </row>
    <row r="138" spans="1:26" ht="12" customHeight="1" x14ac:dyDescent="0.25">
      <c r="A138" s="3"/>
      <c r="B138" s="3"/>
      <c r="C138" s="3"/>
      <c r="D138" s="3"/>
      <c r="E138" s="731"/>
      <c r="F138" s="732"/>
      <c r="G138" s="732"/>
      <c r="H138" s="733"/>
      <c r="I138" s="734"/>
      <c r="J138" s="735"/>
      <c r="K138" s="3"/>
      <c r="L138" s="3"/>
      <c r="M138" s="3"/>
      <c r="N138" s="3"/>
      <c r="O138" s="3"/>
      <c r="P138" s="3"/>
      <c r="Q138" s="3"/>
      <c r="R138" s="3"/>
      <c r="S138" s="3"/>
      <c r="T138" s="3"/>
      <c r="U138" s="3"/>
      <c r="V138" s="3"/>
      <c r="W138" s="3"/>
      <c r="X138" s="3"/>
      <c r="Y138" s="3"/>
      <c r="Z138" s="3"/>
    </row>
    <row r="139" spans="1:26" ht="12" customHeight="1" x14ac:dyDescent="0.25">
      <c r="A139" s="3"/>
      <c r="B139" s="3"/>
      <c r="C139" s="3"/>
      <c r="D139" s="3"/>
      <c r="E139" s="731"/>
      <c r="F139" s="732"/>
      <c r="G139" s="732"/>
      <c r="H139" s="733"/>
      <c r="I139" s="734"/>
      <c r="J139" s="735"/>
      <c r="K139" s="3"/>
      <c r="L139" s="3"/>
      <c r="M139" s="3"/>
      <c r="N139" s="3"/>
      <c r="O139" s="3"/>
      <c r="P139" s="3"/>
      <c r="Q139" s="3"/>
      <c r="R139" s="3"/>
      <c r="S139" s="3"/>
      <c r="T139" s="3"/>
      <c r="U139" s="3"/>
      <c r="V139" s="3"/>
      <c r="W139" s="3"/>
      <c r="X139" s="3"/>
      <c r="Y139" s="3"/>
      <c r="Z139" s="3"/>
    </row>
    <row r="140" spans="1:26" ht="12" customHeight="1" x14ac:dyDescent="0.25">
      <c r="A140" s="3"/>
      <c r="B140" s="3"/>
      <c r="C140" s="3"/>
      <c r="D140" s="3"/>
      <c r="E140" s="731"/>
      <c r="F140" s="732"/>
      <c r="G140" s="732"/>
      <c r="H140" s="733"/>
      <c r="I140" s="734"/>
      <c r="J140" s="735"/>
      <c r="K140" s="3"/>
      <c r="L140" s="3"/>
      <c r="M140" s="3"/>
      <c r="N140" s="3"/>
      <c r="O140" s="3"/>
      <c r="P140" s="3"/>
      <c r="Q140" s="3"/>
      <c r="R140" s="3"/>
      <c r="S140" s="3"/>
      <c r="T140" s="3"/>
      <c r="U140" s="3"/>
      <c r="V140" s="3"/>
      <c r="W140" s="3"/>
      <c r="X140" s="3"/>
      <c r="Y140" s="3"/>
      <c r="Z140" s="3"/>
    </row>
    <row r="141" spans="1:26" ht="12" customHeight="1" x14ac:dyDescent="0.25">
      <c r="A141" s="3"/>
      <c r="B141" s="3"/>
      <c r="C141" s="3"/>
      <c r="D141" s="3"/>
      <c r="E141" s="731"/>
      <c r="F141" s="732"/>
      <c r="G141" s="732"/>
      <c r="H141" s="733"/>
      <c r="I141" s="734"/>
      <c r="J141" s="735"/>
      <c r="K141" s="3"/>
      <c r="L141" s="3"/>
      <c r="M141" s="3"/>
      <c r="N141" s="3"/>
      <c r="O141" s="3"/>
      <c r="P141" s="3"/>
      <c r="Q141" s="3"/>
      <c r="R141" s="3"/>
      <c r="S141" s="3"/>
      <c r="T141" s="3"/>
      <c r="U141" s="3"/>
      <c r="V141" s="3"/>
      <c r="W141" s="3"/>
      <c r="X141" s="3"/>
      <c r="Y141" s="3"/>
      <c r="Z141" s="3"/>
    </row>
    <row r="142" spans="1:26" ht="12" customHeight="1" x14ac:dyDescent="0.25">
      <c r="A142" s="3"/>
      <c r="B142" s="3"/>
      <c r="C142" s="3"/>
      <c r="D142" s="3"/>
      <c r="E142" s="731"/>
      <c r="F142" s="732"/>
      <c r="G142" s="732"/>
      <c r="H142" s="733"/>
      <c r="I142" s="734"/>
      <c r="J142" s="735"/>
      <c r="K142" s="3"/>
      <c r="L142" s="3"/>
      <c r="M142" s="3"/>
      <c r="N142" s="3"/>
      <c r="O142" s="3"/>
      <c r="P142" s="3"/>
      <c r="Q142" s="3"/>
      <c r="R142" s="3"/>
      <c r="S142" s="3"/>
      <c r="T142" s="3"/>
      <c r="U142" s="3"/>
      <c r="V142" s="3"/>
      <c r="W142" s="3"/>
      <c r="X142" s="3"/>
      <c r="Y142" s="3"/>
      <c r="Z142" s="3"/>
    </row>
    <row r="143" spans="1:26" ht="12" customHeight="1" x14ac:dyDescent="0.25">
      <c r="A143" s="3"/>
      <c r="B143" s="3"/>
      <c r="C143" s="3"/>
      <c r="D143" s="3"/>
      <c r="E143" s="731"/>
      <c r="F143" s="732"/>
      <c r="G143" s="732"/>
      <c r="H143" s="733"/>
      <c r="I143" s="734"/>
      <c r="J143" s="735"/>
      <c r="K143" s="3"/>
      <c r="L143" s="3"/>
      <c r="M143" s="3"/>
      <c r="N143" s="3"/>
      <c r="O143" s="3"/>
      <c r="P143" s="3"/>
      <c r="Q143" s="3"/>
      <c r="R143" s="3"/>
      <c r="S143" s="3"/>
      <c r="T143" s="3"/>
      <c r="U143" s="3"/>
      <c r="V143" s="3"/>
      <c r="W143" s="3"/>
      <c r="X143" s="3"/>
      <c r="Y143" s="3"/>
      <c r="Z143" s="3"/>
    </row>
    <row r="144" spans="1:26" ht="12" customHeight="1" x14ac:dyDescent="0.25">
      <c r="A144" s="3"/>
      <c r="B144" s="3"/>
      <c r="C144" s="3"/>
      <c r="D144" s="3"/>
      <c r="E144" s="731"/>
      <c r="F144" s="732"/>
      <c r="G144" s="732"/>
      <c r="H144" s="733"/>
      <c r="I144" s="734"/>
      <c r="J144" s="735"/>
      <c r="K144" s="3"/>
      <c r="L144" s="3"/>
      <c r="M144" s="3"/>
      <c r="N144" s="3"/>
      <c r="O144" s="3"/>
      <c r="P144" s="3"/>
      <c r="Q144" s="3"/>
      <c r="R144" s="3"/>
      <c r="S144" s="3"/>
      <c r="T144" s="3"/>
      <c r="U144" s="3"/>
      <c r="V144" s="3"/>
      <c r="W144" s="3"/>
      <c r="X144" s="3"/>
      <c r="Y144" s="3"/>
      <c r="Z144" s="3"/>
    </row>
    <row r="145" spans="1:26" ht="12" customHeight="1" x14ac:dyDescent="0.25">
      <c r="A145" s="3"/>
      <c r="B145" s="3"/>
      <c r="C145" s="3"/>
      <c r="D145" s="3"/>
      <c r="E145" s="731"/>
      <c r="F145" s="732"/>
      <c r="G145" s="732"/>
      <c r="H145" s="733"/>
      <c r="I145" s="734"/>
      <c r="J145" s="735"/>
      <c r="K145" s="3"/>
      <c r="L145" s="3"/>
      <c r="M145" s="3"/>
      <c r="N145" s="3"/>
      <c r="O145" s="3"/>
      <c r="P145" s="3"/>
      <c r="Q145" s="3"/>
      <c r="R145" s="3"/>
      <c r="S145" s="3"/>
      <c r="T145" s="3"/>
      <c r="U145" s="3"/>
      <c r="V145" s="3"/>
      <c r="W145" s="3"/>
      <c r="X145" s="3"/>
      <c r="Y145" s="3"/>
      <c r="Z145" s="3"/>
    </row>
    <row r="146" spans="1:26" ht="12" customHeight="1" x14ac:dyDescent="0.25">
      <c r="A146" s="3"/>
      <c r="B146" s="3"/>
      <c r="C146" s="3"/>
      <c r="D146" s="3"/>
      <c r="E146" s="731"/>
      <c r="F146" s="732"/>
      <c r="G146" s="732"/>
      <c r="H146" s="733"/>
      <c r="I146" s="734"/>
      <c r="J146" s="735"/>
      <c r="K146" s="3"/>
      <c r="L146" s="3"/>
      <c r="M146" s="3"/>
      <c r="N146" s="3"/>
      <c r="O146" s="3"/>
      <c r="P146" s="3"/>
      <c r="Q146" s="3"/>
      <c r="R146" s="3"/>
      <c r="S146" s="3"/>
      <c r="T146" s="3"/>
      <c r="U146" s="3"/>
      <c r="V146" s="3"/>
      <c r="W146" s="3"/>
      <c r="X146" s="3"/>
      <c r="Y146" s="3"/>
      <c r="Z146" s="3"/>
    </row>
    <row r="147" spans="1:26" ht="12" customHeight="1" x14ac:dyDescent="0.25">
      <c r="A147" s="3"/>
      <c r="B147" s="3"/>
      <c r="C147" s="3"/>
      <c r="D147" s="3"/>
      <c r="E147" s="731"/>
      <c r="F147" s="732"/>
      <c r="G147" s="732"/>
      <c r="H147" s="733"/>
      <c r="I147" s="734"/>
      <c r="J147" s="735"/>
      <c r="K147" s="3"/>
      <c r="L147" s="3"/>
      <c r="M147" s="3"/>
      <c r="N147" s="3"/>
      <c r="O147" s="3"/>
      <c r="P147" s="3"/>
      <c r="Q147" s="3"/>
      <c r="R147" s="3"/>
      <c r="S147" s="3"/>
      <c r="T147" s="3"/>
      <c r="U147" s="3"/>
      <c r="V147" s="3"/>
      <c r="W147" s="3"/>
      <c r="X147" s="3"/>
      <c r="Y147" s="3"/>
      <c r="Z147" s="3"/>
    </row>
    <row r="148" spans="1:26" ht="12" customHeight="1" x14ac:dyDescent="0.25">
      <c r="A148" s="3"/>
      <c r="B148" s="3"/>
      <c r="C148" s="3"/>
      <c r="D148" s="3"/>
      <c r="E148" s="731"/>
      <c r="F148" s="732"/>
      <c r="G148" s="732"/>
      <c r="H148" s="733"/>
      <c r="I148" s="734"/>
      <c r="J148" s="735"/>
      <c r="K148" s="3"/>
      <c r="L148" s="3"/>
      <c r="M148" s="3"/>
      <c r="N148" s="3"/>
      <c r="O148" s="3"/>
      <c r="P148" s="3"/>
      <c r="Q148" s="3"/>
      <c r="R148" s="3"/>
      <c r="S148" s="3"/>
      <c r="T148" s="3"/>
      <c r="U148" s="3"/>
      <c r="V148" s="3"/>
      <c r="W148" s="3"/>
      <c r="X148" s="3"/>
      <c r="Y148" s="3"/>
      <c r="Z148" s="3"/>
    </row>
    <row r="149" spans="1:26" ht="12" customHeight="1" x14ac:dyDescent="0.25">
      <c r="A149" s="3"/>
      <c r="B149" s="3"/>
      <c r="C149" s="3"/>
      <c r="D149" s="3"/>
      <c r="E149" s="731"/>
      <c r="F149" s="732"/>
      <c r="G149" s="732"/>
      <c r="H149" s="733"/>
      <c r="I149" s="734"/>
      <c r="J149" s="735"/>
      <c r="K149" s="3"/>
      <c r="L149" s="3"/>
      <c r="M149" s="3"/>
      <c r="N149" s="3"/>
      <c r="O149" s="3"/>
      <c r="P149" s="3"/>
      <c r="Q149" s="3"/>
      <c r="R149" s="3"/>
      <c r="S149" s="3"/>
      <c r="T149" s="3"/>
      <c r="U149" s="3"/>
      <c r="V149" s="3"/>
      <c r="W149" s="3"/>
      <c r="X149" s="3"/>
      <c r="Y149" s="3"/>
      <c r="Z149" s="3"/>
    </row>
    <row r="150" spans="1:26" ht="12" customHeight="1" x14ac:dyDescent="0.25">
      <c r="A150" s="3"/>
      <c r="B150" s="3"/>
      <c r="C150" s="3"/>
      <c r="D150" s="3"/>
      <c r="E150" s="731"/>
      <c r="F150" s="732"/>
      <c r="G150" s="732"/>
      <c r="H150" s="733"/>
      <c r="I150" s="734"/>
      <c r="J150" s="735"/>
      <c r="K150" s="3"/>
      <c r="L150" s="3"/>
      <c r="M150" s="3"/>
      <c r="N150" s="3"/>
      <c r="O150" s="3"/>
      <c r="P150" s="3"/>
      <c r="Q150" s="3"/>
      <c r="R150" s="3"/>
      <c r="S150" s="3"/>
      <c r="T150" s="3"/>
      <c r="U150" s="3"/>
      <c r="V150" s="3"/>
      <c r="W150" s="3"/>
      <c r="X150" s="3"/>
      <c r="Y150" s="3"/>
      <c r="Z150" s="3"/>
    </row>
    <row r="151" spans="1:26" ht="12" customHeight="1" x14ac:dyDescent="0.25">
      <c r="A151" s="3"/>
      <c r="B151" s="3"/>
      <c r="C151" s="3"/>
      <c r="D151" s="3"/>
      <c r="E151" s="731"/>
      <c r="F151" s="732"/>
      <c r="G151" s="732"/>
      <c r="H151" s="733"/>
      <c r="I151" s="734"/>
      <c r="J151" s="735"/>
      <c r="K151" s="3"/>
      <c r="L151" s="3"/>
      <c r="M151" s="3"/>
      <c r="N151" s="3"/>
      <c r="O151" s="3"/>
      <c r="P151" s="3"/>
      <c r="Q151" s="3"/>
      <c r="R151" s="3"/>
      <c r="S151" s="3"/>
      <c r="T151" s="3"/>
      <c r="U151" s="3"/>
      <c r="V151" s="3"/>
      <c r="W151" s="3"/>
      <c r="X151" s="3"/>
      <c r="Y151" s="3"/>
      <c r="Z151" s="3"/>
    </row>
    <row r="152" spans="1:26" ht="12" customHeight="1" x14ac:dyDescent="0.25">
      <c r="A152" s="3"/>
      <c r="B152" s="3"/>
      <c r="C152" s="3"/>
      <c r="D152" s="3"/>
      <c r="E152" s="731"/>
      <c r="F152" s="732"/>
      <c r="G152" s="732"/>
      <c r="H152" s="733"/>
      <c r="I152" s="734"/>
      <c r="J152" s="735"/>
      <c r="K152" s="3"/>
      <c r="L152" s="3"/>
      <c r="M152" s="3"/>
      <c r="N152" s="3"/>
      <c r="O152" s="3"/>
      <c r="P152" s="3"/>
      <c r="Q152" s="3"/>
      <c r="R152" s="3"/>
      <c r="S152" s="3"/>
      <c r="T152" s="3"/>
      <c r="U152" s="3"/>
      <c r="V152" s="3"/>
      <c r="W152" s="3"/>
      <c r="X152" s="3"/>
      <c r="Y152" s="3"/>
      <c r="Z152" s="3"/>
    </row>
    <row r="153" spans="1:26" ht="12" customHeight="1" x14ac:dyDescent="0.25">
      <c r="A153" s="3"/>
      <c r="B153" s="3"/>
      <c r="C153" s="3"/>
      <c r="D153" s="3"/>
      <c r="E153" s="731"/>
      <c r="F153" s="732"/>
      <c r="G153" s="732"/>
      <c r="H153" s="733"/>
      <c r="I153" s="734"/>
      <c r="J153" s="735"/>
      <c r="K153" s="3"/>
      <c r="L153" s="3"/>
      <c r="M153" s="3"/>
      <c r="N153" s="3"/>
      <c r="O153" s="3"/>
      <c r="P153" s="3"/>
      <c r="Q153" s="3"/>
      <c r="R153" s="3"/>
      <c r="S153" s="3"/>
      <c r="T153" s="3"/>
      <c r="U153" s="3"/>
      <c r="V153" s="3"/>
      <c r="W153" s="3"/>
      <c r="X153" s="3"/>
      <c r="Y153" s="3"/>
      <c r="Z153" s="3"/>
    </row>
    <row r="154" spans="1:26" ht="12" customHeight="1" x14ac:dyDescent="0.25">
      <c r="A154" s="3"/>
      <c r="B154" s="3"/>
      <c r="C154" s="3"/>
      <c r="D154" s="3"/>
      <c r="E154" s="731"/>
      <c r="F154" s="732"/>
      <c r="G154" s="732"/>
      <c r="H154" s="733"/>
      <c r="I154" s="734"/>
      <c r="J154" s="735"/>
      <c r="K154" s="3"/>
      <c r="L154" s="3"/>
      <c r="M154" s="3"/>
      <c r="N154" s="3"/>
      <c r="O154" s="3"/>
      <c r="P154" s="3"/>
      <c r="Q154" s="3"/>
      <c r="R154" s="3"/>
      <c r="S154" s="3"/>
      <c r="T154" s="3"/>
      <c r="U154" s="3"/>
      <c r="V154" s="3"/>
      <c r="W154" s="3"/>
      <c r="X154" s="3"/>
      <c r="Y154" s="3"/>
      <c r="Z154" s="3"/>
    </row>
    <row r="155" spans="1:26" ht="12" customHeight="1" x14ac:dyDescent="0.25">
      <c r="A155" s="3"/>
      <c r="B155" s="3"/>
      <c r="C155" s="3"/>
      <c r="D155" s="3"/>
      <c r="E155" s="731"/>
      <c r="F155" s="732"/>
      <c r="G155" s="732"/>
      <c r="H155" s="733"/>
      <c r="I155" s="734"/>
      <c r="J155" s="735"/>
      <c r="K155" s="3"/>
      <c r="L155" s="3"/>
      <c r="M155" s="3"/>
      <c r="N155" s="3"/>
      <c r="O155" s="3"/>
      <c r="P155" s="3"/>
      <c r="Q155" s="3"/>
      <c r="R155" s="3"/>
      <c r="S155" s="3"/>
      <c r="T155" s="3"/>
      <c r="U155" s="3"/>
      <c r="V155" s="3"/>
      <c r="W155" s="3"/>
      <c r="X155" s="3"/>
      <c r="Y155" s="3"/>
      <c r="Z155" s="3"/>
    </row>
    <row r="156" spans="1:26" ht="12" customHeight="1" x14ac:dyDescent="0.25">
      <c r="A156" s="3"/>
      <c r="B156" s="3"/>
      <c r="C156" s="3"/>
      <c r="D156" s="3"/>
      <c r="E156" s="731"/>
      <c r="F156" s="732"/>
      <c r="G156" s="732"/>
      <c r="H156" s="733"/>
      <c r="I156" s="734"/>
      <c r="J156" s="735"/>
      <c r="K156" s="3"/>
      <c r="L156" s="3"/>
      <c r="M156" s="3"/>
      <c r="N156" s="3"/>
      <c r="O156" s="3"/>
      <c r="P156" s="3"/>
      <c r="Q156" s="3"/>
      <c r="R156" s="3"/>
      <c r="S156" s="3"/>
      <c r="T156" s="3"/>
      <c r="U156" s="3"/>
      <c r="V156" s="3"/>
      <c r="W156" s="3"/>
      <c r="X156" s="3"/>
      <c r="Y156" s="3"/>
      <c r="Z156" s="3"/>
    </row>
    <row r="157" spans="1:26" ht="12" customHeight="1" x14ac:dyDescent="0.25">
      <c r="A157" s="3"/>
      <c r="B157" s="3"/>
      <c r="C157" s="3"/>
      <c r="D157" s="3"/>
      <c r="E157" s="731"/>
      <c r="F157" s="732"/>
      <c r="G157" s="732"/>
      <c r="H157" s="733"/>
      <c r="I157" s="734"/>
      <c r="J157" s="735"/>
      <c r="K157" s="3"/>
      <c r="L157" s="3"/>
      <c r="M157" s="3"/>
      <c r="N157" s="3"/>
      <c r="O157" s="3"/>
      <c r="P157" s="3"/>
      <c r="Q157" s="3"/>
      <c r="R157" s="3"/>
      <c r="S157" s="3"/>
      <c r="T157" s="3"/>
      <c r="U157" s="3"/>
      <c r="V157" s="3"/>
      <c r="W157" s="3"/>
      <c r="X157" s="3"/>
      <c r="Y157" s="3"/>
      <c r="Z157" s="3"/>
    </row>
    <row r="158" spans="1:26" ht="12" customHeight="1" x14ac:dyDescent="0.25">
      <c r="A158" s="3"/>
      <c r="B158" s="3"/>
      <c r="C158" s="3"/>
      <c r="D158" s="3"/>
      <c r="E158" s="731"/>
      <c r="F158" s="732"/>
      <c r="G158" s="732"/>
      <c r="H158" s="733"/>
      <c r="I158" s="734"/>
      <c r="J158" s="735"/>
      <c r="K158" s="3"/>
      <c r="L158" s="3"/>
      <c r="M158" s="3"/>
      <c r="N158" s="3"/>
      <c r="O158" s="3"/>
      <c r="P158" s="3"/>
      <c r="Q158" s="3"/>
      <c r="R158" s="3"/>
      <c r="S158" s="3"/>
      <c r="T158" s="3"/>
      <c r="U158" s="3"/>
      <c r="V158" s="3"/>
      <c r="W158" s="3"/>
      <c r="X158" s="3"/>
      <c r="Y158" s="3"/>
      <c r="Z158" s="3"/>
    </row>
    <row r="159" spans="1:26" ht="12" customHeight="1" x14ac:dyDescent="0.25">
      <c r="A159" s="3"/>
      <c r="B159" s="3"/>
      <c r="C159" s="3"/>
      <c r="D159" s="3"/>
      <c r="E159" s="731"/>
      <c r="F159" s="732"/>
      <c r="G159" s="732"/>
      <c r="H159" s="733"/>
      <c r="I159" s="734"/>
      <c r="J159" s="735"/>
      <c r="K159" s="3"/>
      <c r="L159" s="3"/>
      <c r="M159" s="3"/>
      <c r="N159" s="3"/>
      <c r="O159" s="3"/>
      <c r="P159" s="3"/>
      <c r="Q159" s="3"/>
      <c r="R159" s="3"/>
      <c r="S159" s="3"/>
      <c r="T159" s="3"/>
      <c r="U159" s="3"/>
      <c r="V159" s="3"/>
      <c r="W159" s="3"/>
      <c r="X159" s="3"/>
      <c r="Y159" s="3"/>
      <c r="Z159" s="3"/>
    </row>
    <row r="160" spans="1:26" ht="12" customHeight="1" x14ac:dyDescent="0.25">
      <c r="A160" s="3"/>
      <c r="B160" s="3"/>
      <c r="C160" s="3"/>
      <c r="D160" s="3"/>
      <c r="E160" s="731"/>
      <c r="F160" s="732"/>
      <c r="G160" s="732"/>
      <c r="H160" s="733"/>
      <c r="I160" s="734"/>
      <c r="J160" s="735"/>
      <c r="K160" s="3"/>
      <c r="L160" s="3"/>
      <c r="M160" s="3"/>
      <c r="N160" s="3"/>
      <c r="O160" s="3"/>
      <c r="P160" s="3"/>
      <c r="Q160" s="3"/>
      <c r="R160" s="3"/>
      <c r="S160" s="3"/>
      <c r="T160" s="3"/>
      <c r="U160" s="3"/>
      <c r="V160" s="3"/>
      <c r="W160" s="3"/>
      <c r="X160" s="3"/>
      <c r="Y160" s="3"/>
      <c r="Z160" s="3"/>
    </row>
    <row r="161" spans="1:26" ht="12" customHeight="1" x14ac:dyDescent="0.25">
      <c r="A161" s="3"/>
      <c r="B161" s="3"/>
      <c r="C161" s="3"/>
      <c r="D161" s="3"/>
      <c r="E161" s="731"/>
      <c r="F161" s="732"/>
      <c r="G161" s="732"/>
      <c r="H161" s="733"/>
      <c r="I161" s="734"/>
      <c r="J161" s="735"/>
      <c r="K161" s="3"/>
      <c r="L161" s="3"/>
      <c r="M161" s="3"/>
      <c r="N161" s="3"/>
      <c r="O161" s="3"/>
      <c r="P161" s="3"/>
      <c r="Q161" s="3"/>
      <c r="R161" s="3"/>
      <c r="S161" s="3"/>
      <c r="T161" s="3"/>
      <c r="U161" s="3"/>
      <c r="V161" s="3"/>
      <c r="W161" s="3"/>
      <c r="X161" s="3"/>
      <c r="Y161" s="3"/>
      <c r="Z161" s="3"/>
    </row>
    <row r="162" spans="1:26" ht="12" customHeight="1" x14ac:dyDescent="0.25">
      <c r="A162" s="3"/>
      <c r="B162" s="3"/>
      <c r="C162" s="3"/>
      <c r="D162" s="3"/>
      <c r="E162" s="731"/>
      <c r="F162" s="732"/>
      <c r="G162" s="732"/>
      <c r="H162" s="733"/>
      <c r="I162" s="734"/>
      <c r="J162" s="735"/>
      <c r="K162" s="3"/>
      <c r="L162" s="3"/>
      <c r="M162" s="3"/>
      <c r="N162" s="3"/>
      <c r="O162" s="3"/>
      <c r="P162" s="3"/>
      <c r="Q162" s="3"/>
      <c r="R162" s="3"/>
      <c r="S162" s="3"/>
      <c r="T162" s="3"/>
      <c r="U162" s="3"/>
      <c r="V162" s="3"/>
      <c r="W162" s="3"/>
      <c r="X162" s="3"/>
      <c r="Y162" s="3"/>
      <c r="Z162" s="3"/>
    </row>
    <row r="163" spans="1:26" ht="12" customHeight="1" x14ac:dyDescent="0.25">
      <c r="A163" s="3"/>
      <c r="B163" s="3"/>
      <c r="C163" s="3"/>
      <c r="D163" s="3"/>
      <c r="E163" s="731"/>
      <c r="F163" s="732"/>
      <c r="G163" s="732"/>
      <c r="H163" s="733"/>
      <c r="I163" s="734"/>
      <c r="J163" s="735"/>
      <c r="K163" s="3"/>
      <c r="L163" s="3"/>
      <c r="M163" s="3"/>
      <c r="N163" s="3"/>
      <c r="O163" s="3"/>
      <c r="P163" s="3"/>
      <c r="Q163" s="3"/>
      <c r="R163" s="3"/>
      <c r="S163" s="3"/>
      <c r="T163" s="3"/>
      <c r="U163" s="3"/>
      <c r="V163" s="3"/>
      <c r="W163" s="3"/>
      <c r="X163" s="3"/>
      <c r="Y163" s="3"/>
      <c r="Z163" s="3"/>
    </row>
    <row r="164" spans="1:26" ht="12" customHeight="1" x14ac:dyDescent="0.25">
      <c r="A164" s="3"/>
      <c r="B164" s="3"/>
      <c r="C164" s="3"/>
      <c r="D164" s="3"/>
      <c r="E164" s="731"/>
      <c r="F164" s="732"/>
      <c r="G164" s="732"/>
      <c r="H164" s="733"/>
      <c r="I164" s="734"/>
      <c r="J164" s="735"/>
      <c r="K164" s="3"/>
      <c r="L164" s="3"/>
      <c r="M164" s="3"/>
      <c r="N164" s="3"/>
      <c r="O164" s="3"/>
      <c r="P164" s="3"/>
      <c r="Q164" s="3"/>
      <c r="R164" s="3"/>
      <c r="S164" s="3"/>
      <c r="T164" s="3"/>
      <c r="U164" s="3"/>
      <c r="V164" s="3"/>
      <c r="W164" s="3"/>
      <c r="X164" s="3"/>
      <c r="Y164" s="3"/>
      <c r="Z164" s="3"/>
    </row>
    <row r="165" spans="1:26" ht="12" customHeight="1" x14ac:dyDescent="0.25">
      <c r="A165" s="3"/>
      <c r="B165" s="3"/>
      <c r="C165" s="3"/>
      <c r="D165" s="3"/>
      <c r="E165" s="731"/>
      <c r="F165" s="732"/>
      <c r="G165" s="732"/>
      <c r="H165" s="733"/>
      <c r="I165" s="734"/>
      <c r="J165" s="735"/>
      <c r="K165" s="3"/>
      <c r="L165" s="3"/>
      <c r="M165" s="3"/>
      <c r="N165" s="3"/>
      <c r="O165" s="3"/>
      <c r="P165" s="3"/>
      <c r="Q165" s="3"/>
      <c r="R165" s="3"/>
      <c r="S165" s="3"/>
      <c r="T165" s="3"/>
      <c r="U165" s="3"/>
      <c r="V165" s="3"/>
      <c r="W165" s="3"/>
      <c r="X165" s="3"/>
      <c r="Y165" s="3"/>
      <c r="Z165" s="3"/>
    </row>
    <row r="166" spans="1:26" ht="12" customHeight="1" x14ac:dyDescent="0.25">
      <c r="A166" s="3"/>
      <c r="B166" s="3"/>
      <c r="C166" s="3"/>
      <c r="D166" s="3"/>
      <c r="E166" s="731"/>
      <c r="F166" s="732"/>
      <c r="G166" s="732"/>
      <c r="H166" s="733"/>
      <c r="I166" s="734"/>
      <c r="J166" s="735"/>
      <c r="K166" s="3"/>
      <c r="L166" s="3"/>
      <c r="M166" s="3"/>
      <c r="N166" s="3"/>
      <c r="O166" s="3"/>
      <c r="P166" s="3"/>
      <c r="Q166" s="3"/>
      <c r="R166" s="3"/>
      <c r="S166" s="3"/>
      <c r="T166" s="3"/>
      <c r="U166" s="3"/>
      <c r="V166" s="3"/>
      <c r="W166" s="3"/>
      <c r="X166" s="3"/>
      <c r="Y166" s="3"/>
      <c r="Z166" s="3"/>
    </row>
    <row r="167" spans="1:26" ht="12" customHeight="1" x14ac:dyDescent="0.25">
      <c r="A167" s="3"/>
      <c r="B167" s="3"/>
      <c r="C167" s="3"/>
      <c r="D167" s="3"/>
      <c r="E167" s="731"/>
      <c r="F167" s="732"/>
      <c r="G167" s="732"/>
      <c r="H167" s="733"/>
      <c r="I167" s="734"/>
      <c r="J167" s="735"/>
      <c r="K167" s="3"/>
      <c r="L167" s="3"/>
      <c r="M167" s="3"/>
      <c r="N167" s="3"/>
      <c r="O167" s="3"/>
      <c r="P167" s="3"/>
      <c r="Q167" s="3"/>
      <c r="R167" s="3"/>
      <c r="S167" s="3"/>
      <c r="T167" s="3"/>
      <c r="U167" s="3"/>
      <c r="V167" s="3"/>
      <c r="W167" s="3"/>
      <c r="X167" s="3"/>
      <c r="Y167" s="3"/>
      <c r="Z167" s="3"/>
    </row>
    <row r="168" spans="1:26" ht="12" customHeight="1" x14ac:dyDescent="0.25">
      <c r="A168" s="3"/>
      <c r="B168" s="3"/>
      <c r="C168" s="3"/>
      <c r="D168" s="3"/>
      <c r="E168" s="731"/>
      <c r="F168" s="732"/>
      <c r="G168" s="732"/>
      <c r="H168" s="733"/>
      <c r="I168" s="734"/>
      <c r="J168" s="735"/>
      <c r="K168" s="3"/>
      <c r="L168" s="3"/>
      <c r="M168" s="3"/>
      <c r="N168" s="3"/>
      <c r="O168" s="3"/>
      <c r="P168" s="3"/>
      <c r="Q168" s="3"/>
      <c r="R168" s="3"/>
      <c r="S168" s="3"/>
      <c r="T168" s="3"/>
      <c r="U168" s="3"/>
      <c r="V168" s="3"/>
      <c r="W168" s="3"/>
      <c r="X168" s="3"/>
      <c r="Y168" s="3"/>
      <c r="Z168" s="3"/>
    </row>
    <row r="169" spans="1:26" ht="12" customHeight="1" x14ac:dyDescent="0.25">
      <c r="A169" s="3"/>
      <c r="B169" s="3"/>
      <c r="C169" s="3"/>
      <c r="D169" s="3"/>
      <c r="E169" s="731"/>
      <c r="F169" s="732"/>
      <c r="G169" s="732"/>
      <c r="H169" s="733"/>
      <c r="I169" s="734"/>
      <c r="J169" s="735"/>
      <c r="K169" s="3"/>
      <c r="L169" s="3"/>
      <c r="M169" s="3"/>
      <c r="N169" s="3"/>
      <c r="O169" s="3"/>
      <c r="P169" s="3"/>
      <c r="Q169" s="3"/>
      <c r="R169" s="3"/>
      <c r="S169" s="3"/>
      <c r="T169" s="3"/>
      <c r="U169" s="3"/>
      <c r="V169" s="3"/>
      <c r="W169" s="3"/>
      <c r="X169" s="3"/>
      <c r="Y169" s="3"/>
      <c r="Z169" s="3"/>
    </row>
    <row r="170" spans="1:26" ht="12" customHeight="1" x14ac:dyDescent="0.25">
      <c r="A170" s="3"/>
      <c r="B170" s="3"/>
      <c r="C170" s="3"/>
      <c r="D170" s="3"/>
      <c r="E170" s="731"/>
      <c r="F170" s="732"/>
      <c r="G170" s="732"/>
      <c r="H170" s="733"/>
      <c r="I170" s="734"/>
      <c r="J170" s="735"/>
      <c r="K170" s="3"/>
      <c r="L170" s="3"/>
      <c r="M170" s="3"/>
      <c r="N170" s="3"/>
      <c r="O170" s="3"/>
      <c r="P170" s="3"/>
      <c r="Q170" s="3"/>
      <c r="R170" s="3"/>
      <c r="S170" s="3"/>
      <c r="T170" s="3"/>
      <c r="U170" s="3"/>
      <c r="V170" s="3"/>
      <c r="W170" s="3"/>
      <c r="X170" s="3"/>
      <c r="Y170" s="3"/>
      <c r="Z170" s="3"/>
    </row>
    <row r="171" spans="1:26" ht="12" customHeight="1" x14ac:dyDescent="0.25">
      <c r="A171" s="3"/>
      <c r="B171" s="3"/>
      <c r="C171" s="3"/>
      <c r="D171" s="3"/>
      <c r="E171" s="731"/>
      <c r="F171" s="732"/>
      <c r="G171" s="732"/>
      <c r="H171" s="733"/>
      <c r="I171" s="734"/>
      <c r="J171" s="735"/>
      <c r="K171" s="3"/>
      <c r="L171" s="3"/>
      <c r="M171" s="3"/>
      <c r="N171" s="3"/>
      <c r="O171" s="3"/>
      <c r="P171" s="3"/>
      <c r="Q171" s="3"/>
      <c r="R171" s="3"/>
      <c r="S171" s="3"/>
      <c r="T171" s="3"/>
      <c r="U171" s="3"/>
      <c r="V171" s="3"/>
      <c r="W171" s="3"/>
      <c r="X171" s="3"/>
      <c r="Y171" s="3"/>
      <c r="Z171" s="3"/>
    </row>
    <row r="172" spans="1:26" ht="12" customHeight="1" x14ac:dyDescent="0.25">
      <c r="A172" s="3"/>
      <c r="B172" s="3"/>
      <c r="C172" s="3"/>
      <c r="D172" s="3"/>
      <c r="E172" s="731"/>
      <c r="F172" s="732"/>
      <c r="G172" s="732"/>
      <c r="H172" s="733"/>
      <c r="I172" s="734"/>
      <c r="J172" s="735"/>
      <c r="K172" s="3"/>
      <c r="L172" s="3"/>
      <c r="M172" s="3"/>
      <c r="N172" s="3"/>
      <c r="O172" s="3"/>
      <c r="P172" s="3"/>
      <c r="Q172" s="3"/>
      <c r="R172" s="3"/>
      <c r="S172" s="3"/>
      <c r="T172" s="3"/>
      <c r="U172" s="3"/>
      <c r="V172" s="3"/>
      <c r="W172" s="3"/>
      <c r="X172" s="3"/>
      <c r="Y172" s="3"/>
      <c r="Z172" s="3"/>
    </row>
    <row r="173" spans="1:26" ht="12" customHeight="1" x14ac:dyDescent="0.25">
      <c r="A173" s="3"/>
      <c r="B173" s="3"/>
      <c r="C173" s="3"/>
      <c r="D173" s="3"/>
      <c r="E173" s="731"/>
      <c r="F173" s="732"/>
      <c r="G173" s="732"/>
      <c r="H173" s="733"/>
      <c r="I173" s="734"/>
      <c r="J173" s="735"/>
      <c r="K173" s="3"/>
      <c r="L173" s="3"/>
      <c r="M173" s="3"/>
      <c r="N173" s="3"/>
      <c r="O173" s="3"/>
      <c r="P173" s="3"/>
      <c r="Q173" s="3"/>
      <c r="R173" s="3"/>
      <c r="S173" s="3"/>
      <c r="T173" s="3"/>
      <c r="U173" s="3"/>
      <c r="V173" s="3"/>
      <c r="W173" s="3"/>
      <c r="X173" s="3"/>
      <c r="Y173" s="3"/>
      <c r="Z173" s="3"/>
    </row>
    <row r="174" spans="1:26" ht="12" customHeight="1" x14ac:dyDescent="0.25">
      <c r="A174" s="3"/>
      <c r="B174" s="3"/>
      <c r="C174" s="3"/>
      <c r="D174" s="3"/>
      <c r="E174" s="731"/>
      <c r="F174" s="732"/>
      <c r="G174" s="732"/>
      <c r="H174" s="733"/>
      <c r="I174" s="734"/>
      <c r="J174" s="735"/>
      <c r="K174" s="3"/>
      <c r="L174" s="3"/>
      <c r="M174" s="3"/>
      <c r="N174" s="3"/>
      <c r="O174" s="3"/>
      <c r="P174" s="3"/>
      <c r="Q174" s="3"/>
      <c r="R174" s="3"/>
      <c r="S174" s="3"/>
      <c r="T174" s="3"/>
      <c r="U174" s="3"/>
      <c r="V174" s="3"/>
      <c r="W174" s="3"/>
      <c r="X174" s="3"/>
      <c r="Y174" s="3"/>
      <c r="Z174" s="3"/>
    </row>
    <row r="175" spans="1:26" ht="12" customHeight="1" x14ac:dyDescent="0.25">
      <c r="A175" s="3"/>
      <c r="B175" s="3"/>
      <c r="C175" s="3"/>
      <c r="D175" s="3"/>
      <c r="E175" s="731"/>
      <c r="F175" s="732"/>
      <c r="G175" s="732"/>
      <c r="H175" s="733"/>
      <c r="I175" s="734"/>
      <c r="J175" s="735"/>
      <c r="K175" s="3"/>
      <c r="L175" s="3"/>
      <c r="M175" s="3"/>
      <c r="N175" s="3"/>
      <c r="O175" s="3"/>
      <c r="P175" s="3"/>
      <c r="Q175" s="3"/>
      <c r="R175" s="3"/>
      <c r="S175" s="3"/>
      <c r="T175" s="3"/>
      <c r="U175" s="3"/>
      <c r="V175" s="3"/>
      <c r="W175" s="3"/>
      <c r="X175" s="3"/>
      <c r="Y175" s="3"/>
      <c r="Z175" s="3"/>
    </row>
    <row r="176" spans="1:26" ht="12" customHeight="1" x14ac:dyDescent="0.25">
      <c r="A176" s="3"/>
      <c r="B176" s="3"/>
      <c r="C176" s="3"/>
      <c r="D176" s="3"/>
      <c r="E176" s="731"/>
      <c r="F176" s="732"/>
      <c r="G176" s="732"/>
      <c r="H176" s="733"/>
      <c r="I176" s="734"/>
      <c r="J176" s="735"/>
      <c r="K176" s="3"/>
      <c r="L176" s="3"/>
      <c r="M176" s="3"/>
      <c r="N176" s="3"/>
      <c r="O176" s="3"/>
      <c r="P176" s="3"/>
      <c r="Q176" s="3"/>
      <c r="R176" s="3"/>
      <c r="S176" s="3"/>
      <c r="T176" s="3"/>
      <c r="U176" s="3"/>
      <c r="V176" s="3"/>
      <c r="W176" s="3"/>
      <c r="X176" s="3"/>
      <c r="Y176" s="3"/>
      <c r="Z176" s="3"/>
    </row>
    <row r="177" spans="1:26" ht="12" customHeight="1" x14ac:dyDescent="0.25">
      <c r="A177" s="3"/>
      <c r="B177" s="3"/>
      <c r="C177" s="3"/>
      <c r="D177" s="3"/>
      <c r="E177" s="731"/>
      <c r="F177" s="732"/>
      <c r="G177" s="732"/>
      <c r="H177" s="733"/>
      <c r="I177" s="734"/>
      <c r="J177" s="735"/>
      <c r="K177" s="3"/>
      <c r="L177" s="3"/>
      <c r="M177" s="3"/>
      <c r="N177" s="3"/>
      <c r="O177" s="3"/>
      <c r="P177" s="3"/>
      <c r="Q177" s="3"/>
      <c r="R177" s="3"/>
      <c r="S177" s="3"/>
      <c r="T177" s="3"/>
      <c r="U177" s="3"/>
      <c r="V177" s="3"/>
      <c r="W177" s="3"/>
      <c r="X177" s="3"/>
      <c r="Y177" s="3"/>
      <c r="Z177" s="3"/>
    </row>
    <row r="178" spans="1:26" ht="12" customHeight="1" x14ac:dyDescent="0.25">
      <c r="A178" s="3"/>
      <c r="B178" s="3"/>
      <c r="C178" s="3"/>
      <c r="D178" s="3"/>
      <c r="E178" s="731"/>
      <c r="F178" s="732"/>
      <c r="G178" s="732"/>
      <c r="H178" s="733"/>
      <c r="I178" s="734"/>
      <c r="J178" s="735"/>
      <c r="K178" s="3"/>
      <c r="L178" s="3"/>
      <c r="M178" s="3"/>
      <c r="N178" s="3"/>
      <c r="O178" s="3"/>
      <c r="P178" s="3"/>
      <c r="Q178" s="3"/>
      <c r="R178" s="3"/>
      <c r="S178" s="3"/>
      <c r="T178" s="3"/>
      <c r="U178" s="3"/>
      <c r="V178" s="3"/>
      <c r="W178" s="3"/>
      <c r="X178" s="3"/>
      <c r="Y178" s="3"/>
      <c r="Z178" s="3"/>
    </row>
    <row r="179" spans="1:26" ht="12" customHeight="1" x14ac:dyDescent="0.25">
      <c r="A179" s="3"/>
      <c r="B179" s="3"/>
      <c r="C179" s="3"/>
      <c r="D179" s="3"/>
      <c r="E179" s="731"/>
      <c r="F179" s="732"/>
      <c r="G179" s="732"/>
      <c r="H179" s="733"/>
      <c r="I179" s="734"/>
      <c r="J179" s="735"/>
      <c r="K179" s="3"/>
      <c r="L179" s="3"/>
      <c r="M179" s="3"/>
      <c r="N179" s="3"/>
      <c r="O179" s="3"/>
      <c r="P179" s="3"/>
      <c r="Q179" s="3"/>
      <c r="R179" s="3"/>
      <c r="S179" s="3"/>
      <c r="T179" s="3"/>
      <c r="U179" s="3"/>
      <c r="V179" s="3"/>
      <c r="W179" s="3"/>
      <c r="X179" s="3"/>
      <c r="Y179" s="3"/>
      <c r="Z179" s="3"/>
    </row>
    <row r="180" spans="1:26" ht="12" customHeight="1" x14ac:dyDescent="0.25">
      <c r="A180" s="3"/>
      <c r="B180" s="3"/>
      <c r="C180" s="3"/>
      <c r="D180" s="3"/>
      <c r="E180" s="731"/>
      <c r="F180" s="732"/>
      <c r="G180" s="732"/>
      <c r="H180" s="733"/>
      <c r="I180" s="734"/>
      <c r="J180" s="735"/>
      <c r="K180" s="3"/>
      <c r="L180" s="3"/>
      <c r="M180" s="3"/>
      <c r="N180" s="3"/>
      <c r="O180" s="3"/>
      <c r="P180" s="3"/>
      <c r="Q180" s="3"/>
      <c r="R180" s="3"/>
      <c r="S180" s="3"/>
      <c r="T180" s="3"/>
      <c r="U180" s="3"/>
      <c r="V180" s="3"/>
      <c r="W180" s="3"/>
      <c r="X180" s="3"/>
      <c r="Y180" s="3"/>
      <c r="Z180" s="3"/>
    </row>
    <row r="181" spans="1:26" ht="12" customHeight="1" x14ac:dyDescent="0.25">
      <c r="A181" s="3"/>
      <c r="B181" s="3"/>
      <c r="C181" s="3"/>
      <c r="D181" s="3"/>
      <c r="E181" s="731"/>
      <c r="F181" s="732"/>
      <c r="G181" s="732"/>
      <c r="H181" s="733"/>
      <c r="I181" s="734"/>
      <c r="J181" s="735"/>
      <c r="K181" s="3"/>
      <c r="L181" s="3"/>
      <c r="M181" s="3"/>
      <c r="N181" s="3"/>
      <c r="O181" s="3"/>
      <c r="P181" s="3"/>
      <c r="Q181" s="3"/>
      <c r="R181" s="3"/>
      <c r="S181" s="3"/>
      <c r="T181" s="3"/>
      <c r="U181" s="3"/>
      <c r="V181" s="3"/>
      <c r="W181" s="3"/>
      <c r="X181" s="3"/>
      <c r="Y181" s="3"/>
      <c r="Z181" s="3"/>
    </row>
    <row r="182" spans="1:26" ht="12" customHeight="1" x14ac:dyDescent="0.25">
      <c r="A182" s="3"/>
      <c r="B182" s="3"/>
      <c r="C182" s="3"/>
      <c r="D182" s="3"/>
      <c r="E182" s="731"/>
      <c r="F182" s="732"/>
      <c r="G182" s="732"/>
      <c r="H182" s="733"/>
      <c r="I182" s="734"/>
      <c r="J182" s="735"/>
      <c r="K182" s="3"/>
      <c r="L182" s="3"/>
      <c r="M182" s="3"/>
      <c r="N182" s="3"/>
      <c r="O182" s="3"/>
      <c r="P182" s="3"/>
      <c r="Q182" s="3"/>
      <c r="R182" s="3"/>
      <c r="S182" s="3"/>
      <c r="T182" s="3"/>
      <c r="U182" s="3"/>
      <c r="V182" s="3"/>
      <c r="W182" s="3"/>
      <c r="X182" s="3"/>
      <c r="Y182" s="3"/>
      <c r="Z182" s="3"/>
    </row>
    <row r="183" spans="1:26" ht="12" customHeight="1" x14ac:dyDescent="0.25">
      <c r="A183" s="3"/>
      <c r="B183" s="3"/>
      <c r="C183" s="3"/>
      <c r="D183" s="3"/>
      <c r="E183" s="731"/>
      <c r="F183" s="732"/>
      <c r="G183" s="732"/>
      <c r="H183" s="733"/>
      <c r="I183" s="734"/>
      <c r="J183" s="735"/>
      <c r="K183" s="3"/>
      <c r="L183" s="3"/>
      <c r="M183" s="3"/>
      <c r="N183" s="3"/>
      <c r="O183" s="3"/>
      <c r="P183" s="3"/>
      <c r="Q183" s="3"/>
      <c r="R183" s="3"/>
      <c r="S183" s="3"/>
      <c r="T183" s="3"/>
      <c r="U183" s="3"/>
      <c r="V183" s="3"/>
      <c r="W183" s="3"/>
      <c r="X183" s="3"/>
      <c r="Y183" s="3"/>
      <c r="Z183" s="3"/>
    </row>
    <row r="184" spans="1:26" ht="12" customHeight="1" x14ac:dyDescent="0.25">
      <c r="A184" s="3"/>
      <c r="B184" s="3"/>
      <c r="C184" s="3"/>
      <c r="D184" s="3"/>
      <c r="E184" s="731"/>
      <c r="F184" s="732"/>
      <c r="G184" s="732"/>
      <c r="H184" s="733"/>
      <c r="I184" s="734"/>
      <c r="J184" s="735"/>
      <c r="K184" s="3"/>
      <c r="L184" s="3"/>
      <c r="M184" s="3"/>
      <c r="N184" s="3"/>
      <c r="O184" s="3"/>
      <c r="P184" s="3"/>
      <c r="Q184" s="3"/>
      <c r="R184" s="3"/>
      <c r="S184" s="3"/>
      <c r="T184" s="3"/>
      <c r="U184" s="3"/>
      <c r="V184" s="3"/>
      <c r="W184" s="3"/>
      <c r="X184" s="3"/>
      <c r="Y184" s="3"/>
      <c r="Z184" s="3"/>
    </row>
    <row r="185" spans="1:26" ht="12" customHeight="1" x14ac:dyDescent="0.25">
      <c r="A185" s="3"/>
      <c r="B185" s="3"/>
      <c r="C185" s="3"/>
      <c r="D185" s="3"/>
      <c r="E185" s="731"/>
      <c r="F185" s="732"/>
      <c r="G185" s="732"/>
      <c r="H185" s="733"/>
      <c r="I185" s="734"/>
      <c r="J185" s="735"/>
      <c r="K185" s="3"/>
      <c r="L185" s="3"/>
      <c r="M185" s="3"/>
      <c r="N185" s="3"/>
      <c r="O185" s="3"/>
      <c r="P185" s="3"/>
      <c r="Q185" s="3"/>
      <c r="R185" s="3"/>
      <c r="S185" s="3"/>
      <c r="T185" s="3"/>
      <c r="U185" s="3"/>
      <c r="V185" s="3"/>
      <c r="W185" s="3"/>
      <c r="X185" s="3"/>
      <c r="Y185" s="3"/>
      <c r="Z185" s="3"/>
    </row>
    <row r="186" spans="1:26" ht="12" customHeight="1" x14ac:dyDescent="0.25">
      <c r="A186" s="3"/>
      <c r="B186" s="3"/>
      <c r="C186" s="3"/>
      <c r="D186" s="3"/>
      <c r="E186" s="731"/>
      <c r="F186" s="732"/>
      <c r="G186" s="732"/>
      <c r="H186" s="733"/>
      <c r="I186" s="734"/>
      <c r="J186" s="735"/>
      <c r="K186" s="3"/>
      <c r="L186" s="3"/>
      <c r="M186" s="3"/>
      <c r="N186" s="3"/>
      <c r="O186" s="3"/>
      <c r="P186" s="3"/>
      <c r="Q186" s="3"/>
      <c r="R186" s="3"/>
      <c r="S186" s="3"/>
      <c r="T186" s="3"/>
      <c r="U186" s="3"/>
      <c r="V186" s="3"/>
      <c r="W186" s="3"/>
      <c r="X186" s="3"/>
      <c r="Y186" s="3"/>
      <c r="Z186" s="3"/>
    </row>
    <row r="187" spans="1:26" ht="12" customHeight="1" x14ac:dyDescent="0.25">
      <c r="A187" s="3"/>
      <c r="B187" s="3"/>
      <c r="C187" s="3"/>
      <c r="D187" s="3"/>
      <c r="E187" s="731"/>
      <c r="F187" s="732"/>
      <c r="G187" s="732"/>
      <c r="H187" s="733"/>
      <c r="I187" s="734"/>
      <c r="J187" s="735"/>
      <c r="K187" s="3"/>
      <c r="L187" s="3"/>
      <c r="M187" s="3"/>
      <c r="N187" s="3"/>
      <c r="O187" s="3"/>
      <c r="P187" s="3"/>
      <c r="Q187" s="3"/>
      <c r="R187" s="3"/>
      <c r="S187" s="3"/>
      <c r="T187" s="3"/>
      <c r="U187" s="3"/>
      <c r="V187" s="3"/>
      <c r="W187" s="3"/>
      <c r="X187" s="3"/>
      <c r="Y187" s="3"/>
      <c r="Z187" s="3"/>
    </row>
    <row r="188" spans="1:26" ht="12" customHeight="1" x14ac:dyDescent="0.25">
      <c r="A188" s="3"/>
      <c r="B188" s="3"/>
      <c r="C188" s="3"/>
      <c r="D188" s="3"/>
      <c r="E188" s="731"/>
      <c r="F188" s="732"/>
      <c r="G188" s="732"/>
      <c r="H188" s="733"/>
      <c r="I188" s="734"/>
      <c r="J188" s="735"/>
      <c r="K188" s="3"/>
      <c r="L188" s="3"/>
      <c r="M188" s="3"/>
      <c r="N188" s="3"/>
      <c r="O188" s="3"/>
      <c r="P188" s="3"/>
      <c r="Q188" s="3"/>
      <c r="R188" s="3"/>
      <c r="S188" s="3"/>
      <c r="T188" s="3"/>
      <c r="U188" s="3"/>
      <c r="V188" s="3"/>
      <c r="W188" s="3"/>
      <c r="X188" s="3"/>
      <c r="Y188" s="3"/>
      <c r="Z188" s="3"/>
    </row>
    <row r="189" spans="1:26" ht="12" customHeight="1" x14ac:dyDescent="0.25">
      <c r="A189" s="3"/>
      <c r="B189" s="3"/>
      <c r="C189" s="3"/>
      <c r="D189" s="3"/>
      <c r="E189" s="731"/>
      <c r="F189" s="732"/>
      <c r="G189" s="732"/>
      <c r="H189" s="733"/>
      <c r="I189" s="734"/>
      <c r="J189" s="735"/>
      <c r="K189" s="3"/>
      <c r="L189" s="3"/>
      <c r="M189" s="3"/>
      <c r="N189" s="3"/>
      <c r="O189" s="3"/>
      <c r="P189" s="3"/>
      <c r="Q189" s="3"/>
      <c r="R189" s="3"/>
      <c r="S189" s="3"/>
      <c r="T189" s="3"/>
      <c r="U189" s="3"/>
      <c r="V189" s="3"/>
      <c r="W189" s="3"/>
      <c r="X189" s="3"/>
      <c r="Y189" s="3"/>
      <c r="Z189" s="3"/>
    </row>
    <row r="190" spans="1:26" ht="12" customHeight="1" x14ac:dyDescent="0.25">
      <c r="A190" s="3"/>
      <c r="B190" s="3"/>
      <c r="C190" s="3"/>
      <c r="D190" s="3"/>
      <c r="E190" s="731"/>
      <c r="F190" s="732"/>
      <c r="G190" s="732"/>
      <c r="H190" s="733"/>
      <c r="I190" s="734"/>
      <c r="J190" s="735"/>
      <c r="K190" s="3"/>
      <c r="L190" s="3"/>
      <c r="M190" s="3"/>
      <c r="N190" s="3"/>
      <c r="O190" s="3"/>
      <c r="P190" s="3"/>
      <c r="Q190" s="3"/>
      <c r="R190" s="3"/>
      <c r="S190" s="3"/>
      <c r="T190" s="3"/>
      <c r="U190" s="3"/>
      <c r="V190" s="3"/>
      <c r="W190" s="3"/>
      <c r="X190" s="3"/>
      <c r="Y190" s="3"/>
      <c r="Z190" s="3"/>
    </row>
    <row r="191" spans="1:26" ht="12" customHeight="1" x14ac:dyDescent="0.25">
      <c r="A191" s="3"/>
      <c r="B191" s="3"/>
      <c r="C191" s="3"/>
      <c r="D191" s="3"/>
      <c r="E191" s="731"/>
      <c r="F191" s="732"/>
      <c r="G191" s="732"/>
      <c r="H191" s="733"/>
      <c r="I191" s="734"/>
      <c r="J191" s="735"/>
      <c r="K191" s="3"/>
      <c r="L191" s="3"/>
      <c r="M191" s="3"/>
      <c r="N191" s="3"/>
      <c r="O191" s="3"/>
      <c r="P191" s="3"/>
      <c r="Q191" s="3"/>
      <c r="R191" s="3"/>
      <c r="S191" s="3"/>
      <c r="T191" s="3"/>
      <c r="U191" s="3"/>
      <c r="V191" s="3"/>
      <c r="W191" s="3"/>
      <c r="X191" s="3"/>
      <c r="Y191" s="3"/>
      <c r="Z191" s="3"/>
    </row>
    <row r="192" spans="1:26" ht="12" customHeight="1" x14ac:dyDescent="0.25">
      <c r="A192" s="3"/>
      <c r="B192" s="3"/>
      <c r="C192" s="3"/>
      <c r="D192" s="3"/>
      <c r="E192" s="731"/>
      <c r="F192" s="732"/>
      <c r="G192" s="732"/>
      <c r="H192" s="733"/>
      <c r="I192" s="734"/>
      <c r="J192" s="735"/>
      <c r="K192" s="3"/>
      <c r="L192" s="3"/>
      <c r="M192" s="3"/>
      <c r="N192" s="3"/>
      <c r="O192" s="3"/>
      <c r="P192" s="3"/>
      <c r="Q192" s="3"/>
      <c r="R192" s="3"/>
      <c r="S192" s="3"/>
      <c r="T192" s="3"/>
      <c r="U192" s="3"/>
      <c r="V192" s="3"/>
      <c r="W192" s="3"/>
      <c r="X192" s="3"/>
      <c r="Y192" s="3"/>
      <c r="Z192" s="3"/>
    </row>
    <row r="193" spans="1:26" ht="12" customHeight="1" x14ac:dyDescent="0.25">
      <c r="A193" s="3"/>
      <c r="B193" s="3"/>
      <c r="C193" s="3"/>
      <c r="D193" s="3"/>
      <c r="E193" s="731"/>
      <c r="F193" s="732"/>
      <c r="G193" s="732"/>
      <c r="H193" s="733"/>
      <c r="I193" s="734"/>
      <c r="J193" s="735"/>
      <c r="K193" s="3"/>
      <c r="L193" s="3"/>
      <c r="M193" s="3"/>
      <c r="N193" s="3"/>
      <c r="O193" s="3"/>
      <c r="P193" s="3"/>
      <c r="Q193" s="3"/>
      <c r="R193" s="3"/>
      <c r="S193" s="3"/>
      <c r="T193" s="3"/>
      <c r="U193" s="3"/>
      <c r="V193" s="3"/>
      <c r="W193" s="3"/>
      <c r="X193" s="3"/>
      <c r="Y193" s="3"/>
      <c r="Z193" s="3"/>
    </row>
    <row r="194" spans="1:26" ht="12" customHeight="1" x14ac:dyDescent="0.25">
      <c r="A194" s="3"/>
      <c r="B194" s="3"/>
      <c r="C194" s="3"/>
      <c r="D194" s="3"/>
      <c r="E194" s="731"/>
      <c r="F194" s="732"/>
      <c r="G194" s="732"/>
      <c r="H194" s="733"/>
      <c r="I194" s="734"/>
      <c r="J194" s="735"/>
      <c r="K194" s="3"/>
      <c r="L194" s="3"/>
      <c r="M194" s="3"/>
      <c r="N194" s="3"/>
      <c r="O194" s="3"/>
      <c r="P194" s="3"/>
      <c r="Q194" s="3"/>
      <c r="R194" s="3"/>
      <c r="S194" s="3"/>
      <c r="T194" s="3"/>
      <c r="U194" s="3"/>
      <c r="V194" s="3"/>
      <c r="W194" s="3"/>
      <c r="X194" s="3"/>
      <c r="Y194" s="3"/>
      <c r="Z194" s="3"/>
    </row>
    <row r="195" spans="1:26" ht="12" customHeight="1" x14ac:dyDescent="0.25">
      <c r="A195" s="3"/>
      <c r="B195" s="3"/>
      <c r="C195" s="3"/>
      <c r="D195" s="3"/>
      <c r="E195" s="731"/>
      <c r="F195" s="732"/>
      <c r="G195" s="732"/>
      <c r="H195" s="733"/>
      <c r="I195" s="734"/>
      <c r="J195" s="735"/>
      <c r="K195" s="3"/>
      <c r="L195" s="3"/>
      <c r="M195" s="3"/>
      <c r="N195" s="3"/>
      <c r="O195" s="3"/>
      <c r="P195" s="3"/>
      <c r="Q195" s="3"/>
      <c r="R195" s="3"/>
      <c r="S195" s="3"/>
      <c r="T195" s="3"/>
      <c r="U195" s="3"/>
      <c r="V195" s="3"/>
      <c r="W195" s="3"/>
      <c r="X195" s="3"/>
      <c r="Y195" s="3"/>
      <c r="Z195" s="3"/>
    </row>
    <row r="196" spans="1:26" ht="12" customHeight="1" x14ac:dyDescent="0.25">
      <c r="A196" s="3"/>
      <c r="B196" s="3"/>
      <c r="C196" s="3"/>
      <c r="D196" s="3"/>
      <c r="E196" s="731"/>
      <c r="F196" s="732"/>
      <c r="G196" s="732"/>
      <c r="H196" s="733"/>
      <c r="I196" s="734"/>
      <c r="J196" s="735"/>
      <c r="K196" s="3"/>
      <c r="L196" s="3"/>
      <c r="M196" s="3"/>
      <c r="N196" s="3"/>
      <c r="O196" s="3"/>
      <c r="P196" s="3"/>
      <c r="Q196" s="3"/>
      <c r="R196" s="3"/>
      <c r="S196" s="3"/>
      <c r="T196" s="3"/>
      <c r="U196" s="3"/>
      <c r="V196" s="3"/>
      <c r="W196" s="3"/>
      <c r="X196" s="3"/>
      <c r="Y196" s="3"/>
      <c r="Z196" s="3"/>
    </row>
    <row r="197" spans="1:26" ht="12" customHeight="1" x14ac:dyDescent="0.25">
      <c r="A197" s="3"/>
      <c r="B197" s="3"/>
      <c r="C197" s="3"/>
      <c r="D197" s="3"/>
      <c r="E197" s="731"/>
      <c r="F197" s="732"/>
      <c r="G197" s="732"/>
      <c r="H197" s="733"/>
      <c r="I197" s="734"/>
      <c r="J197" s="735"/>
      <c r="K197" s="3"/>
      <c r="L197" s="3"/>
      <c r="M197" s="3"/>
      <c r="N197" s="3"/>
      <c r="O197" s="3"/>
      <c r="P197" s="3"/>
      <c r="Q197" s="3"/>
      <c r="R197" s="3"/>
      <c r="S197" s="3"/>
      <c r="T197" s="3"/>
      <c r="U197" s="3"/>
      <c r="V197" s="3"/>
      <c r="W197" s="3"/>
      <c r="X197" s="3"/>
      <c r="Y197" s="3"/>
      <c r="Z197" s="3"/>
    </row>
    <row r="198" spans="1:26" ht="12" customHeight="1" x14ac:dyDescent="0.25">
      <c r="A198" s="3"/>
      <c r="B198" s="3"/>
      <c r="C198" s="3"/>
      <c r="D198" s="3"/>
      <c r="E198" s="731"/>
      <c r="F198" s="732"/>
      <c r="G198" s="732"/>
      <c r="H198" s="733"/>
      <c r="I198" s="734"/>
      <c r="J198" s="735"/>
      <c r="K198" s="3"/>
      <c r="L198" s="3"/>
      <c r="M198" s="3"/>
      <c r="N198" s="3"/>
      <c r="O198" s="3"/>
      <c r="P198" s="3"/>
      <c r="Q198" s="3"/>
      <c r="R198" s="3"/>
      <c r="S198" s="3"/>
      <c r="T198" s="3"/>
      <c r="U198" s="3"/>
      <c r="V198" s="3"/>
      <c r="W198" s="3"/>
      <c r="X198" s="3"/>
      <c r="Y198" s="3"/>
      <c r="Z198" s="3"/>
    </row>
    <row r="199" spans="1:26" ht="12" customHeight="1" x14ac:dyDescent="0.25">
      <c r="A199" s="3"/>
      <c r="B199" s="3"/>
      <c r="C199" s="3"/>
      <c r="D199" s="3"/>
      <c r="E199" s="731"/>
      <c r="F199" s="732"/>
      <c r="G199" s="732"/>
      <c r="H199" s="733"/>
      <c r="I199" s="734"/>
      <c r="J199" s="735"/>
      <c r="K199" s="3"/>
      <c r="L199" s="3"/>
      <c r="M199" s="3"/>
      <c r="N199" s="3"/>
      <c r="O199" s="3"/>
      <c r="P199" s="3"/>
      <c r="Q199" s="3"/>
      <c r="R199" s="3"/>
      <c r="S199" s="3"/>
      <c r="T199" s="3"/>
      <c r="U199" s="3"/>
      <c r="V199" s="3"/>
      <c r="W199" s="3"/>
      <c r="X199" s="3"/>
      <c r="Y199" s="3"/>
      <c r="Z199" s="3"/>
    </row>
    <row r="200" spans="1:26" ht="12" customHeight="1" x14ac:dyDescent="0.25">
      <c r="A200" s="3"/>
      <c r="B200" s="3"/>
      <c r="C200" s="3"/>
      <c r="D200" s="3"/>
      <c r="E200" s="731"/>
      <c r="F200" s="732"/>
      <c r="G200" s="732"/>
      <c r="H200" s="733"/>
      <c r="I200" s="734"/>
      <c r="J200" s="735"/>
      <c r="K200" s="3"/>
      <c r="L200" s="3"/>
      <c r="M200" s="3"/>
      <c r="N200" s="3"/>
      <c r="O200" s="3"/>
      <c r="P200" s="3"/>
      <c r="Q200" s="3"/>
      <c r="R200" s="3"/>
      <c r="S200" s="3"/>
      <c r="T200" s="3"/>
      <c r="U200" s="3"/>
      <c r="V200" s="3"/>
      <c r="W200" s="3"/>
      <c r="X200" s="3"/>
      <c r="Y200" s="3"/>
      <c r="Z200" s="3"/>
    </row>
    <row r="201" spans="1:26" ht="12" customHeight="1" x14ac:dyDescent="0.25">
      <c r="A201" s="3"/>
      <c r="B201" s="3"/>
      <c r="C201" s="3"/>
      <c r="D201" s="3"/>
      <c r="E201" s="731"/>
      <c r="F201" s="732"/>
      <c r="G201" s="732"/>
      <c r="H201" s="733"/>
      <c r="I201" s="734"/>
      <c r="J201" s="735"/>
      <c r="K201" s="3"/>
      <c r="L201" s="3"/>
      <c r="M201" s="3"/>
      <c r="N201" s="3"/>
      <c r="O201" s="3"/>
      <c r="P201" s="3"/>
      <c r="Q201" s="3"/>
      <c r="R201" s="3"/>
      <c r="S201" s="3"/>
      <c r="T201" s="3"/>
      <c r="U201" s="3"/>
      <c r="V201" s="3"/>
      <c r="W201" s="3"/>
      <c r="X201" s="3"/>
      <c r="Y201" s="3"/>
      <c r="Z201" s="3"/>
    </row>
    <row r="202" spans="1:26" ht="12" customHeight="1" x14ac:dyDescent="0.25">
      <c r="A202" s="3"/>
      <c r="B202" s="3"/>
      <c r="C202" s="3"/>
      <c r="D202" s="3"/>
      <c r="E202" s="731"/>
      <c r="F202" s="732"/>
      <c r="G202" s="732"/>
      <c r="H202" s="733"/>
      <c r="I202" s="734"/>
      <c r="J202" s="735"/>
      <c r="K202" s="3"/>
      <c r="L202" s="3"/>
      <c r="M202" s="3"/>
      <c r="N202" s="3"/>
      <c r="O202" s="3"/>
      <c r="P202" s="3"/>
      <c r="Q202" s="3"/>
      <c r="R202" s="3"/>
      <c r="S202" s="3"/>
      <c r="T202" s="3"/>
      <c r="U202" s="3"/>
      <c r="V202" s="3"/>
      <c r="W202" s="3"/>
      <c r="X202" s="3"/>
      <c r="Y202" s="3"/>
      <c r="Z202" s="3"/>
    </row>
    <row r="203" spans="1:26" ht="12" customHeight="1" x14ac:dyDescent="0.25">
      <c r="A203" s="3"/>
      <c r="B203" s="3"/>
      <c r="C203" s="3"/>
      <c r="D203" s="3"/>
      <c r="E203" s="731"/>
      <c r="F203" s="732"/>
      <c r="G203" s="732"/>
      <c r="H203" s="733"/>
      <c r="I203" s="734"/>
      <c r="J203" s="735"/>
      <c r="K203" s="3"/>
      <c r="L203" s="3"/>
      <c r="M203" s="3"/>
      <c r="N203" s="3"/>
      <c r="O203" s="3"/>
      <c r="P203" s="3"/>
      <c r="Q203" s="3"/>
      <c r="R203" s="3"/>
      <c r="S203" s="3"/>
      <c r="T203" s="3"/>
      <c r="U203" s="3"/>
      <c r="V203" s="3"/>
      <c r="W203" s="3"/>
      <c r="X203" s="3"/>
      <c r="Y203" s="3"/>
      <c r="Z203" s="3"/>
    </row>
    <row r="204" spans="1:26" ht="12" customHeight="1" x14ac:dyDescent="0.25">
      <c r="A204" s="3"/>
      <c r="B204" s="3"/>
      <c r="C204" s="3"/>
      <c r="D204" s="3"/>
      <c r="E204" s="731"/>
      <c r="F204" s="732"/>
      <c r="G204" s="732"/>
      <c r="H204" s="733"/>
      <c r="I204" s="734"/>
      <c r="J204" s="735"/>
      <c r="K204" s="3"/>
      <c r="L204" s="3"/>
      <c r="M204" s="3"/>
      <c r="N204" s="3"/>
      <c r="O204" s="3"/>
      <c r="P204" s="3"/>
      <c r="Q204" s="3"/>
      <c r="R204" s="3"/>
      <c r="S204" s="3"/>
      <c r="T204" s="3"/>
      <c r="U204" s="3"/>
      <c r="V204" s="3"/>
      <c r="W204" s="3"/>
      <c r="X204" s="3"/>
      <c r="Y204" s="3"/>
      <c r="Z204" s="3"/>
    </row>
    <row r="205" spans="1:26" ht="12" customHeight="1" x14ac:dyDescent="0.25">
      <c r="A205" s="3"/>
      <c r="B205" s="3"/>
      <c r="C205" s="3"/>
      <c r="D205" s="3"/>
      <c r="E205" s="731"/>
      <c r="F205" s="732"/>
      <c r="G205" s="732"/>
      <c r="H205" s="733"/>
      <c r="I205" s="734"/>
      <c r="J205" s="735"/>
      <c r="K205" s="3"/>
      <c r="L205" s="3"/>
      <c r="M205" s="3"/>
      <c r="N205" s="3"/>
      <c r="O205" s="3"/>
      <c r="P205" s="3"/>
      <c r="Q205" s="3"/>
      <c r="R205" s="3"/>
      <c r="S205" s="3"/>
      <c r="T205" s="3"/>
      <c r="U205" s="3"/>
      <c r="V205" s="3"/>
      <c r="W205" s="3"/>
      <c r="X205" s="3"/>
      <c r="Y205" s="3"/>
      <c r="Z205" s="3"/>
    </row>
    <row r="206" spans="1:26" ht="12" customHeight="1" x14ac:dyDescent="0.25">
      <c r="A206" s="3"/>
      <c r="B206" s="3"/>
      <c r="C206" s="3"/>
      <c r="D206" s="3"/>
      <c r="E206" s="731"/>
      <c r="F206" s="732"/>
      <c r="G206" s="732"/>
      <c r="H206" s="733"/>
      <c r="I206" s="734"/>
      <c r="J206" s="735"/>
      <c r="K206" s="3"/>
      <c r="L206" s="3"/>
      <c r="M206" s="3"/>
      <c r="N206" s="3"/>
      <c r="O206" s="3"/>
      <c r="P206" s="3"/>
      <c r="Q206" s="3"/>
      <c r="R206" s="3"/>
      <c r="S206" s="3"/>
      <c r="T206" s="3"/>
      <c r="U206" s="3"/>
      <c r="V206" s="3"/>
      <c r="W206" s="3"/>
      <c r="X206" s="3"/>
      <c r="Y206" s="3"/>
      <c r="Z206" s="3"/>
    </row>
    <row r="207" spans="1:26" ht="12" customHeight="1" x14ac:dyDescent="0.25">
      <c r="A207" s="3"/>
      <c r="B207" s="3"/>
      <c r="C207" s="3"/>
      <c r="D207" s="3"/>
      <c r="E207" s="731"/>
      <c r="F207" s="732"/>
      <c r="G207" s="732"/>
      <c r="H207" s="733"/>
      <c r="I207" s="734"/>
      <c r="J207" s="735"/>
      <c r="K207" s="3"/>
      <c r="L207" s="3"/>
      <c r="M207" s="3"/>
      <c r="N207" s="3"/>
      <c r="O207" s="3"/>
      <c r="P207" s="3"/>
      <c r="Q207" s="3"/>
      <c r="R207" s="3"/>
      <c r="S207" s="3"/>
      <c r="T207" s="3"/>
      <c r="U207" s="3"/>
      <c r="V207" s="3"/>
      <c r="W207" s="3"/>
      <c r="X207" s="3"/>
      <c r="Y207" s="3"/>
      <c r="Z207" s="3"/>
    </row>
    <row r="208" spans="1:26" ht="12" customHeight="1" x14ac:dyDescent="0.25">
      <c r="A208" s="3"/>
      <c r="B208" s="3"/>
      <c r="C208" s="3"/>
      <c r="D208" s="3"/>
      <c r="E208" s="731"/>
      <c r="F208" s="732"/>
      <c r="G208" s="732"/>
      <c r="H208" s="733"/>
      <c r="I208" s="734"/>
      <c r="J208" s="735"/>
      <c r="K208" s="3"/>
      <c r="L208" s="3"/>
      <c r="M208" s="3"/>
      <c r="N208" s="3"/>
      <c r="O208" s="3"/>
      <c r="P208" s="3"/>
      <c r="Q208" s="3"/>
      <c r="R208" s="3"/>
      <c r="S208" s="3"/>
      <c r="T208" s="3"/>
      <c r="U208" s="3"/>
      <c r="V208" s="3"/>
      <c r="W208" s="3"/>
      <c r="X208" s="3"/>
      <c r="Y208" s="3"/>
      <c r="Z208" s="3"/>
    </row>
    <row r="209" spans="1:26" ht="12" customHeight="1" x14ac:dyDescent="0.25">
      <c r="A209" s="3"/>
      <c r="B209" s="3"/>
      <c r="C209" s="3"/>
      <c r="D209" s="3"/>
      <c r="E209" s="731"/>
      <c r="F209" s="732"/>
      <c r="G209" s="732"/>
      <c r="H209" s="733"/>
      <c r="I209" s="734"/>
      <c r="J209" s="735"/>
      <c r="K209" s="3"/>
      <c r="L209" s="3"/>
      <c r="M209" s="3"/>
      <c r="N209" s="3"/>
      <c r="O209" s="3"/>
      <c r="P209" s="3"/>
      <c r="Q209" s="3"/>
      <c r="R209" s="3"/>
      <c r="S209" s="3"/>
      <c r="T209" s="3"/>
      <c r="U209" s="3"/>
      <c r="V209" s="3"/>
      <c r="W209" s="3"/>
      <c r="X209" s="3"/>
      <c r="Y209" s="3"/>
      <c r="Z209" s="3"/>
    </row>
    <row r="210" spans="1:26" ht="12" customHeight="1" x14ac:dyDescent="0.25">
      <c r="A210" s="3"/>
      <c r="B210" s="3"/>
      <c r="C210" s="3"/>
      <c r="D210" s="3"/>
      <c r="E210" s="731"/>
      <c r="F210" s="732"/>
      <c r="G210" s="732"/>
      <c r="H210" s="733"/>
      <c r="I210" s="734"/>
      <c r="J210" s="735"/>
      <c r="K210" s="3"/>
      <c r="L210" s="3"/>
      <c r="M210" s="3"/>
      <c r="N210" s="3"/>
      <c r="O210" s="3"/>
      <c r="P210" s="3"/>
      <c r="Q210" s="3"/>
      <c r="R210" s="3"/>
      <c r="S210" s="3"/>
      <c r="T210" s="3"/>
      <c r="U210" s="3"/>
      <c r="V210" s="3"/>
      <c r="W210" s="3"/>
      <c r="X210" s="3"/>
      <c r="Y210" s="3"/>
      <c r="Z210" s="3"/>
    </row>
    <row r="211" spans="1:26" ht="12" customHeight="1" x14ac:dyDescent="0.25">
      <c r="A211" s="3"/>
      <c r="B211" s="3"/>
      <c r="C211" s="3"/>
      <c r="D211" s="3"/>
      <c r="E211" s="731"/>
      <c r="F211" s="732"/>
      <c r="G211" s="732"/>
      <c r="H211" s="733"/>
      <c r="I211" s="734"/>
      <c r="J211" s="735"/>
      <c r="K211" s="3"/>
      <c r="L211" s="3"/>
      <c r="M211" s="3"/>
      <c r="N211" s="3"/>
      <c r="O211" s="3"/>
      <c r="P211" s="3"/>
      <c r="Q211" s="3"/>
      <c r="R211" s="3"/>
      <c r="S211" s="3"/>
      <c r="T211" s="3"/>
      <c r="U211" s="3"/>
      <c r="V211" s="3"/>
      <c r="W211" s="3"/>
      <c r="X211" s="3"/>
      <c r="Y211" s="3"/>
      <c r="Z211" s="3"/>
    </row>
    <row r="212" spans="1:26" ht="12" customHeight="1" x14ac:dyDescent="0.25">
      <c r="A212" s="3"/>
      <c r="B212" s="3"/>
      <c r="C212" s="3"/>
      <c r="D212" s="3"/>
      <c r="E212" s="731"/>
      <c r="F212" s="732"/>
      <c r="G212" s="732"/>
      <c r="H212" s="733"/>
      <c r="I212" s="734"/>
      <c r="J212" s="735"/>
      <c r="K212" s="3"/>
      <c r="L212" s="3"/>
      <c r="M212" s="3"/>
      <c r="N212" s="3"/>
      <c r="O212" s="3"/>
      <c r="P212" s="3"/>
      <c r="Q212" s="3"/>
      <c r="R212" s="3"/>
      <c r="S212" s="3"/>
      <c r="T212" s="3"/>
      <c r="U212" s="3"/>
      <c r="V212" s="3"/>
      <c r="W212" s="3"/>
      <c r="X212" s="3"/>
      <c r="Y212" s="3"/>
      <c r="Z212" s="3"/>
    </row>
    <row r="213" spans="1:26" ht="12" customHeight="1" x14ac:dyDescent="0.25">
      <c r="A213" s="3"/>
      <c r="B213" s="3"/>
      <c r="C213" s="3"/>
      <c r="D213" s="3"/>
      <c r="E213" s="731"/>
      <c r="F213" s="732"/>
      <c r="G213" s="732"/>
      <c r="H213" s="733"/>
      <c r="I213" s="734"/>
      <c r="J213" s="735"/>
      <c r="K213" s="3"/>
      <c r="L213" s="3"/>
      <c r="M213" s="3"/>
      <c r="N213" s="3"/>
      <c r="O213" s="3"/>
      <c r="P213" s="3"/>
      <c r="Q213" s="3"/>
      <c r="R213" s="3"/>
      <c r="S213" s="3"/>
      <c r="T213" s="3"/>
      <c r="U213" s="3"/>
      <c r="V213" s="3"/>
      <c r="W213" s="3"/>
      <c r="X213" s="3"/>
      <c r="Y213" s="3"/>
      <c r="Z213" s="3"/>
    </row>
    <row r="214" spans="1:26" ht="12" customHeight="1" x14ac:dyDescent="0.25">
      <c r="A214" s="3"/>
      <c r="B214" s="3"/>
      <c r="C214" s="3"/>
      <c r="D214" s="3"/>
      <c r="E214" s="731"/>
      <c r="F214" s="732"/>
      <c r="G214" s="732"/>
      <c r="H214" s="733"/>
      <c r="I214" s="734"/>
      <c r="J214" s="735"/>
      <c r="K214" s="3"/>
      <c r="L214" s="3"/>
      <c r="M214" s="3"/>
      <c r="N214" s="3"/>
      <c r="O214" s="3"/>
      <c r="P214" s="3"/>
      <c r="Q214" s="3"/>
      <c r="R214" s="3"/>
      <c r="S214" s="3"/>
      <c r="T214" s="3"/>
      <c r="U214" s="3"/>
      <c r="V214" s="3"/>
      <c r="W214" s="3"/>
      <c r="X214" s="3"/>
      <c r="Y214" s="3"/>
      <c r="Z214" s="3"/>
    </row>
    <row r="215" spans="1:26" ht="12" customHeight="1" x14ac:dyDescent="0.25">
      <c r="A215" s="3"/>
      <c r="B215" s="3"/>
      <c r="C215" s="3"/>
      <c r="D215" s="3"/>
      <c r="E215" s="731"/>
      <c r="F215" s="732"/>
      <c r="G215" s="732"/>
      <c r="H215" s="733"/>
      <c r="I215" s="734"/>
      <c r="J215" s="735"/>
      <c r="K215" s="3"/>
      <c r="L215" s="3"/>
      <c r="M215" s="3"/>
      <c r="N215" s="3"/>
      <c r="O215" s="3"/>
      <c r="P215" s="3"/>
      <c r="Q215" s="3"/>
      <c r="R215" s="3"/>
      <c r="S215" s="3"/>
      <c r="T215" s="3"/>
      <c r="U215" s="3"/>
      <c r="V215" s="3"/>
      <c r="W215" s="3"/>
      <c r="X215" s="3"/>
      <c r="Y215" s="3"/>
      <c r="Z215" s="3"/>
    </row>
    <row r="216" spans="1:26" ht="12" customHeight="1" x14ac:dyDescent="0.25">
      <c r="A216" s="3"/>
      <c r="B216" s="3"/>
      <c r="C216" s="3"/>
      <c r="D216" s="3"/>
      <c r="E216" s="731"/>
      <c r="F216" s="732"/>
      <c r="G216" s="732"/>
      <c r="H216" s="733"/>
      <c r="I216" s="734"/>
      <c r="J216" s="735"/>
      <c r="K216" s="3"/>
      <c r="L216" s="3"/>
      <c r="M216" s="3"/>
      <c r="N216" s="3"/>
      <c r="O216" s="3"/>
      <c r="P216" s="3"/>
      <c r="Q216" s="3"/>
      <c r="R216" s="3"/>
      <c r="S216" s="3"/>
      <c r="T216" s="3"/>
      <c r="U216" s="3"/>
      <c r="V216" s="3"/>
      <c r="W216" s="3"/>
      <c r="X216" s="3"/>
      <c r="Y216" s="3"/>
      <c r="Z216" s="3"/>
    </row>
    <row r="217" spans="1:26" ht="12" customHeight="1" x14ac:dyDescent="0.25">
      <c r="A217" s="3"/>
      <c r="B217" s="3"/>
      <c r="C217" s="3"/>
      <c r="D217" s="3"/>
      <c r="E217" s="731"/>
      <c r="F217" s="732"/>
      <c r="G217" s="732"/>
      <c r="H217" s="733"/>
      <c r="I217" s="734"/>
      <c r="J217" s="735"/>
      <c r="K217" s="3"/>
      <c r="L217" s="3"/>
      <c r="M217" s="3"/>
      <c r="N217" s="3"/>
      <c r="O217" s="3"/>
      <c r="P217" s="3"/>
      <c r="Q217" s="3"/>
      <c r="R217" s="3"/>
      <c r="S217" s="3"/>
      <c r="T217" s="3"/>
      <c r="U217" s="3"/>
      <c r="V217" s="3"/>
      <c r="W217" s="3"/>
      <c r="X217" s="3"/>
      <c r="Y217" s="3"/>
      <c r="Z217" s="3"/>
    </row>
    <row r="218" spans="1:26" ht="12" customHeight="1" x14ac:dyDescent="0.25">
      <c r="A218" s="3"/>
      <c r="B218" s="3"/>
      <c r="C218" s="3"/>
      <c r="D218" s="3"/>
      <c r="E218" s="731"/>
      <c r="F218" s="732"/>
      <c r="G218" s="732"/>
      <c r="H218" s="733"/>
      <c r="I218" s="734"/>
      <c r="J218" s="735"/>
      <c r="K218" s="3"/>
      <c r="L218" s="3"/>
      <c r="M218" s="3"/>
      <c r="N218" s="3"/>
      <c r="O218" s="3"/>
      <c r="P218" s="3"/>
      <c r="Q218" s="3"/>
      <c r="R218" s="3"/>
      <c r="S218" s="3"/>
      <c r="T218" s="3"/>
      <c r="U218" s="3"/>
      <c r="V218" s="3"/>
      <c r="W218" s="3"/>
      <c r="X218" s="3"/>
      <c r="Y218" s="3"/>
      <c r="Z218" s="3"/>
    </row>
    <row r="219" spans="1:26" ht="12" customHeight="1" x14ac:dyDescent="0.25">
      <c r="A219" s="3"/>
      <c r="B219" s="3"/>
      <c r="C219" s="3"/>
      <c r="D219" s="3"/>
      <c r="E219" s="731"/>
      <c r="F219" s="732"/>
      <c r="G219" s="732"/>
      <c r="H219" s="733"/>
      <c r="I219" s="734"/>
      <c r="J219" s="735"/>
      <c r="K219" s="3"/>
      <c r="L219" s="3"/>
      <c r="M219" s="3"/>
      <c r="N219" s="3"/>
      <c r="O219" s="3"/>
      <c r="P219" s="3"/>
      <c r="Q219" s="3"/>
      <c r="R219" s="3"/>
      <c r="S219" s="3"/>
      <c r="T219" s="3"/>
      <c r="U219" s="3"/>
      <c r="V219" s="3"/>
      <c r="W219" s="3"/>
      <c r="X219" s="3"/>
      <c r="Y219" s="3"/>
      <c r="Z219" s="3"/>
    </row>
    <row r="220" spans="1:26" ht="12" customHeight="1" x14ac:dyDescent="0.25">
      <c r="A220" s="3"/>
      <c r="B220" s="3"/>
      <c r="C220" s="3"/>
      <c r="D220" s="3"/>
      <c r="E220" s="731"/>
      <c r="F220" s="732"/>
      <c r="G220" s="732"/>
      <c r="H220" s="733"/>
      <c r="I220" s="734"/>
      <c r="J220" s="735"/>
      <c r="K220" s="3"/>
      <c r="L220" s="3"/>
      <c r="M220" s="3"/>
      <c r="N220" s="3"/>
      <c r="O220" s="3"/>
      <c r="P220" s="3"/>
      <c r="Q220" s="3"/>
      <c r="R220" s="3"/>
      <c r="S220" s="3"/>
      <c r="T220" s="3"/>
      <c r="U220" s="3"/>
      <c r="V220" s="3"/>
      <c r="W220" s="3"/>
      <c r="X220" s="3"/>
      <c r="Y220" s="3"/>
      <c r="Z220" s="3"/>
    </row>
    <row r="221" spans="1:26" ht="12" customHeight="1" x14ac:dyDescent="0.25">
      <c r="A221" s="3"/>
      <c r="B221" s="3"/>
      <c r="C221" s="3"/>
      <c r="D221" s="3"/>
      <c r="E221" s="731"/>
      <c r="F221" s="732"/>
      <c r="G221" s="732"/>
      <c r="H221" s="733"/>
      <c r="I221" s="734"/>
      <c r="J221" s="735"/>
      <c r="K221" s="3"/>
      <c r="L221" s="3"/>
      <c r="M221" s="3"/>
      <c r="N221" s="3"/>
      <c r="O221" s="3"/>
      <c r="P221" s="3"/>
      <c r="Q221" s="3"/>
      <c r="R221" s="3"/>
      <c r="S221" s="3"/>
      <c r="T221" s="3"/>
      <c r="U221" s="3"/>
      <c r="V221" s="3"/>
      <c r="W221" s="3"/>
      <c r="X221" s="3"/>
      <c r="Y221" s="3"/>
      <c r="Z221" s="3"/>
    </row>
    <row r="222" spans="1:26" ht="12" customHeight="1" x14ac:dyDescent="0.25">
      <c r="A222" s="3"/>
      <c r="B222" s="3"/>
      <c r="C222" s="3"/>
      <c r="D222" s="3"/>
      <c r="E222" s="731"/>
      <c r="F222" s="732"/>
      <c r="G222" s="732"/>
      <c r="H222" s="733"/>
      <c r="I222" s="734"/>
      <c r="J222" s="735"/>
      <c r="K222" s="3"/>
      <c r="L222" s="3"/>
      <c r="M222" s="3"/>
      <c r="N222" s="3"/>
      <c r="O222" s="3"/>
      <c r="P222" s="3"/>
      <c r="Q222" s="3"/>
      <c r="R222" s="3"/>
      <c r="S222" s="3"/>
      <c r="T222" s="3"/>
      <c r="U222" s="3"/>
      <c r="V222" s="3"/>
      <c r="W222" s="3"/>
      <c r="X222" s="3"/>
      <c r="Y222" s="3"/>
      <c r="Z222" s="3"/>
    </row>
    <row r="223" spans="1:26" ht="12" customHeight="1" x14ac:dyDescent="0.25">
      <c r="A223" s="3"/>
      <c r="B223" s="3"/>
      <c r="C223" s="3"/>
      <c r="D223" s="3"/>
      <c r="E223" s="731"/>
      <c r="F223" s="732"/>
      <c r="G223" s="732"/>
      <c r="H223" s="733"/>
      <c r="I223" s="734"/>
      <c r="J223" s="735"/>
      <c r="K223" s="3"/>
      <c r="L223" s="3"/>
      <c r="M223" s="3"/>
      <c r="N223" s="3"/>
      <c r="O223" s="3"/>
      <c r="P223" s="3"/>
      <c r="Q223" s="3"/>
      <c r="R223" s="3"/>
      <c r="S223" s="3"/>
      <c r="T223" s="3"/>
      <c r="U223" s="3"/>
      <c r="V223" s="3"/>
      <c r="W223" s="3"/>
      <c r="X223" s="3"/>
      <c r="Y223" s="3"/>
      <c r="Z223" s="3"/>
    </row>
    <row r="224" spans="1:26" ht="12" customHeight="1" x14ac:dyDescent="0.25">
      <c r="A224" s="3"/>
      <c r="B224" s="3"/>
      <c r="C224" s="3"/>
      <c r="D224" s="3"/>
      <c r="E224" s="731"/>
      <c r="F224" s="732"/>
      <c r="G224" s="732"/>
      <c r="H224" s="733"/>
      <c r="I224" s="734"/>
      <c r="J224" s="735"/>
      <c r="K224" s="3"/>
      <c r="L224" s="3"/>
      <c r="M224" s="3"/>
      <c r="N224" s="3"/>
      <c r="O224" s="3"/>
      <c r="P224" s="3"/>
      <c r="Q224" s="3"/>
      <c r="R224" s="3"/>
      <c r="S224" s="3"/>
      <c r="T224" s="3"/>
      <c r="U224" s="3"/>
      <c r="V224" s="3"/>
      <c r="W224" s="3"/>
      <c r="X224" s="3"/>
      <c r="Y224" s="3"/>
      <c r="Z224" s="3"/>
    </row>
    <row r="225" spans="1:26" ht="12" customHeight="1" x14ac:dyDescent="0.25">
      <c r="A225" s="3"/>
      <c r="B225" s="3"/>
      <c r="C225" s="3"/>
      <c r="D225" s="3"/>
      <c r="E225" s="731"/>
      <c r="F225" s="732"/>
      <c r="G225" s="732"/>
      <c r="H225" s="733"/>
      <c r="I225" s="734"/>
      <c r="J225" s="735"/>
      <c r="K225" s="3"/>
      <c r="L225" s="3"/>
      <c r="M225" s="3"/>
      <c r="N225" s="3"/>
      <c r="O225" s="3"/>
      <c r="P225" s="3"/>
      <c r="Q225" s="3"/>
      <c r="R225" s="3"/>
      <c r="S225" s="3"/>
      <c r="T225" s="3"/>
      <c r="U225" s="3"/>
      <c r="V225" s="3"/>
      <c r="W225" s="3"/>
      <c r="X225" s="3"/>
      <c r="Y225" s="3"/>
      <c r="Z225" s="3"/>
    </row>
    <row r="226" spans="1:26" ht="12" customHeight="1" x14ac:dyDescent="0.25">
      <c r="A226" s="3"/>
      <c r="B226" s="3"/>
      <c r="C226" s="3"/>
      <c r="D226" s="3"/>
      <c r="E226" s="731"/>
      <c r="F226" s="732"/>
      <c r="G226" s="732"/>
      <c r="H226" s="733"/>
      <c r="I226" s="734"/>
      <c r="J226" s="735"/>
      <c r="K226" s="3"/>
      <c r="L226" s="3"/>
      <c r="M226" s="3"/>
      <c r="N226" s="3"/>
      <c r="O226" s="3"/>
      <c r="P226" s="3"/>
      <c r="Q226" s="3"/>
      <c r="R226" s="3"/>
      <c r="S226" s="3"/>
      <c r="T226" s="3"/>
      <c r="U226" s="3"/>
      <c r="V226" s="3"/>
      <c r="W226" s="3"/>
      <c r="X226" s="3"/>
      <c r="Y226" s="3"/>
      <c r="Z226" s="3"/>
    </row>
    <row r="227" spans="1:26" ht="12" customHeight="1" x14ac:dyDescent="0.25">
      <c r="A227" s="3"/>
      <c r="B227" s="3"/>
      <c r="C227" s="3"/>
      <c r="D227" s="3"/>
      <c r="E227" s="731"/>
      <c r="F227" s="732"/>
      <c r="G227" s="732"/>
      <c r="H227" s="733"/>
      <c r="I227" s="734"/>
      <c r="J227" s="735"/>
      <c r="K227" s="3"/>
      <c r="L227" s="3"/>
      <c r="M227" s="3"/>
      <c r="N227" s="3"/>
      <c r="O227" s="3"/>
      <c r="P227" s="3"/>
      <c r="Q227" s="3"/>
      <c r="R227" s="3"/>
      <c r="S227" s="3"/>
      <c r="T227" s="3"/>
      <c r="U227" s="3"/>
      <c r="V227" s="3"/>
      <c r="W227" s="3"/>
      <c r="X227" s="3"/>
      <c r="Y227" s="3"/>
      <c r="Z227" s="3"/>
    </row>
    <row r="228" spans="1:26" ht="12" customHeight="1" x14ac:dyDescent="0.25">
      <c r="A228" s="3"/>
      <c r="B228" s="3"/>
      <c r="C228" s="3"/>
      <c r="D228" s="3"/>
      <c r="E228" s="731"/>
      <c r="F228" s="732"/>
      <c r="G228" s="732"/>
      <c r="H228" s="733"/>
      <c r="I228" s="734"/>
      <c r="J228" s="735"/>
      <c r="K228" s="3"/>
      <c r="L228" s="3"/>
      <c r="M228" s="3"/>
      <c r="N228" s="3"/>
      <c r="O228" s="3"/>
      <c r="P228" s="3"/>
      <c r="Q228" s="3"/>
      <c r="R228" s="3"/>
      <c r="S228" s="3"/>
      <c r="T228" s="3"/>
      <c r="U228" s="3"/>
      <c r="V228" s="3"/>
      <c r="W228" s="3"/>
      <c r="X228" s="3"/>
      <c r="Y228" s="3"/>
      <c r="Z228" s="3"/>
    </row>
    <row r="229" spans="1:26" ht="12" customHeight="1" x14ac:dyDescent="0.25">
      <c r="A229" s="3"/>
      <c r="B229" s="3"/>
      <c r="C229" s="3"/>
      <c r="D229" s="3"/>
      <c r="E229" s="731"/>
      <c r="F229" s="732"/>
      <c r="G229" s="732"/>
      <c r="H229" s="733"/>
      <c r="I229" s="734"/>
      <c r="J229" s="735"/>
      <c r="K229" s="3"/>
      <c r="L229" s="3"/>
      <c r="M229" s="3"/>
      <c r="N229" s="3"/>
      <c r="O229" s="3"/>
      <c r="P229" s="3"/>
      <c r="Q229" s="3"/>
      <c r="R229" s="3"/>
      <c r="S229" s="3"/>
      <c r="T229" s="3"/>
      <c r="U229" s="3"/>
      <c r="V229" s="3"/>
      <c r="W229" s="3"/>
      <c r="X229" s="3"/>
      <c r="Y229" s="3"/>
      <c r="Z229" s="3"/>
    </row>
    <row r="230" spans="1:26" ht="12" customHeight="1" x14ac:dyDescent="0.25">
      <c r="A230" s="3"/>
      <c r="B230" s="3"/>
      <c r="C230" s="3"/>
      <c r="D230" s="3"/>
      <c r="E230" s="731"/>
      <c r="F230" s="732"/>
      <c r="G230" s="732"/>
      <c r="H230" s="733"/>
      <c r="I230" s="734"/>
      <c r="J230" s="735"/>
      <c r="K230" s="3"/>
      <c r="L230" s="3"/>
      <c r="M230" s="3"/>
      <c r="N230" s="3"/>
      <c r="O230" s="3"/>
      <c r="P230" s="3"/>
      <c r="Q230" s="3"/>
      <c r="R230" s="3"/>
      <c r="S230" s="3"/>
      <c r="T230" s="3"/>
      <c r="U230" s="3"/>
      <c r="V230" s="3"/>
      <c r="W230" s="3"/>
      <c r="X230" s="3"/>
      <c r="Y230" s="3"/>
      <c r="Z230" s="3"/>
    </row>
    <row r="231" spans="1:26" ht="12" customHeight="1" x14ac:dyDescent="0.25">
      <c r="A231" s="3"/>
      <c r="B231" s="3"/>
      <c r="C231" s="3"/>
      <c r="D231" s="3"/>
      <c r="E231" s="731"/>
      <c r="F231" s="732"/>
      <c r="G231" s="732"/>
      <c r="H231" s="733"/>
      <c r="I231" s="734"/>
      <c r="J231" s="735"/>
      <c r="K231" s="3"/>
      <c r="L231" s="3"/>
      <c r="M231" s="3"/>
      <c r="N231" s="3"/>
      <c r="O231" s="3"/>
      <c r="P231" s="3"/>
      <c r="Q231" s="3"/>
      <c r="R231" s="3"/>
      <c r="S231" s="3"/>
      <c r="T231" s="3"/>
      <c r="U231" s="3"/>
      <c r="V231" s="3"/>
      <c r="W231" s="3"/>
      <c r="X231" s="3"/>
      <c r="Y231" s="3"/>
      <c r="Z231" s="3"/>
    </row>
    <row r="232" spans="1:26" ht="12" customHeight="1" x14ac:dyDescent="0.25">
      <c r="A232" s="3"/>
      <c r="B232" s="3"/>
      <c r="C232" s="3"/>
      <c r="D232" s="3"/>
      <c r="E232" s="731"/>
      <c r="F232" s="732"/>
      <c r="G232" s="732"/>
      <c r="H232" s="733"/>
      <c r="I232" s="734"/>
      <c r="J232" s="735"/>
      <c r="K232" s="3"/>
      <c r="L232" s="3"/>
      <c r="M232" s="3"/>
      <c r="N232" s="3"/>
      <c r="O232" s="3"/>
      <c r="P232" s="3"/>
      <c r="Q232" s="3"/>
      <c r="R232" s="3"/>
      <c r="S232" s="3"/>
      <c r="T232" s="3"/>
      <c r="U232" s="3"/>
      <c r="V232" s="3"/>
      <c r="W232" s="3"/>
      <c r="X232" s="3"/>
      <c r="Y232" s="3"/>
      <c r="Z232" s="3"/>
    </row>
    <row r="233" spans="1:26" ht="12" customHeight="1" x14ac:dyDescent="0.25">
      <c r="A233" s="3"/>
      <c r="B233" s="3"/>
      <c r="C233" s="3"/>
      <c r="D233" s="3"/>
      <c r="E233" s="731"/>
      <c r="F233" s="732"/>
      <c r="G233" s="732"/>
      <c r="H233" s="733"/>
      <c r="I233" s="734"/>
      <c r="J233" s="735"/>
      <c r="K233" s="3"/>
      <c r="L233" s="3"/>
      <c r="M233" s="3"/>
      <c r="N233" s="3"/>
      <c r="O233" s="3"/>
      <c r="P233" s="3"/>
      <c r="Q233" s="3"/>
      <c r="R233" s="3"/>
      <c r="S233" s="3"/>
      <c r="T233" s="3"/>
      <c r="U233" s="3"/>
      <c r="V233" s="3"/>
      <c r="W233" s="3"/>
      <c r="X233" s="3"/>
      <c r="Y233" s="3"/>
      <c r="Z233" s="3"/>
    </row>
    <row r="234" spans="1:26" ht="12" customHeight="1" x14ac:dyDescent="0.25">
      <c r="A234" s="3"/>
      <c r="B234" s="3"/>
      <c r="C234" s="3"/>
      <c r="D234" s="3"/>
      <c r="E234" s="731"/>
      <c r="F234" s="732"/>
      <c r="G234" s="732"/>
      <c r="H234" s="733"/>
      <c r="I234" s="734"/>
      <c r="J234" s="735"/>
      <c r="K234" s="3"/>
      <c r="L234" s="3"/>
      <c r="M234" s="3"/>
      <c r="N234" s="3"/>
      <c r="O234" s="3"/>
      <c r="P234" s="3"/>
      <c r="Q234" s="3"/>
      <c r="R234" s="3"/>
      <c r="S234" s="3"/>
      <c r="T234" s="3"/>
      <c r="U234" s="3"/>
      <c r="V234" s="3"/>
      <c r="W234" s="3"/>
      <c r="X234" s="3"/>
      <c r="Y234" s="3"/>
      <c r="Z234" s="3"/>
    </row>
    <row r="235" spans="1:26" ht="12" customHeight="1" x14ac:dyDescent="0.25">
      <c r="A235" s="3"/>
      <c r="B235" s="3"/>
      <c r="C235" s="3"/>
      <c r="D235" s="3"/>
      <c r="E235" s="731"/>
      <c r="F235" s="732"/>
      <c r="G235" s="732"/>
      <c r="H235" s="733"/>
      <c r="I235" s="734"/>
      <c r="J235" s="735"/>
      <c r="K235" s="3"/>
      <c r="L235" s="3"/>
      <c r="M235" s="3"/>
      <c r="N235" s="3"/>
      <c r="O235" s="3"/>
      <c r="P235" s="3"/>
      <c r="Q235" s="3"/>
      <c r="R235" s="3"/>
      <c r="S235" s="3"/>
      <c r="T235" s="3"/>
      <c r="U235" s="3"/>
      <c r="V235" s="3"/>
      <c r="W235" s="3"/>
      <c r="X235" s="3"/>
      <c r="Y235" s="3"/>
      <c r="Z235" s="3"/>
    </row>
    <row r="236" spans="1:26" ht="12" customHeight="1" x14ac:dyDescent="0.25">
      <c r="A236" s="3"/>
      <c r="B236" s="3"/>
      <c r="C236" s="3"/>
      <c r="D236" s="3"/>
      <c r="E236" s="731"/>
      <c r="F236" s="732"/>
      <c r="G236" s="732"/>
      <c r="H236" s="733"/>
      <c r="I236" s="734"/>
      <c r="J236" s="735"/>
      <c r="K236" s="3"/>
      <c r="L236" s="3"/>
      <c r="M236" s="3"/>
      <c r="N236" s="3"/>
      <c r="O236" s="3"/>
      <c r="P236" s="3"/>
      <c r="Q236" s="3"/>
      <c r="R236" s="3"/>
      <c r="S236" s="3"/>
      <c r="T236" s="3"/>
      <c r="U236" s="3"/>
      <c r="V236" s="3"/>
      <c r="W236" s="3"/>
      <c r="X236" s="3"/>
      <c r="Y236" s="3"/>
      <c r="Z236" s="3"/>
    </row>
    <row r="237" spans="1:26" ht="12" customHeight="1" x14ac:dyDescent="0.25">
      <c r="A237" s="3"/>
      <c r="B237" s="3"/>
      <c r="C237" s="3"/>
      <c r="D237" s="3"/>
      <c r="E237" s="731"/>
      <c r="F237" s="732"/>
      <c r="G237" s="732"/>
      <c r="H237" s="733"/>
      <c r="I237" s="734"/>
      <c r="J237" s="735"/>
      <c r="K237" s="3"/>
      <c r="L237" s="3"/>
      <c r="M237" s="3"/>
      <c r="N237" s="3"/>
      <c r="O237" s="3"/>
      <c r="P237" s="3"/>
      <c r="Q237" s="3"/>
      <c r="R237" s="3"/>
      <c r="S237" s="3"/>
      <c r="T237" s="3"/>
      <c r="U237" s="3"/>
      <c r="V237" s="3"/>
      <c r="W237" s="3"/>
      <c r="X237" s="3"/>
      <c r="Y237" s="3"/>
      <c r="Z237" s="3"/>
    </row>
    <row r="238" spans="1:26" ht="12" customHeight="1" x14ac:dyDescent="0.25">
      <c r="A238" s="3"/>
      <c r="B238" s="3"/>
      <c r="C238" s="3"/>
      <c r="D238" s="3"/>
      <c r="E238" s="731"/>
      <c r="F238" s="732"/>
      <c r="G238" s="732"/>
      <c r="H238" s="733"/>
      <c r="I238" s="734"/>
      <c r="J238" s="735"/>
      <c r="K238" s="3"/>
      <c r="L238" s="3"/>
      <c r="M238" s="3"/>
      <c r="N238" s="3"/>
      <c r="O238" s="3"/>
      <c r="P238" s="3"/>
      <c r="Q238" s="3"/>
      <c r="R238" s="3"/>
      <c r="S238" s="3"/>
      <c r="T238" s="3"/>
      <c r="U238" s="3"/>
      <c r="V238" s="3"/>
      <c r="W238" s="3"/>
      <c r="X238" s="3"/>
      <c r="Y238" s="3"/>
      <c r="Z238" s="3"/>
    </row>
    <row r="239" spans="1:26" ht="12" customHeight="1" x14ac:dyDescent="0.25">
      <c r="A239" s="3"/>
      <c r="B239" s="3"/>
      <c r="C239" s="3"/>
      <c r="D239" s="3"/>
      <c r="E239" s="731"/>
      <c r="F239" s="732"/>
      <c r="G239" s="732"/>
      <c r="H239" s="733"/>
      <c r="I239" s="734"/>
      <c r="J239" s="735"/>
      <c r="K239" s="3"/>
      <c r="L239" s="3"/>
      <c r="M239" s="3"/>
      <c r="N239" s="3"/>
      <c r="O239" s="3"/>
      <c r="P239" s="3"/>
      <c r="Q239" s="3"/>
      <c r="R239" s="3"/>
      <c r="S239" s="3"/>
      <c r="T239" s="3"/>
      <c r="U239" s="3"/>
      <c r="V239" s="3"/>
      <c r="W239" s="3"/>
      <c r="X239" s="3"/>
      <c r="Y239" s="3"/>
      <c r="Z239" s="3"/>
    </row>
    <row r="240" spans="1:26" ht="12" customHeight="1" x14ac:dyDescent="0.25">
      <c r="A240" s="3"/>
      <c r="B240" s="3"/>
      <c r="C240" s="3"/>
      <c r="D240" s="3"/>
      <c r="E240" s="731"/>
      <c r="F240" s="732"/>
      <c r="G240" s="732"/>
      <c r="H240" s="733"/>
      <c r="I240" s="734"/>
      <c r="J240" s="735"/>
      <c r="K240" s="3"/>
      <c r="L240" s="3"/>
      <c r="M240" s="3"/>
      <c r="N240" s="3"/>
      <c r="O240" s="3"/>
      <c r="P240" s="3"/>
      <c r="Q240" s="3"/>
      <c r="R240" s="3"/>
      <c r="S240" s="3"/>
      <c r="T240" s="3"/>
      <c r="U240" s="3"/>
      <c r="V240" s="3"/>
      <c r="W240" s="3"/>
      <c r="X240" s="3"/>
      <c r="Y240" s="3"/>
      <c r="Z240" s="3"/>
    </row>
    <row r="241" spans="1:26" ht="12" customHeight="1" x14ac:dyDescent="0.25">
      <c r="A241" s="3"/>
      <c r="B241" s="3"/>
      <c r="C241" s="3"/>
      <c r="D241" s="3"/>
      <c r="E241" s="731"/>
      <c r="F241" s="732"/>
      <c r="G241" s="732"/>
      <c r="H241" s="733"/>
      <c r="I241" s="734"/>
      <c r="J241" s="735"/>
      <c r="K241" s="3"/>
      <c r="L241" s="3"/>
      <c r="M241" s="3"/>
      <c r="N241" s="3"/>
      <c r="O241" s="3"/>
      <c r="P241" s="3"/>
      <c r="Q241" s="3"/>
      <c r="R241" s="3"/>
      <c r="S241" s="3"/>
      <c r="T241" s="3"/>
      <c r="U241" s="3"/>
      <c r="V241" s="3"/>
      <c r="W241" s="3"/>
      <c r="X241" s="3"/>
      <c r="Y241" s="3"/>
      <c r="Z241" s="3"/>
    </row>
    <row r="242" spans="1:26" ht="12" customHeight="1" x14ac:dyDescent="0.25">
      <c r="A242" s="3"/>
      <c r="B242" s="3"/>
      <c r="C242" s="3"/>
      <c r="D242" s="3"/>
      <c r="E242" s="731"/>
      <c r="F242" s="732"/>
      <c r="G242" s="732"/>
      <c r="H242" s="733"/>
      <c r="I242" s="734"/>
      <c r="J242" s="735"/>
      <c r="K242" s="3"/>
      <c r="L242" s="3"/>
      <c r="M242" s="3"/>
      <c r="N242" s="3"/>
      <c r="O242" s="3"/>
      <c r="P242" s="3"/>
      <c r="Q242" s="3"/>
      <c r="R242" s="3"/>
      <c r="S242" s="3"/>
      <c r="T242" s="3"/>
      <c r="U242" s="3"/>
      <c r="V242" s="3"/>
      <c r="W242" s="3"/>
      <c r="X242" s="3"/>
      <c r="Y242" s="3"/>
      <c r="Z242" s="3"/>
    </row>
    <row r="243" spans="1:26" ht="12" customHeight="1" x14ac:dyDescent="0.25">
      <c r="A243" s="3"/>
      <c r="B243" s="3"/>
      <c r="C243" s="3"/>
      <c r="D243" s="3"/>
      <c r="E243" s="731"/>
      <c r="F243" s="732"/>
      <c r="G243" s="732"/>
      <c r="H243" s="733"/>
      <c r="I243" s="734"/>
      <c r="J243" s="735"/>
      <c r="K243" s="3"/>
      <c r="L243" s="3"/>
      <c r="M243" s="3"/>
      <c r="N243" s="3"/>
      <c r="O243" s="3"/>
      <c r="P243" s="3"/>
      <c r="Q243" s="3"/>
      <c r="R243" s="3"/>
      <c r="S243" s="3"/>
      <c r="T243" s="3"/>
      <c r="U243" s="3"/>
      <c r="V243" s="3"/>
      <c r="W243" s="3"/>
      <c r="X243" s="3"/>
      <c r="Y243" s="3"/>
      <c r="Z243" s="3"/>
    </row>
    <row r="244" spans="1:26" ht="12" customHeight="1" x14ac:dyDescent="0.25">
      <c r="A244" s="3"/>
      <c r="B244" s="3"/>
      <c r="C244" s="3"/>
      <c r="D244" s="3"/>
      <c r="E244" s="731"/>
      <c r="F244" s="732"/>
      <c r="G244" s="732"/>
      <c r="H244" s="733"/>
      <c r="I244" s="734"/>
      <c r="J244" s="735"/>
      <c r="K244" s="3"/>
      <c r="L244" s="3"/>
      <c r="M244" s="3"/>
      <c r="N244" s="3"/>
      <c r="O244" s="3"/>
      <c r="P244" s="3"/>
      <c r="Q244" s="3"/>
      <c r="R244" s="3"/>
      <c r="S244" s="3"/>
      <c r="T244" s="3"/>
      <c r="U244" s="3"/>
      <c r="V244" s="3"/>
      <c r="W244" s="3"/>
      <c r="X244" s="3"/>
      <c r="Y244" s="3"/>
      <c r="Z244" s="3"/>
    </row>
    <row r="245" spans="1:26" ht="12" customHeight="1" x14ac:dyDescent="0.25">
      <c r="A245" s="3"/>
      <c r="B245" s="3"/>
      <c r="C245" s="3"/>
      <c r="D245" s="3"/>
      <c r="E245" s="731"/>
      <c r="F245" s="732"/>
      <c r="G245" s="732"/>
      <c r="H245" s="733"/>
      <c r="I245" s="734"/>
      <c r="J245" s="735"/>
      <c r="K245" s="3"/>
      <c r="L245" s="3"/>
      <c r="M245" s="3"/>
      <c r="N245" s="3"/>
      <c r="O245" s="3"/>
      <c r="P245" s="3"/>
      <c r="Q245" s="3"/>
      <c r="R245" s="3"/>
      <c r="S245" s="3"/>
      <c r="T245" s="3"/>
      <c r="U245" s="3"/>
      <c r="V245" s="3"/>
      <c r="W245" s="3"/>
      <c r="X245" s="3"/>
      <c r="Y245" s="3"/>
      <c r="Z245" s="3"/>
    </row>
    <row r="246" spans="1:26" ht="12" customHeight="1" x14ac:dyDescent="0.25">
      <c r="A246" s="3"/>
      <c r="B246" s="3"/>
      <c r="C246" s="3"/>
      <c r="D246" s="3"/>
      <c r="E246" s="731"/>
      <c r="F246" s="732"/>
      <c r="G246" s="732"/>
      <c r="H246" s="733"/>
      <c r="I246" s="734"/>
      <c r="J246" s="735"/>
      <c r="K246" s="3"/>
      <c r="L246" s="3"/>
      <c r="M246" s="3"/>
      <c r="N246" s="3"/>
      <c r="O246" s="3"/>
      <c r="P246" s="3"/>
      <c r="Q246" s="3"/>
      <c r="R246" s="3"/>
      <c r="S246" s="3"/>
      <c r="T246" s="3"/>
      <c r="U246" s="3"/>
      <c r="V246" s="3"/>
      <c r="W246" s="3"/>
      <c r="X246" s="3"/>
      <c r="Y246" s="3"/>
      <c r="Z246" s="3"/>
    </row>
    <row r="247" spans="1:26" ht="12" customHeight="1" x14ac:dyDescent="0.25">
      <c r="A247" s="3"/>
      <c r="B247" s="3"/>
      <c r="C247" s="3"/>
      <c r="D247" s="3"/>
      <c r="E247" s="731"/>
      <c r="F247" s="732"/>
      <c r="G247" s="732"/>
      <c r="H247" s="733"/>
      <c r="I247" s="734"/>
      <c r="J247" s="735"/>
      <c r="K247" s="3"/>
      <c r="L247" s="3"/>
      <c r="M247" s="3"/>
      <c r="N247" s="3"/>
      <c r="O247" s="3"/>
      <c r="P247" s="3"/>
      <c r="Q247" s="3"/>
      <c r="R247" s="3"/>
      <c r="S247" s="3"/>
      <c r="T247" s="3"/>
      <c r="U247" s="3"/>
      <c r="V247" s="3"/>
      <c r="W247" s="3"/>
      <c r="X247" s="3"/>
      <c r="Y247" s="3"/>
      <c r="Z247" s="3"/>
    </row>
    <row r="248" spans="1:26" ht="12" customHeight="1" x14ac:dyDescent="0.25">
      <c r="A248" s="3"/>
      <c r="B248" s="3"/>
      <c r="C248" s="3"/>
      <c r="D248" s="3"/>
      <c r="E248" s="731"/>
      <c r="F248" s="732"/>
      <c r="G248" s="732"/>
      <c r="H248" s="733"/>
      <c r="I248" s="734"/>
      <c r="J248" s="735"/>
      <c r="K248" s="3"/>
      <c r="L248" s="3"/>
      <c r="M248" s="3"/>
      <c r="N248" s="3"/>
      <c r="O248" s="3"/>
      <c r="P248" s="3"/>
      <c r="Q248" s="3"/>
      <c r="R248" s="3"/>
      <c r="S248" s="3"/>
      <c r="T248" s="3"/>
      <c r="U248" s="3"/>
      <c r="V248" s="3"/>
      <c r="W248" s="3"/>
      <c r="X248" s="3"/>
      <c r="Y248" s="3"/>
      <c r="Z248" s="3"/>
    </row>
    <row r="249" spans="1:26" ht="12" customHeight="1" x14ac:dyDescent="0.25">
      <c r="A249" s="3"/>
      <c r="B249" s="3"/>
      <c r="C249" s="3"/>
      <c r="D249" s="3"/>
      <c r="E249" s="731"/>
      <c r="F249" s="732"/>
      <c r="G249" s="732"/>
      <c r="H249" s="733"/>
      <c r="I249" s="734"/>
      <c r="J249" s="735"/>
      <c r="K249" s="3"/>
      <c r="L249" s="3"/>
      <c r="M249" s="3"/>
      <c r="N249" s="3"/>
      <c r="O249" s="3"/>
      <c r="P249" s="3"/>
      <c r="Q249" s="3"/>
      <c r="R249" s="3"/>
      <c r="S249" s="3"/>
      <c r="T249" s="3"/>
      <c r="U249" s="3"/>
      <c r="V249" s="3"/>
      <c r="W249" s="3"/>
      <c r="X249" s="3"/>
      <c r="Y249" s="3"/>
      <c r="Z249" s="3"/>
    </row>
    <row r="250" spans="1:26" ht="12" customHeight="1" x14ac:dyDescent="0.25">
      <c r="A250" s="3"/>
      <c r="B250" s="3"/>
      <c r="C250" s="3"/>
      <c r="D250" s="3"/>
      <c r="E250" s="731"/>
      <c r="F250" s="732"/>
      <c r="G250" s="732"/>
      <c r="H250" s="733"/>
      <c r="I250" s="734"/>
      <c r="J250" s="735"/>
      <c r="K250" s="3"/>
      <c r="L250" s="3"/>
      <c r="M250" s="3"/>
      <c r="N250" s="3"/>
      <c r="O250" s="3"/>
      <c r="P250" s="3"/>
      <c r="Q250" s="3"/>
      <c r="R250" s="3"/>
      <c r="S250" s="3"/>
      <c r="T250" s="3"/>
      <c r="U250" s="3"/>
      <c r="V250" s="3"/>
      <c r="W250" s="3"/>
      <c r="X250" s="3"/>
      <c r="Y250" s="3"/>
      <c r="Z250" s="3"/>
    </row>
    <row r="251" spans="1:26" ht="12" customHeight="1" x14ac:dyDescent="0.25">
      <c r="A251" s="3"/>
      <c r="B251" s="3"/>
      <c r="C251" s="3"/>
      <c r="D251" s="3"/>
      <c r="E251" s="731"/>
      <c r="F251" s="732"/>
      <c r="G251" s="732"/>
      <c r="H251" s="733"/>
      <c r="I251" s="734"/>
      <c r="J251" s="735"/>
      <c r="K251" s="3"/>
      <c r="L251" s="3"/>
      <c r="M251" s="3"/>
      <c r="N251" s="3"/>
      <c r="O251" s="3"/>
      <c r="P251" s="3"/>
      <c r="Q251" s="3"/>
      <c r="R251" s="3"/>
      <c r="S251" s="3"/>
      <c r="T251" s="3"/>
      <c r="U251" s="3"/>
      <c r="V251" s="3"/>
      <c r="W251" s="3"/>
      <c r="X251" s="3"/>
      <c r="Y251" s="3"/>
      <c r="Z251" s="3"/>
    </row>
    <row r="252" spans="1:26" ht="12" customHeight="1" x14ac:dyDescent="0.25">
      <c r="A252" s="3"/>
      <c r="B252" s="3"/>
      <c r="C252" s="3"/>
      <c r="D252" s="3"/>
      <c r="E252" s="731"/>
      <c r="F252" s="732"/>
      <c r="G252" s="732"/>
      <c r="H252" s="733"/>
      <c r="I252" s="734"/>
      <c r="J252" s="735"/>
      <c r="K252" s="3"/>
      <c r="L252" s="3"/>
      <c r="M252" s="3"/>
      <c r="N252" s="3"/>
      <c r="O252" s="3"/>
      <c r="P252" s="3"/>
      <c r="Q252" s="3"/>
      <c r="R252" s="3"/>
      <c r="S252" s="3"/>
      <c r="T252" s="3"/>
      <c r="U252" s="3"/>
      <c r="V252" s="3"/>
      <c r="W252" s="3"/>
      <c r="X252" s="3"/>
      <c r="Y252" s="3"/>
      <c r="Z252" s="3"/>
    </row>
    <row r="253" spans="1:26" ht="12" customHeight="1" x14ac:dyDescent="0.25">
      <c r="A253" s="3"/>
      <c r="B253" s="3"/>
      <c r="C253" s="3"/>
      <c r="D253" s="3"/>
      <c r="E253" s="731"/>
      <c r="F253" s="732"/>
      <c r="G253" s="732"/>
      <c r="H253" s="733"/>
      <c r="I253" s="734"/>
      <c r="J253" s="735"/>
      <c r="K253" s="3"/>
      <c r="L253" s="3"/>
      <c r="M253" s="3"/>
      <c r="N253" s="3"/>
      <c r="O253" s="3"/>
      <c r="P253" s="3"/>
      <c r="Q253" s="3"/>
      <c r="R253" s="3"/>
      <c r="S253" s="3"/>
      <c r="T253" s="3"/>
      <c r="U253" s="3"/>
      <c r="V253" s="3"/>
      <c r="W253" s="3"/>
      <c r="X253" s="3"/>
      <c r="Y253" s="3"/>
      <c r="Z253" s="3"/>
    </row>
    <row r="254" spans="1:26" ht="12" customHeight="1" x14ac:dyDescent="0.25">
      <c r="A254" s="3"/>
      <c r="B254" s="3"/>
      <c r="C254" s="3"/>
      <c r="D254" s="3"/>
      <c r="E254" s="731"/>
      <c r="F254" s="732"/>
      <c r="G254" s="732"/>
      <c r="H254" s="733"/>
      <c r="I254" s="734"/>
      <c r="J254" s="735"/>
      <c r="K254" s="3"/>
      <c r="L254" s="3"/>
      <c r="M254" s="3"/>
      <c r="N254" s="3"/>
      <c r="O254" s="3"/>
      <c r="P254" s="3"/>
      <c r="Q254" s="3"/>
      <c r="R254" s="3"/>
      <c r="S254" s="3"/>
      <c r="T254" s="3"/>
      <c r="U254" s="3"/>
      <c r="V254" s="3"/>
      <c r="W254" s="3"/>
      <c r="X254" s="3"/>
      <c r="Y254" s="3"/>
      <c r="Z254" s="3"/>
    </row>
    <row r="255" spans="1:26" ht="12" customHeight="1" x14ac:dyDescent="0.25">
      <c r="A255" s="3"/>
      <c r="B255" s="3"/>
      <c r="C255" s="3"/>
      <c r="D255" s="3"/>
      <c r="E255" s="731"/>
      <c r="F255" s="732"/>
      <c r="G255" s="732"/>
      <c r="H255" s="733"/>
      <c r="I255" s="734"/>
      <c r="J255" s="735"/>
      <c r="K255" s="3"/>
      <c r="L255" s="3"/>
      <c r="M255" s="3"/>
      <c r="N255" s="3"/>
      <c r="O255" s="3"/>
      <c r="P255" s="3"/>
      <c r="Q255" s="3"/>
      <c r="R255" s="3"/>
      <c r="S255" s="3"/>
      <c r="T255" s="3"/>
      <c r="U255" s="3"/>
      <c r="V255" s="3"/>
      <c r="W255" s="3"/>
      <c r="X255" s="3"/>
      <c r="Y255" s="3"/>
      <c r="Z255" s="3"/>
    </row>
    <row r="256" spans="1:26" ht="12" customHeight="1" x14ac:dyDescent="0.25">
      <c r="A256" s="3"/>
      <c r="B256" s="3"/>
      <c r="C256" s="3"/>
      <c r="D256" s="3"/>
      <c r="E256" s="731"/>
      <c r="F256" s="732"/>
      <c r="G256" s="732"/>
      <c r="H256" s="733"/>
      <c r="I256" s="734"/>
      <c r="J256" s="735"/>
      <c r="K256" s="3"/>
      <c r="L256" s="3"/>
      <c r="M256" s="3"/>
      <c r="N256" s="3"/>
      <c r="O256" s="3"/>
      <c r="P256" s="3"/>
      <c r="Q256" s="3"/>
      <c r="R256" s="3"/>
      <c r="S256" s="3"/>
      <c r="T256" s="3"/>
      <c r="U256" s="3"/>
      <c r="V256" s="3"/>
      <c r="W256" s="3"/>
      <c r="X256" s="3"/>
      <c r="Y256" s="3"/>
      <c r="Z256" s="3"/>
    </row>
    <row r="257" spans="1:26" ht="12" customHeight="1" x14ac:dyDescent="0.25">
      <c r="A257" s="3"/>
      <c r="B257" s="3"/>
      <c r="C257" s="3"/>
      <c r="D257" s="3"/>
      <c r="E257" s="731"/>
      <c r="F257" s="732"/>
      <c r="G257" s="732"/>
      <c r="H257" s="733"/>
      <c r="I257" s="734"/>
      <c r="J257" s="735"/>
      <c r="K257" s="3"/>
      <c r="L257" s="3"/>
      <c r="M257" s="3"/>
      <c r="N257" s="3"/>
      <c r="O257" s="3"/>
      <c r="P257" s="3"/>
      <c r="Q257" s="3"/>
      <c r="R257" s="3"/>
      <c r="S257" s="3"/>
      <c r="T257" s="3"/>
      <c r="U257" s="3"/>
      <c r="V257" s="3"/>
      <c r="W257" s="3"/>
      <c r="X257" s="3"/>
      <c r="Y257" s="3"/>
      <c r="Z257" s="3"/>
    </row>
    <row r="258" spans="1:26" ht="12" customHeight="1" x14ac:dyDescent="0.25">
      <c r="A258" s="3"/>
      <c r="B258" s="3"/>
      <c r="C258" s="3"/>
      <c r="D258" s="3"/>
      <c r="E258" s="731"/>
      <c r="F258" s="732"/>
      <c r="G258" s="732"/>
      <c r="H258" s="733"/>
      <c r="I258" s="734"/>
      <c r="J258" s="735"/>
      <c r="K258" s="3"/>
      <c r="L258" s="3"/>
      <c r="M258" s="3"/>
      <c r="N258" s="3"/>
      <c r="O258" s="3"/>
      <c r="P258" s="3"/>
      <c r="Q258" s="3"/>
      <c r="R258" s="3"/>
      <c r="S258" s="3"/>
      <c r="T258" s="3"/>
      <c r="U258" s="3"/>
      <c r="V258" s="3"/>
      <c r="W258" s="3"/>
      <c r="X258" s="3"/>
      <c r="Y258" s="3"/>
      <c r="Z258" s="3"/>
    </row>
    <row r="259" spans="1:26" ht="12" customHeight="1" x14ac:dyDescent="0.25">
      <c r="A259" s="3"/>
      <c r="B259" s="3"/>
      <c r="C259" s="3"/>
      <c r="D259" s="3"/>
      <c r="E259" s="731"/>
      <c r="F259" s="732"/>
      <c r="G259" s="732"/>
      <c r="H259" s="733"/>
      <c r="I259" s="734"/>
      <c r="J259" s="735"/>
      <c r="K259" s="3"/>
      <c r="L259" s="3"/>
      <c r="M259" s="3"/>
      <c r="N259" s="3"/>
      <c r="O259" s="3"/>
      <c r="P259" s="3"/>
      <c r="Q259" s="3"/>
      <c r="R259" s="3"/>
      <c r="S259" s="3"/>
      <c r="T259" s="3"/>
      <c r="U259" s="3"/>
      <c r="V259" s="3"/>
      <c r="W259" s="3"/>
      <c r="X259" s="3"/>
      <c r="Y259" s="3"/>
      <c r="Z259" s="3"/>
    </row>
    <row r="260" spans="1:26" ht="12" customHeight="1" x14ac:dyDescent="0.25">
      <c r="A260" s="3"/>
      <c r="B260" s="3"/>
      <c r="C260" s="3"/>
      <c r="D260" s="3"/>
      <c r="E260" s="731"/>
      <c r="F260" s="732"/>
      <c r="G260" s="732"/>
      <c r="H260" s="733"/>
      <c r="I260" s="734"/>
      <c r="J260" s="735"/>
      <c r="K260" s="3"/>
      <c r="L260" s="3"/>
      <c r="M260" s="3"/>
      <c r="N260" s="3"/>
      <c r="O260" s="3"/>
      <c r="P260" s="3"/>
      <c r="Q260" s="3"/>
      <c r="R260" s="3"/>
      <c r="S260" s="3"/>
      <c r="T260" s="3"/>
      <c r="U260" s="3"/>
      <c r="V260" s="3"/>
      <c r="W260" s="3"/>
      <c r="X260" s="3"/>
      <c r="Y260" s="3"/>
      <c r="Z260" s="3"/>
    </row>
    <row r="261" spans="1:26" ht="12" customHeight="1" x14ac:dyDescent="0.25">
      <c r="A261" s="3"/>
      <c r="B261" s="3"/>
      <c r="C261" s="3"/>
      <c r="D261" s="3"/>
      <c r="E261" s="731"/>
      <c r="F261" s="732"/>
      <c r="G261" s="732"/>
      <c r="H261" s="733"/>
      <c r="I261" s="734"/>
      <c r="J261" s="735"/>
      <c r="K261" s="3"/>
      <c r="L261" s="3"/>
      <c r="M261" s="3"/>
      <c r="N261" s="3"/>
      <c r="O261" s="3"/>
      <c r="P261" s="3"/>
      <c r="Q261" s="3"/>
      <c r="R261" s="3"/>
      <c r="S261" s="3"/>
      <c r="T261" s="3"/>
      <c r="U261" s="3"/>
      <c r="V261" s="3"/>
      <c r="W261" s="3"/>
      <c r="X261" s="3"/>
      <c r="Y261" s="3"/>
      <c r="Z261" s="3"/>
    </row>
    <row r="262" spans="1:26" ht="12" customHeight="1" x14ac:dyDescent="0.25">
      <c r="A262" s="3"/>
      <c r="B262" s="3"/>
      <c r="C262" s="3"/>
      <c r="D262" s="3"/>
      <c r="E262" s="731"/>
      <c r="F262" s="732"/>
      <c r="G262" s="732"/>
      <c r="H262" s="733"/>
      <c r="I262" s="734"/>
      <c r="J262" s="735"/>
      <c r="K262" s="3"/>
      <c r="L262" s="3"/>
      <c r="M262" s="3"/>
      <c r="N262" s="3"/>
      <c r="O262" s="3"/>
      <c r="P262" s="3"/>
      <c r="Q262" s="3"/>
      <c r="R262" s="3"/>
      <c r="S262" s="3"/>
      <c r="T262" s="3"/>
      <c r="U262" s="3"/>
      <c r="V262" s="3"/>
      <c r="W262" s="3"/>
      <c r="X262" s="3"/>
      <c r="Y262" s="3"/>
      <c r="Z262" s="3"/>
    </row>
    <row r="263" spans="1:26" ht="12" customHeight="1" x14ac:dyDescent="0.25">
      <c r="A263" s="3"/>
      <c r="B263" s="3"/>
      <c r="C263" s="3"/>
      <c r="D263" s="3"/>
      <c r="E263" s="731"/>
      <c r="F263" s="732"/>
      <c r="G263" s="732"/>
      <c r="H263" s="733"/>
      <c r="I263" s="734"/>
      <c r="J263" s="735"/>
      <c r="K263" s="3"/>
      <c r="L263" s="3"/>
      <c r="M263" s="3"/>
      <c r="N263" s="3"/>
      <c r="O263" s="3"/>
      <c r="P263" s="3"/>
      <c r="Q263" s="3"/>
      <c r="R263" s="3"/>
      <c r="S263" s="3"/>
      <c r="T263" s="3"/>
      <c r="U263" s="3"/>
      <c r="V263" s="3"/>
      <c r="W263" s="3"/>
      <c r="X263" s="3"/>
      <c r="Y263" s="3"/>
      <c r="Z263" s="3"/>
    </row>
    <row r="264" spans="1:26" ht="12" customHeight="1" x14ac:dyDescent="0.25">
      <c r="A264" s="3"/>
      <c r="B264" s="3"/>
      <c r="C264" s="3"/>
      <c r="D264" s="3"/>
      <c r="E264" s="731"/>
      <c r="F264" s="732"/>
      <c r="G264" s="732"/>
      <c r="H264" s="733"/>
      <c r="I264" s="734"/>
      <c r="J264" s="735"/>
      <c r="K264" s="3"/>
      <c r="L264" s="3"/>
      <c r="M264" s="3"/>
      <c r="N264" s="3"/>
      <c r="O264" s="3"/>
      <c r="P264" s="3"/>
      <c r="Q264" s="3"/>
      <c r="R264" s="3"/>
      <c r="S264" s="3"/>
      <c r="T264" s="3"/>
      <c r="U264" s="3"/>
      <c r="V264" s="3"/>
      <c r="W264" s="3"/>
      <c r="X264" s="3"/>
      <c r="Y264" s="3"/>
      <c r="Z264" s="3"/>
    </row>
    <row r="265" spans="1:26" ht="12" customHeight="1" x14ac:dyDescent="0.25">
      <c r="A265" s="3"/>
      <c r="B265" s="3"/>
      <c r="C265" s="3"/>
      <c r="D265" s="3"/>
      <c r="E265" s="731"/>
      <c r="F265" s="732"/>
      <c r="G265" s="732"/>
      <c r="H265" s="733"/>
      <c r="I265" s="734"/>
      <c r="J265" s="735"/>
      <c r="K265" s="3"/>
      <c r="L265" s="3"/>
      <c r="M265" s="3"/>
      <c r="N265" s="3"/>
      <c r="O265" s="3"/>
      <c r="P265" s="3"/>
      <c r="Q265" s="3"/>
      <c r="R265" s="3"/>
      <c r="S265" s="3"/>
      <c r="T265" s="3"/>
      <c r="U265" s="3"/>
      <c r="V265" s="3"/>
      <c r="W265" s="3"/>
      <c r="X265" s="3"/>
      <c r="Y265" s="3"/>
      <c r="Z265" s="3"/>
    </row>
    <row r="266" spans="1:26" ht="12" customHeight="1" x14ac:dyDescent="0.25">
      <c r="A266" s="3"/>
      <c r="B266" s="3"/>
      <c r="C266" s="3"/>
      <c r="D266" s="3"/>
      <c r="E266" s="731"/>
      <c r="F266" s="732"/>
      <c r="G266" s="732"/>
      <c r="H266" s="733"/>
      <c r="I266" s="734"/>
      <c r="J266" s="735"/>
      <c r="K266" s="3"/>
      <c r="L266" s="3"/>
      <c r="M266" s="3"/>
      <c r="N266" s="3"/>
      <c r="O266" s="3"/>
      <c r="P266" s="3"/>
      <c r="Q266" s="3"/>
      <c r="R266" s="3"/>
      <c r="S266" s="3"/>
      <c r="T266" s="3"/>
      <c r="U266" s="3"/>
      <c r="V266" s="3"/>
      <c r="W266" s="3"/>
      <c r="X266" s="3"/>
      <c r="Y266" s="3"/>
      <c r="Z266" s="3"/>
    </row>
    <row r="267" spans="1:26" ht="12" customHeight="1" x14ac:dyDescent="0.25">
      <c r="A267" s="3"/>
      <c r="B267" s="3"/>
      <c r="C267" s="3"/>
      <c r="D267" s="3"/>
      <c r="E267" s="731"/>
      <c r="F267" s="732"/>
      <c r="G267" s="732"/>
      <c r="H267" s="733"/>
      <c r="I267" s="734"/>
      <c r="J267" s="735"/>
      <c r="K267" s="3"/>
      <c r="L267" s="3"/>
      <c r="M267" s="3"/>
      <c r="N267" s="3"/>
      <c r="O267" s="3"/>
      <c r="P267" s="3"/>
      <c r="Q267" s="3"/>
      <c r="R267" s="3"/>
      <c r="S267" s="3"/>
      <c r="T267" s="3"/>
      <c r="U267" s="3"/>
      <c r="V267" s="3"/>
      <c r="W267" s="3"/>
      <c r="X267" s="3"/>
      <c r="Y267" s="3"/>
      <c r="Z267" s="3"/>
    </row>
    <row r="268" spans="1:26" ht="12" customHeight="1" x14ac:dyDescent="0.25">
      <c r="A268" s="3"/>
      <c r="B268" s="3"/>
      <c r="C268" s="3"/>
      <c r="D268" s="3"/>
      <c r="E268" s="731"/>
      <c r="F268" s="732"/>
      <c r="G268" s="732"/>
      <c r="H268" s="733"/>
      <c r="I268" s="734"/>
      <c r="J268" s="735"/>
      <c r="K268" s="3"/>
      <c r="L268" s="3"/>
      <c r="M268" s="3"/>
      <c r="N268" s="3"/>
      <c r="O268" s="3"/>
      <c r="P268" s="3"/>
      <c r="Q268" s="3"/>
      <c r="R268" s="3"/>
      <c r="S268" s="3"/>
      <c r="T268" s="3"/>
      <c r="U268" s="3"/>
      <c r="V268" s="3"/>
      <c r="W268" s="3"/>
      <c r="X268" s="3"/>
      <c r="Y268" s="3"/>
      <c r="Z268" s="3"/>
    </row>
    <row r="269" spans="1:26" ht="12" customHeight="1" x14ac:dyDescent="0.25">
      <c r="A269" s="3"/>
      <c r="B269" s="3"/>
      <c r="C269" s="3"/>
      <c r="D269" s="3"/>
      <c r="E269" s="731"/>
      <c r="F269" s="732"/>
      <c r="G269" s="732"/>
      <c r="H269" s="733"/>
      <c r="I269" s="734"/>
      <c r="J269" s="735"/>
      <c r="K269" s="3"/>
      <c r="L269" s="3"/>
      <c r="M269" s="3"/>
      <c r="N269" s="3"/>
      <c r="O269" s="3"/>
      <c r="P269" s="3"/>
      <c r="Q269" s="3"/>
      <c r="R269" s="3"/>
      <c r="S269" s="3"/>
      <c r="T269" s="3"/>
      <c r="U269" s="3"/>
      <c r="V269" s="3"/>
      <c r="W269" s="3"/>
      <c r="X269" s="3"/>
      <c r="Y269" s="3"/>
      <c r="Z269" s="3"/>
    </row>
    <row r="270" spans="1:26" ht="12" customHeight="1" x14ac:dyDescent="0.25">
      <c r="A270" s="3"/>
      <c r="B270" s="3"/>
      <c r="C270" s="3"/>
      <c r="D270" s="3"/>
      <c r="E270" s="731"/>
      <c r="F270" s="732"/>
      <c r="G270" s="732"/>
      <c r="H270" s="733"/>
      <c r="I270" s="734"/>
      <c r="J270" s="735"/>
      <c r="K270" s="3"/>
      <c r="L270" s="3"/>
      <c r="M270" s="3"/>
      <c r="N270" s="3"/>
      <c r="O270" s="3"/>
      <c r="P270" s="3"/>
      <c r="Q270" s="3"/>
      <c r="R270" s="3"/>
      <c r="S270" s="3"/>
      <c r="T270" s="3"/>
      <c r="U270" s="3"/>
      <c r="V270" s="3"/>
      <c r="W270" s="3"/>
      <c r="X270" s="3"/>
      <c r="Y270" s="3"/>
      <c r="Z270" s="3"/>
    </row>
    <row r="271" spans="1:26" ht="12" customHeight="1" x14ac:dyDescent="0.25">
      <c r="A271" s="3"/>
      <c r="B271" s="3"/>
      <c r="C271" s="3"/>
      <c r="D271" s="3"/>
      <c r="E271" s="731"/>
      <c r="F271" s="732"/>
      <c r="G271" s="732"/>
      <c r="H271" s="733"/>
      <c r="I271" s="734"/>
      <c r="J271" s="735"/>
      <c r="K271" s="3"/>
      <c r="L271" s="3"/>
      <c r="M271" s="3"/>
      <c r="N271" s="3"/>
      <c r="O271" s="3"/>
      <c r="P271" s="3"/>
      <c r="Q271" s="3"/>
      <c r="R271" s="3"/>
      <c r="S271" s="3"/>
      <c r="T271" s="3"/>
      <c r="U271" s="3"/>
      <c r="V271" s="3"/>
      <c r="W271" s="3"/>
      <c r="X271" s="3"/>
      <c r="Y271" s="3"/>
      <c r="Z271" s="3"/>
    </row>
    <row r="272" spans="1:26" ht="12" customHeight="1" x14ac:dyDescent="0.25">
      <c r="A272" s="3"/>
      <c r="B272" s="3"/>
      <c r="C272" s="3"/>
      <c r="D272" s="3"/>
      <c r="E272" s="731"/>
      <c r="F272" s="732"/>
      <c r="G272" s="732"/>
      <c r="H272" s="733"/>
      <c r="I272" s="734"/>
      <c r="J272" s="735"/>
      <c r="K272" s="3"/>
      <c r="L272" s="3"/>
      <c r="M272" s="3"/>
      <c r="N272" s="3"/>
      <c r="O272" s="3"/>
      <c r="P272" s="3"/>
      <c r="Q272" s="3"/>
      <c r="R272" s="3"/>
      <c r="S272" s="3"/>
      <c r="T272" s="3"/>
      <c r="U272" s="3"/>
      <c r="V272" s="3"/>
      <c r="W272" s="3"/>
      <c r="X272" s="3"/>
      <c r="Y272" s="3"/>
      <c r="Z272" s="3"/>
    </row>
    <row r="273" spans="1:26" ht="12" customHeight="1" x14ac:dyDescent="0.25">
      <c r="A273" s="3"/>
      <c r="B273" s="3"/>
      <c r="C273" s="3"/>
      <c r="D273" s="3"/>
      <c r="E273" s="731"/>
      <c r="F273" s="732"/>
      <c r="G273" s="732"/>
      <c r="H273" s="733"/>
      <c r="I273" s="734"/>
      <c r="J273" s="735"/>
      <c r="K273" s="3"/>
      <c r="L273" s="3"/>
      <c r="M273" s="3"/>
      <c r="N273" s="3"/>
      <c r="O273" s="3"/>
      <c r="P273" s="3"/>
      <c r="Q273" s="3"/>
      <c r="R273" s="3"/>
      <c r="S273" s="3"/>
      <c r="T273" s="3"/>
      <c r="U273" s="3"/>
      <c r="V273" s="3"/>
      <c r="W273" s="3"/>
      <c r="X273" s="3"/>
      <c r="Y273" s="3"/>
      <c r="Z273" s="3"/>
    </row>
    <row r="274" spans="1:26" ht="12" customHeight="1" x14ac:dyDescent="0.25">
      <c r="A274" s="3"/>
      <c r="B274" s="3"/>
      <c r="C274" s="3"/>
      <c r="D274" s="3"/>
      <c r="E274" s="731"/>
      <c r="F274" s="732"/>
      <c r="G274" s="732"/>
      <c r="H274" s="733"/>
      <c r="I274" s="734"/>
      <c r="J274" s="735"/>
      <c r="K274" s="3"/>
      <c r="L274" s="3"/>
      <c r="M274" s="3"/>
      <c r="N274" s="3"/>
      <c r="O274" s="3"/>
      <c r="P274" s="3"/>
      <c r="Q274" s="3"/>
      <c r="R274" s="3"/>
      <c r="S274" s="3"/>
      <c r="T274" s="3"/>
      <c r="U274" s="3"/>
      <c r="V274" s="3"/>
      <c r="W274" s="3"/>
      <c r="X274" s="3"/>
      <c r="Y274" s="3"/>
      <c r="Z274" s="3"/>
    </row>
    <row r="275" spans="1:26" ht="12" customHeight="1" x14ac:dyDescent="0.25">
      <c r="A275" s="3"/>
      <c r="B275" s="3"/>
      <c r="C275" s="3"/>
      <c r="D275" s="3"/>
      <c r="E275" s="731"/>
      <c r="F275" s="732"/>
      <c r="G275" s="732"/>
      <c r="H275" s="733"/>
      <c r="I275" s="734"/>
      <c r="J275" s="735"/>
      <c r="K275" s="3"/>
      <c r="L275" s="3"/>
      <c r="M275" s="3"/>
      <c r="N275" s="3"/>
      <c r="O275" s="3"/>
      <c r="P275" s="3"/>
      <c r="Q275" s="3"/>
      <c r="R275" s="3"/>
      <c r="S275" s="3"/>
      <c r="T275" s="3"/>
      <c r="U275" s="3"/>
      <c r="V275" s="3"/>
      <c r="W275" s="3"/>
      <c r="X275" s="3"/>
      <c r="Y275" s="3"/>
      <c r="Z275" s="3"/>
    </row>
    <row r="276" spans="1:26" ht="12" customHeight="1" x14ac:dyDescent="0.25">
      <c r="A276" s="3"/>
      <c r="B276" s="3"/>
      <c r="C276" s="3"/>
      <c r="D276" s="3"/>
      <c r="E276" s="731"/>
      <c r="F276" s="732"/>
      <c r="G276" s="732"/>
      <c r="H276" s="733"/>
      <c r="I276" s="734"/>
      <c r="J276" s="735"/>
      <c r="K276" s="3"/>
      <c r="L276" s="3"/>
      <c r="M276" s="3"/>
      <c r="N276" s="3"/>
      <c r="O276" s="3"/>
      <c r="P276" s="3"/>
      <c r="Q276" s="3"/>
      <c r="R276" s="3"/>
      <c r="S276" s="3"/>
      <c r="T276" s="3"/>
      <c r="U276" s="3"/>
      <c r="V276" s="3"/>
      <c r="W276" s="3"/>
      <c r="X276" s="3"/>
      <c r="Y276" s="3"/>
      <c r="Z276" s="3"/>
    </row>
    <row r="277" spans="1:26" ht="12" customHeight="1" x14ac:dyDescent="0.25">
      <c r="A277" s="3"/>
      <c r="B277" s="3"/>
      <c r="C277" s="3"/>
      <c r="D277" s="3"/>
      <c r="E277" s="731"/>
      <c r="F277" s="732"/>
      <c r="G277" s="732"/>
      <c r="H277" s="733"/>
      <c r="I277" s="734"/>
      <c r="J277" s="735"/>
      <c r="K277" s="3"/>
      <c r="L277" s="3"/>
      <c r="M277" s="3"/>
      <c r="N277" s="3"/>
      <c r="O277" s="3"/>
      <c r="P277" s="3"/>
      <c r="Q277" s="3"/>
      <c r="R277" s="3"/>
      <c r="S277" s="3"/>
      <c r="T277" s="3"/>
      <c r="U277" s="3"/>
      <c r="V277" s="3"/>
      <c r="W277" s="3"/>
      <c r="X277" s="3"/>
      <c r="Y277" s="3"/>
      <c r="Z277" s="3"/>
    </row>
    <row r="278" spans="1:26" ht="12" customHeight="1" x14ac:dyDescent="0.25">
      <c r="A278" s="3"/>
      <c r="B278" s="3"/>
      <c r="C278" s="3"/>
      <c r="D278" s="3"/>
      <c r="E278" s="731"/>
      <c r="F278" s="732"/>
      <c r="G278" s="732"/>
      <c r="H278" s="733"/>
      <c r="I278" s="734"/>
      <c r="J278" s="735"/>
      <c r="K278" s="3"/>
      <c r="L278" s="3"/>
      <c r="M278" s="3"/>
      <c r="N278" s="3"/>
      <c r="O278" s="3"/>
      <c r="P278" s="3"/>
      <c r="Q278" s="3"/>
      <c r="R278" s="3"/>
      <c r="S278" s="3"/>
      <c r="T278" s="3"/>
      <c r="U278" s="3"/>
      <c r="V278" s="3"/>
      <c r="W278" s="3"/>
      <c r="X278" s="3"/>
      <c r="Y278" s="3"/>
      <c r="Z278" s="3"/>
    </row>
    <row r="279" spans="1:26" ht="12" customHeight="1" x14ac:dyDescent="0.25">
      <c r="A279" s="3"/>
      <c r="B279" s="3"/>
      <c r="C279" s="3"/>
      <c r="D279" s="3"/>
      <c r="E279" s="731"/>
      <c r="F279" s="732"/>
      <c r="G279" s="732"/>
      <c r="H279" s="733"/>
      <c r="I279" s="734"/>
      <c r="J279" s="735"/>
      <c r="K279" s="3"/>
      <c r="L279" s="3"/>
      <c r="M279" s="3"/>
      <c r="N279" s="3"/>
      <c r="O279" s="3"/>
      <c r="P279" s="3"/>
      <c r="Q279" s="3"/>
      <c r="R279" s="3"/>
      <c r="S279" s="3"/>
      <c r="T279" s="3"/>
      <c r="U279" s="3"/>
      <c r="V279" s="3"/>
      <c r="W279" s="3"/>
      <c r="X279" s="3"/>
      <c r="Y279" s="3"/>
      <c r="Z279" s="3"/>
    </row>
    <row r="280" spans="1:26" ht="12" customHeight="1" x14ac:dyDescent="0.25">
      <c r="A280" s="3"/>
      <c r="B280" s="3"/>
      <c r="C280" s="3"/>
      <c r="D280" s="3"/>
      <c r="E280" s="731"/>
      <c r="F280" s="732"/>
      <c r="G280" s="732"/>
      <c r="H280" s="733"/>
      <c r="I280" s="734"/>
      <c r="J280" s="735"/>
      <c r="K280" s="3"/>
      <c r="L280" s="3"/>
      <c r="M280" s="3"/>
      <c r="N280" s="3"/>
      <c r="O280" s="3"/>
      <c r="P280" s="3"/>
      <c r="Q280" s="3"/>
      <c r="R280" s="3"/>
      <c r="S280" s="3"/>
      <c r="T280" s="3"/>
      <c r="U280" s="3"/>
      <c r="V280" s="3"/>
      <c r="W280" s="3"/>
      <c r="X280" s="3"/>
      <c r="Y280" s="3"/>
      <c r="Z280" s="3"/>
    </row>
    <row r="281" spans="1:26" ht="12" customHeight="1" x14ac:dyDescent="0.25">
      <c r="A281" s="3"/>
      <c r="B281" s="3"/>
      <c r="C281" s="3"/>
      <c r="D281" s="3"/>
      <c r="E281" s="731"/>
      <c r="F281" s="732"/>
      <c r="G281" s="732"/>
      <c r="H281" s="733"/>
      <c r="I281" s="734"/>
      <c r="J281" s="735"/>
      <c r="K281" s="3"/>
      <c r="L281" s="3"/>
      <c r="M281" s="3"/>
      <c r="N281" s="3"/>
      <c r="O281" s="3"/>
      <c r="P281" s="3"/>
      <c r="Q281" s="3"/>
      <c r="R281" s="3"/>
      <c r="S281" s="3"/>
      <c r="T281" s="3"/>
      <c r="U281" s="3"/>
      <c r="V281" s="3"/>
      <c r="W281" s="3"/>
      <c r="X281" s="3"/>
      <c r="Y281" s="3"/>
      <c r="Z281" s="3"/>
    </row>
    <row r="282" spans="1:26" ht="12" customHeight="1" x14ac:dyDescent="0.25">
      <c r="A282" s="3"/>
      <c r="B282" s="3"/>
      <c r="C282" s="3"/>
      <c r="D282" s="3"/>
      <c r="E282" s="731"/>
      <c r="F282" s="732"/>
      <c r="G282" s="732"/>
      <c r="H282" s="733"/>
      <c r="I282" s="734"/>
      <c r="J282" s="735"/>
      <c r="K282" s="3"/>
      <c r="L282" s="3"/>
      <c r="M282" s="3"/>
      <c r="N282" s="3"/>
      <c r="O282" s="3"/>
      <c r="P282" s="3"/>
      <c r="Q282" s="3"/>
      <c r="R282" s="3"/>
      <c r="S282" s="3"/>
      <c r="T282" s="3"/>
      <c r="U282" s="3"/>
      <c r="V282" s="3"/>
      <c r="W282" s="3"/>
      <c r="X282" s="3"/>
      <c r="Y282" s="3"/>
      <c r="Z282" s="3"/>
    </row>
    <row r="283" spans="1:26" ht="12" customHeight="1" x14ac:dyDescent="0.25">
      <c r="A283" s="3"/>
      <c r="B283" s="3"/>
      <c r="C283" s="3"/>
      <c r="D283" s="3"/>
      <c r="E283" s="731"/>
      <c r="F283" s="732"/>
      <c r="G283" s="732"/>
      <c r="H283" s="733"/>
      <c r="I283" s="734"/>
      <c r="J283" s="735"/>
      <c r="K283" s="3"/>
      <c r="L283" s="3"/>
      <c r="M283" s="3"/>
      <c r="N283" s="3"/>
      <c r="O283" s="3"/>
      <c r="P283" s="3"/>
      <c r="Q283" s="3"/>
      <c r="R283" s="3"/>
      <c r="S283" s="3"/>
      <c r="T283" s="3"/>
      <c r="U283" s="3"/>
      <c r="V283" s="3"/>
      <c r="W283" s="3"/>
      <c r="X283" s="3"/>
      <c r="Y283" s="3"/>
      <c r="Z283" s="3"/>
    </row>
    <row r="284" spans="1:26" ht="12" customHeight="1" x14ac:dyDescent="0.25">
      <c r="A284" s="3"/>
      <c r="B284" s="3"/>
      <c r="C284" s="3"/>
      <c r="D284" s="3"/>
      <c r="E284" s="731"/>
      <c r="F284" s="732"/>
      <c r="G284" s="732"/>
      <c r="H284" s="733"/>
      <c r="I284" s="734"/>
      <c r="J284" s="735"/>
      <c r="K284" s="3"/>
      <c r="L284" s="3"/>
      <c r="M284" s="3"/>
      <c r="N284" s="3"/>
      <c r="O284" s="3"/>
      <c r="P284" s="3"/>
      <c r="Q284" s="3"/>
      <c r="R284" s="3"/>
      <c r="S284" s="3"/>
      <c r="T284" s="3"/>
      <c r="U284" s="3"/>
      <c r="V284" s="3"/>
      <c r="W284" s="3"/>
      <c r="X284" s="3"/>
      <c r="Y284" s="3"/>
      <c r="Z284" s="3"/>
    </row>
    <row r="285" spans="1:26" ht="12" customHeight="1" x14ac:dyDescent="0.25">
      <c r="A285" s="3"/>
      <c r="B285" s="3"/>
      <c r="C285" s="3"/>
      <c r="D285" s="3"/>
      <c r="E285" s="731"/>
      <c r="F285" s="732"/>
      <c r="G285" s="732"/>
      <c r="H285" s="733"/>
      <c r="I285" s="734"/>
      <c r="J285" s="735"/>
      <c r="K285" s="3"/>
      <c r="L285" s="3"/>
      <c r="M285" s="3"/>
      <c r="N285" s="3"/>
      <c r="O285" s="3"/>
      <c r="P285" s="3"/>
      <c r="Q285" s="3"/>
      <c r="R285" s="3"/>
      <c r="S285" s="3"/>
      <c r="T285" s="3"/>
      <c r="U285" s="3"/>
      <c r="V285" s="3"/>
      <c r="W285" s="3"/>
      <c r="X285" s="3"/>
      <c r="Y285" s="3"/>
      <c r="Z285" s="3"/>
    </row>
    <row r="286" spans="1:26" ht="12" customHeight="1" x14ac:dyDescent="0.25">
      <c r="A286" s="3"/>
      <c r="B286" s="3"/>
      <c r="C286" s="3"/>
      <c r="D286" s="3"/>
      <c r="E286" s="731"/>
      <c r="F286" s="732"/>
      <c r="G286" s="732"/>
      <c r="H286" s="733"/>
      <c r="I286" s="734"/>
      <c r="J286" s="735"/>
      <c r="K286" s="3"/>
      <c r="L286" s="3"/>
      <c r="M286" s="3"/>
      <c r="N286" s="3"/>
      <c r="O286" s="3"/>
      <c r="P286" s="3"/>
      <c r="Q286" s="3"/>
      <c r="R286" s="3"/>
      <c r="S286" s="3"/>
      <c r="T286" s="3"/>
      <c r="U286" s="3"/>
      <c r="V286" s="3"/>
      <c r="W286" s="3"/>
      <c r="X286" s="3"/>
      <c r="Y286" s="3"/>
      <c r="Z286" s="3"/>
    </row>
    <row r="287" spans="1:26" ht="12" customHeight="1" x14ac:dyDescent="0.25">
      <c r="A287" s="3"/>
      <c r="B287" s="3"/>
      <c r="C287" s="3"/>
      <c r="D287" s="3"/>
      <c r="E287" s="731"/>
      <c r="F287" s="732"/>
      <c r="G287" s="732"/>
      <c r="H287" s="733"/>
      <c r="I287" s="734"/>
      <c r="J287" s="735"/>
      <c r="K287" s="3"/>
      <c r="L287" s="3"/>
      <c r="M287" s="3"/>
      <c r="N287" s="3"/>
      <c r="O287" s="3"/>
      <c r="P287" s="3"/>
      <c r="Q287" s="3"/>
      <c r="R287" s="3"/>
      <c r="S287" s="3"/>
      <c r="T287" s="3"/>
      <c r="U287" s="3"/>
      <c r="V287" s="3"/>
      <c r="W287" s="3"/>
      <c r="X287" s="3"/>
      <c r="Y287" s="3"/>
      <c r="Z287" s="3"/>
    </row>
    <row r="288" spans="1:26" ht="12" customHeight="1" x14ac:dyDescent="0.25">
      <c r="A288" s="3"/>
      <c r="B288" s="3"/>
      <c r="C288" s="3"/>
      <c r="D288" s="3"/>
      <c r="E288" s="731"/>
      <c r="F288" s="732"/>
      <c r="G288" s="732"/>
      <c r="H288" s="733"/>
      <c r="I288" s="734"/>
      <c r="J288" s="735"/>
      <c r="K288" s="3"/>
      <c r="L288" s="3"/>
      <c r="M288" s="3"/>
      <c r="N288" s="3"/>
      <c r="O288" s="3"/>
      <c r="P288" s="3"/>
      <c r="Q288" s="3"/>
      <c r="R288" s="3"/>
      <c r="S288" s="3"/>
      <c r="T288" s="3"/>
      <c r="U288" s="3"/>
      <c r="V288" s="3"/>
      <c r="W288" s="3"/>
      <c r="X288" s="3"/>
      <c r="Y288" s="3"/>
      <c r="Z288" s="3"/>
    </row>
    <row r="289" spans="1:26" ht="12" customHeight="1" x14ac:dyDescent="0.25">
      <c r="A289" s="3"/>
      <c r="B289" s="3"/>
      <c r="C289" s="3"/>
      <c r="D289" s="3"/>
      <c r="E289" s="731"/>
      <c r="F289" s="732"/>
      <c r="G289" s="732"/>
      <c r="H289" s="733"/>
      <c r="I289" s="734"/>
      <c r="J289" s="735"/>
      <c r="K289" s="3"/>
      <c r="L289" s="3"/>
      <c r="M289" s="3"/>
      <c r="N289" s="3"/>
      <c r="O289" s="3"/>
      <c r="P289" s="3"/>
      <c r="Q289" s="3"/>
      <c r="R289" s="3"/>
      <c r="S289" s="3"/>
      <c r="T289" s="3"/>
      <c r="U289" s="3"/>
      <c r="V289" s="3"/>
      <c r="W289" s="3"/>
      <c r="X289" s="3"/>
      <c r="Y289" s="3"/>
      <c r="Z289" s="3"/>
    </row>
    <row r="290" spans="1:26" ht="12" customHeight="1" x14ac:dyDescent="0.25">
      <c r="A290" s="3"/>
      <c r="B290" s="3"/>
      <c r="C290" s="3"/>
      <c r="D290" s="3"/>
      <c r="E290" s="731"/>
      <c r="F290" s="732"/>
      <c r="G290" s="732"/>
      <c r="H290" s="733"/>
      <c r="I290" s="734"/>
      <c r="J290" s="735"/>
      <c r="K290" s="3"/>
      <c r="L290" s="3"/>
      <c r="M290" s="3"/>
      <c r="N290" s="3"/>
      <c r="O290" s="3"/>
      <c r="P290" s="3"/>
      <c r="Q290" s="3"/>
      <c r="R290" s="3"/>
      <c r="S290" s="3"/>
      <c r="T290" s="3"/>
      <c r="U290" s="3"/>
      <c r="V290" s="3"/>
      <c r="W290" s="3"/>
      <c r="X290" s="3"/>
      <c r="Y290" s="3"/>
      <c r="Z290" s="3"/>
    </row>
    <row r="291" spans="1:26" ht="12" customHeight="1" x14ac:dyDescent="0.25">
      <c r="A291" s="3"/>
      <c r="B291" s="3"/>
      <c r="C291" s="3"/>
      <c r="D291" s="3"/>
      <c r="E291" s="731"/>
      <c r="F291" s="732"/>
      <c r="G291" s="732"/>
      <c r="H291" s="733"/>
      <c r="I291" s="734"/>
      <c r="J291" s="735"/>
      <c r="K291" s="3"/>
      <c r="L291" s="3"/>
      <c r="M291" s="3"/>
      <c r="N291" s="3"/>
      <c r="O291" s="3"/>
      <c r="P291" s="3"/>
      <c r="Q291" s="3"/>
      <c r="R291" s="3"/>
      <c r="S291" s="3"/>
      <c r="T291" s="3"/>
      <c r="U291" s="3"/>
      <c r="V291" s="3"/>
      <c r="W291" s="3"/>
      <c r="X291" s="3"/>
      <c r="Y291" s="3"/>
      <c r="Z291" s="3"/>
    </row>
    <row r="292" spans="1:26" ht="12" customHeight="1" x14ac:dyDescent="0.25">
      <c r="A292" s="3"/>
      <c r="B292" s="3"/>
      <c r="C292" s="3"/>
      <c r="D292" s="3"/>
      <c r="E292" s="731"/>
      <c r="F292" s="732"/>
      <c r="G292" s="732"/>
      <c r="H292" s="733"/>
      <c r="I292" s="734"/>
      <c r="J292" s="735"/>
      <c r="K292" s="3"/>
      <c r="L292" s="3"/>
      <c r="M292" s="3"/>
      <c r="N292" s="3"/>
      <c r="O292" s="3"/>
      <c r="P292" s="3"/>
      <c r="Q292" s="3"/>
      <c r="R292" s="3"/>
      <c r="S292" s="3"/>
      <c r="T292" s="3"/>
      <c r="U292" s="3"/>
      <c r="V292" s="3"/>
      <c r="W292" s="3"/>
      <c r="X292" s="3"/>
      <c r="Y292" s="3"/>
      <c r="Z292" s="3"/>
    </row>
    <row r="293" spans="1:26" ht="12" customHeight="1" x14ac:dyDescent="0.25">
      <c r="A293" s="3"/>
      <c r="B293" s="3"/>
      <c r="C293" s="3"/>
      <c r="D293" s="3"/>
      <c r="E293" s="731"/>
      <c r="F293" s="732"/>
      <c r="G293" s="732"/>
      <c r="H293" s="733"/>
      <c r="I293" s="734"/>
      <c r="J293" s="735"/>
      <c r="K293" s="3"/>
      <c r="L293" s="3"/>
      <c r="M293" s="3"/>
      <c r="N293" s="3"/>
      <c r="O293" s="3"/>
      <c r="P293" s="3"/>
      <c r="Q293" s="3"/>
      <c r="R293" s="3"/>
      <c r="S293" s="3"/>
      <c r="T293" s="3"/>
      <c r="U293" s="3"/>
      <c r="V293" s="3"/>
      <c r="W293" s="3"/>
      <c r="X293" s="3"/>
      <c r="Y293" s="3"/>
      <c r="Z293" s="3"/>
    </row>
    <row r="294" spans="1:26" ht="12" customHeight="1" x14ac:dyDescent="0.25">
      <c r="A294" s="3"/>
      <c r="B294" s="3"/>
      <c r="C294" s="3"/>
      <c r="D294" s="3"/>
      <c r="E294" s="731"/>
      <c r="F294" s="732"/>
      <c r="G294" s="732"/>
      <c r="H294" s="733"/>
      <c r="I294" s="734"/>
      <c r="J294" s="735"/>
      <c r="K294" s="3"/>
      <c r="L294" s="3"/>
      <c r="M294" s="3"/>
      <c r="N294" s="3"/>
      <c r="O294" s="3"/>
      <c r="P294" s="3"/>
      <c r="Q294" s="3"/>
      <c r="R294" s="3"/>
      <c r="S294" s="3"/>
      <c r="T294" s="3"/>
      <c r="U294" s="3"/>
      <c r="V294" s="3"/>
      <c r="W294" s="3"/>
      <c r="X294" s="3"/>
      <c r="Y294" s="3"/>
      <c r="Z294" s="3"/>
    </row>
    <row r="295" spans="1:26" ht="12" customHeight="1" x14ac:dyDescent="0.25">
      <c r="A295" s="3"/>
      <c r="B295" s="3"/>
      <c r="C295" s="3"/>
      <c r="D295" s="3"/>
      <c r="E295" s="731"/>
      <c r="F295" s="732"/>
      <c r="G295" s="732"/>
      <c r="H295" s="733"/>
      <c r="I295" s="734"/>
      <c r="J295" s="735"/>
      <c r="K295" s="3"/>
      <c r="L295" s="3"/>
      <c r="M295" s="3"/>
      <c r="N295" s="3"/>
      <c r="O295" s="3"/>
      <c r="P295" s="3"/>
      <c r="Q295" s="3"/>
      <c r="R295" s="3"/>
      <c r="S295" s="3"/>
      <c r="T295" s="3"/>
      <c r="U295" s="3"/>
      <c r="V295" s="3"/>
      <c r="W295" s="3"/>
      <c r="X295" s="3"/>
      <c r="Y295" s="3"/>
      <c r="Z295" s="3"/>
    </row>
    <row r="296" spans="1:26" ht="12" customHeight="1" x14ac:dyDescent="0.25">
      <c r="A296" s="3"/>
      <c r="B296" s="3"/>
      <c r="C296" s="3"/>
      <c r="D296" s="3"/>
      <c r="E296" s="731"/>
      <c r="F296" s="732"/>
      <c r="G296" s="732"/>
      <c r="H296" s="733"/>
      <c r="I296" s="734"/>
      <c r="J296" s="735"/>
      <c r="K296" s="3"/>
      <c r="L296" s="3"/>
      <c r="M296" s="3"/>
      <c r="N296" s="3"/>
      <c r="O296" s="3"/>
      <c r="P296" s="3"/>
      <c r="Q296" s="3"/>
      <c r="R296" s="3"/>
      <c r="S296" s="3"/>
      <c r="T296" s="3"/>
      <c r="U296" s="3"/>
      <c r="V296" s="3"/>
      <c r="W296" s="3"/>
      <c r="X296" s="3"/>
      <c r="Y296" s="3"/>
      <c r="Z296" s="3"/>
    </row>
    <row r="297" spans="1:26" ht="12" customHeight="1" x14ac:dyDescent="0.25">
      <c r="A297" s="3"/>
      <c r="B297" s="3"/>
      <c r="C297" s="3"/>
      <c r="D297" s="3"/>
      <c r="E297" s="731"/>
      <c r="F297" s="732"/>
      <c r="G297" s="732"/>
      <c r="H297" s="733"/>
      <c r="I297" s="734"/>
      <c r="J297" s="735"/>
      <c r="K297" s="3"/>
      <c r="L297" s="3"/>
      <c r="M297" s="3"/>
      <c r="N297" s="3"/>
      <c r="O297" s="3"/>
      <c r="P297" s="3"/>
      <c r="Q297" s="3"/>
      <c r="R297" s="3"/>
      <c r="S297" s="3"/>
      <c r="T297" s="3"/>
      <c r="U297" s="3"/>
      <c r="V297" s="3"/>
      <c r="W297" s="3"/>
      <c r="X297" s="3"/>
      <c r="Y297" s="3"/>
      <c r="Z297" s="3"/>
    </row>
    <row r="298" spans="1:26" ht="12" customHeight="1" x14ac:dyDescent="0.25">
      <c r="A298" s="3"/>
      <c r="B298" s="3"/>
      <c r="C298" s="3"/>
      <c r="D298" s="3"/>
      <c r="E298" s="731"/>
      <c r="F298" s="732"/>
      <c r="G298" s="732"/>
      <c r="H298" s="733"/>
      <c r="I298" s="734"/>
      <c r="J298" s="735"/>
      <c r="K298" s="3"/>
      <c r="L298" s="3"/>
      <c r="M298" s="3"/>
      <c r="N298" s="3"/>
      <c r="O298" s="3"/>
      <c r="P298" s="3"/>
      <c r="Q298" s="3"/>
      <c r="R298" s="3"/>
      <c r="S298" s="3"/>
      <c r="T298" s="3"/>
      <c r="U298" s="3"/>
      <c r="V298" s="3"/>
      <c r="W298" s="3"/>
      <c r="X298" s="3"/>
      <c r="Y298" s="3"/>
      <c r="Z298" s="3"/>
    </row>
    <row r="299" spans="1:26" ht="12" customHeight="1" x14ac:dyDescent="0.25">
      <c r="A299" s="3"/>
      <c r="B299" s="3"/>
      <c r="C299" s="3"/>
      <c r="D299" s="3"/>
      <c r="E299" s="731"/>
      <c r="F299" s="732"/>
      <c r="G299" s="732"/>
      <c r="H299" s="733"/>
      <c r="I299" s="734"/>
      <c r="J299" s="735"/>
      <c r="K299" s="3"/>
      <c r="L299" s="3"/>
      <c r="M299" s="3"/>
      <c r="N299" s="3"/>
      <c r="O299" s="3"/>
      <c r="P299" s="3"/>
      <c r="Q299" s="3"/>
      <c r="R299" s="3"/>
      <c r="S299" s="3"/>
      <c r="T299" s="3"/>
      <c r="U299" s="3"/>
      <c r="V299" s="3"/>
      <c r="W299" s="3"/>
      <c r="X299" s="3"/>
      <c r="Y299" s="3"/>
      <c r="Z299" s="3"/>
    </row>
    <row r="300" spans="1:26" ht="12" customHeight="1" x14ac:dyDescent="0.25">
      <c r="A300" s="3"/>
      <c r="B300" s="3"/>
      <c r="C300" s="3"/>
      <c r="D300" s="3"/>
      <c r="E300" s="731"/>
      <c r="F300" s="732"/>
      <c r="G300" s="732"/>
      <c r="H300" s="733"/>
      <c r="I300" s="734"/>
      <c r="J300" s="735"/>
      <c r="K300" s="3"/>
      <c r="L300" s="3"/>
      <c r="M300" s="3"/>
      <c r="N300" s="3"/>
      <c r="O300" s="3"/>
      <c r="P300" s="3"/>
      <c r="Q300" s="3"/>
      <c r="R300" s="3"/>
      <c r="S300" s="3"/>
      <c r="T300" s="3"/>
      <c r="U300" s="3"/>
      <c r="V300" s="3"/>
      <c r="W300" s="3"/>
      <c r="X300" s="3"/>
      <c r="Y300" s="3"/>
      <c r="Z300" s="3"/>
    </row>
    <row r="301" spans="1:26" ht="12" customHeight="1" x14ac:dyDescent="0.25">
      <c r="A301" s="3"/>
      <c r="B301" s="3"/>
      <c r="C301" s="3"/>
      <c r="D301" s="3"/>
      <c r="E301" s="731"/>
      <c r="F301" s="732"/>
      <c r="G301" s="732"/>
      <c r="H301" s="733"/>
      <c r="I301" s="734"/>
      <c r="J301" s="735"/>
      <c r="K301" s="3"/>
      <c r="L301" s="3"/>
      <c r="M301" s="3"/>
      <c r="N301" s="3"/>
      <c r="O301" s="3"/>
      <c r="P301" s="3"/>
      <c r="Q301" s="3"/>
      <c r="R301" s="3"/>
      <c r="S301" s="3"/>
      <c r="T301" s="3"/>
      <c r="U301" s="3"/>
      <c r="V301" s="3"/>
      <c r="W301" s="3"/>
      <c r="X301" s="3"/>
      <c r="Y301" s="3"/>
      <c r="Z301" s="3"/>
    </row>
    <row r="302" spans="1:26" ht="12" customHeight="1" x14ac:dyDescent="0.25">
      <c r="A302" s="3"/>
      <c r="B302" s="3"/>
      <c r="C302" s="3"/>
      <c r="D302" s="3"/>
      <c r="E302" s="731"/>
      <c r="F302" s="732"/>
      <c r="G302" s="732"/>
      <c r="H302" s="733"/>
      <c r="I302" s="734"/>
      <c r="J302" s="735"/>
      <c r="K302" s="3"/>
      <c r="L302" s="3"/>
      <c r="M302" s="3"/>
      <c r="N302" s="3"/>
      <c r="O302" s="3"/>
      <c r="P302" s="3"/>
      <c r="Q302" s="3"/>
      <c r="R302" s="3"/>
      <c r="S302" s="3"/>
      <c r="T302" s="3"/>
      <c r="U302" s="3"/>
      <c r="V302" s="3"/>
      <c r="W302" s="3"/>
      <c r="X302" s="3"/>
      <c r="Y302" s="3"/>
      <c r="Z302" s="3"/>
    </row>
    <row r="303" spans="1:26" ht="12" customHeight="1" x14ac:dyDescent="0.25">
      <c r="A303" s="3"/>
      <c r="B303" s="3"/>
      <c r="C303" s="3"/>
      <c r="D303" s="3"/>
      <c r="E303" s="731"/>
      <c r="F303" s="732"/>
      <c r="G303" s="732"/>
      <c r="H303" s="733"/>
      <c r="I303" s="734"/>
      <c r="J303" s="735"/>
      <c r="K303" s="3"/>
      <c r="L303" s="3"/>
      <c r="M303" s="3"/>
      <c r="N303" s="3"/>
      <c r="O303" s="3"/>
      <c r="P303" s="3"/>
      <c r="Q303" s="3"/>
      <c r="R303" s="3"/>
      <c r="S303" s="3"/>
      <c r="T303" s="3"/>
      <c r="U303" s="3"/>
      <c r="V303" s="3"/>
      <c r="W303" s="3"/>
      <c r="X303" s="3"/>
      <c r="Y303" s="3"/>
      <c r="Z303" s="3"/>
    </row>
    <row r="304" spans="1:26" ht="12" customHeight="1" x14ac:dyDescent="0.25">
      <c r="A304" s="3"/>
      <c r="B304" s="3"/>
      <c r="C304" s="3"/>
      <c r="D304" s="3"/>
      <c r="E304" s="731"/>
      <c r="F304" s="732"/>
      <c r="G304" s="732"/>
      <c r="H304" s="733"/>
      <c r="I304" s="734"/>
      <c r="J304" s="735"/>
      <c r="K304" s="3"/>
      <c r="L304" s="3"/>
      <c r="M304" s="3"/>
      <c r="N304" s="3"/>
      <c r="O304" s="3"/>
      <c r="P304" s="3"/>
      <c r="Q304" s="3"/>
      <c r="R304" s="3"/>
      <c r="S304" s="3"/>
      <c r="T304" s="3"/>
      <c r="U304" s="3"/>
      <c r="V304" s="3"/>
      <c r="W304" s="3"/>
      <c r="X304" s="3"/>
      <c r="Y304" s="3"/>
      <c r="Z304" s="3"/>
    </row>
    <row r="305" spans="1:26" ht="12" customHeight="1" x14ac:dyDescent="0.25">
      <c r="A305" s="3"/>
      <c r="B305" s="3"/>
      <c r="C305" s="3"/>
      <c r="D305" s="3"/>
      <c r="E305" s="731"/>
      <c r="F305" s="732"/>
      <c r="G305" s="732"/>
      <c r="H305" s="733"/>
      <c r="I305" s="734"/>
      <c r="J305" s="735"/>
      <c r="K305" s="3"/>
      <c r="L305" s="3"/>
      <c r="M305" s="3"/>
      <c r="N305" s="3"/>
      <c r="O305" s="3"/>
      <c r="P305" s="3"/>
      <c r="Q305" s="3"/>
      <c r="R305" s="3"/>
      <c r="S305" s="3"/>
      <c r="T305" s="3"/>
      <c r="U305" s="3"/>
      <c r="V305" s="3"/>
      <c r="W305" s="3"/>
      <c r="X305" s="3"/>
      <c r="Y305" s="3"/>
      <c r="Z305" s="3"/>
    </row>
    <row r="306" spans="1:26" ht="12" customHeight="1" x14ac:dyDescent="0.25">
      <c r="A306" s="3"/>
      <c r="B306" s="3"/>
      <c r="C306" s="3"/>
      <c r="D306" s="3"/>
      <c r="E306" s="731"/>
      <c r="F306" s="732"/>
      <c r="G306" s="732"/>
      <c r="H306" s="733"/>
      <c r="I306" s="734"/>
      <c r="J306" s="735"/>
      <c r="K306" s="3"/>
      <c r="L306" s="3"/>
      <c r="M306" s="3"/>
      <c r="N306" s="3"/>
      <c r="O306" s="3"/>
      <c r="P306" s="3"/>
      <c r="Q306" s="3"/>
      <c r="R306" s="3"/>
      <c r="S306" s="3"/>
      <c r="T306" s="3"/>
      <c r="U306" s="3"/>
      <c r="V306" s="3"/>
      <c r="W306" s="3"/>
      <c r="X306" s="3"/>
      <c r="Y306" s="3"/>
      <c r="Z306" s="3"/>
    </row>
    <row r="307" spans="1:26" ht="12" customHeight="1" x14ac:dyDescent="0.25">
      <c r="A307" s="3"/>
      <c r="B307" s="3"/>
      <c r="C307" s="3"/>
      <c r="D307" s="3"/>
      <c r="E307" s="731"/>
      <c r="F307" s="732"/>
      <c r="G307" s="732"/>
      <c r="H307" s="733"/>
      <c r="I307" s="734"/>
      <c r="J307" s="735"/>
      <c r="K307" s="3"/>
      <c r="L307" s="3"/>
      <c r="M307" s="3"/>
      <c r="N307" s="3"/>
      <c r="O307" s="3"/>
      <c r="P307" s="3"/>
      <c r="Q307" s="3"/>
      <c r="R307" s="3"/>
      <c r="S307" s="3"/>
      <c r="T307" s="3"/>
      <c r="U307" s="3"/>
      <c r="V307" s="3"/>
      <c r="W307" s="3"/>
      <c r="X307" s="3"/>
      <c r="Y307" s="3"/>
      <c r="Z307" s="3"/>
    </row>
    <row r="308" spans="1:26" ht="12" customHeight="1" x14ac:dyDescent="0.25">
      <c r="A308" s="3"/>
      <c r="B308" s="3"/>
      <c r="C308" s="3"/>
      <c r="D308" s="3"/>
      <c r="E308" s="731"/>
      <c r="F308" s="732"/>
      <c r="G308" s="732"/>
      <c r="H308" s="733"/>
      <c r="I308" s="734"/>
      <c r="J308" s="735"/>
      <c r="K308" s="3"/>
      <c r="L308" s="3"/>
      <c r="M308" s="3"/>
      <c r="N308" s="3"/>
      <c r="O308" s="3"/>
      <c r="P308" s="3"/>
      <c r="Q308" s="3"/>
      <c r="R308" s="3"/>
      <c r="S308" s="3"/>
      <c r="T308" s="3"/>
      <c r="U308" s="3"/>
      <c r="V308" s="3"/>
      <c r="W308" s="3"/>
      <c r="X308" s="3"/>
      <c r="Y308" s="3"/>
      <c r="Z308" s="3"/>
    </row>
    <row r="309" spans="1:26" ht="12" customHeight="1" x14ac:dyDescent="0.25">
      <c r="A309" s="3"/>
      <c r="B309" s="3"/>
      <c r="C309" s="3"/>
      <c r="D309" s="3"/>
      <c r="E309" s="731"/>
      <c r="F309" s="732"/>
      <c r="G309" s="732"/>
      <c r="H309" s="733"/>
      <c r="I309" s="734"/>
      <c r="J309" s="735"/>
      <c r="K309" s="3"/>
      <c r="L309" s="3"/>
      <c r="M309" s="3"/>
      <c r="N309" s="3"/>
      <c r="O309" s="3"/>
      <c r="P309" s="3"/>
      <c r="Q309" s="3"/>
      <c r="R309" s="3"/>
      <c r="S309" s="3"/>
      <c r="T309" s="3"/>
      <c r="U309" s="3"/>
      <c r="V309" s="3"/>
      <c r="W309" s="3"/>
      <c r="X309" s="3"/>
      <c r="Y309" s="3"/>
      <c r="Z309" s="3"/>
    </row>
    <row r="310" spans="1:26" ht="12" customHeight="1" x14ac:dyDescent="0.25">
      <c r="A310" s="3"/>
      <c r="B310" s="3"/>
      <c r="C310" s="3"/>
      <c r="D310" s="3"/>
      <c r="E310" s="731"/>
      <c r="F310" s="732"/>
      <c r="G310" s="732"/>
      <c r="H310" s="733"/>
      <c r="I310" s="734"/>
      <c r="J310" s="735"/>
      <c r="K310" s="3"/>
      <c r="L310" s="3"/>
      <c r="M310" s="3"/>
      <c r="N310" s="3"/>
      <c r="O310" s="3"/>
      <c r="P310" s="3"/>
      <c r="Q310" s="3"/>
      <c r="R310" s="3"/>
      <c r="S310" s="3"/>
      <c r="T310" s="3"/>
      <c r="U310" s="3"/>
      <c r="V310" s="3"/>
      <c r="W310" s="3"/>
      <c r="X310" s="3"/>
      <c r="Y310" s="3"/>
      <c r="Z310" s="3"/>
    </row>
    <row r="311" spans="1:26" ht="12" customHeight="1" x14ac:dyDescent="0.25">
      <c r="A311" s="3"/>
      <c r="B311" s="3"/>
      <c r="C311" s="3"/>
      <c r="D311" s="3"/>
      <c r="E311" s="731"/>
      <c r="F311" s="732"/>
      <c r="G311" s="732"/>
      <c r="H311" s="733"/>
      <c r="I311" s="734"/>
      <c r="J311" s="735"/>
      <c r="K311" s="3"/>
      <c r="L311" s="3"/>
      <c r="M311" s="3"/>
      <c r="N311" s="3"/>
      <c r="O311" s="3"/>
      <c r="P311" s="3"/>
      <c r="Q311" s="3"/>
      <c r="R311" s="3"/>
      <c r="S311" s="3"/>
      <c r="T311" s="3"/>
      <c r="U311" s="3"/>
      <c r="V311" s="3"/>
      <c r="W311" s="3"/>
      <c r="X311" s="3"/>
      <c r="Y311" s="3"/>
      <c r="Z311" s="3"/>
    </row>
    <row r="312" spans="1:26" ht="12" customHeight="1" x14ac:dyDescent="0.25">
      <c r="A312" s="3"/>
      <c r="B312" s="3"/>
      <c r="C312" s="3"/>
      <c r="D312" s="3"/>
      <c r="E312" s="731"/>
      <c r="F312" s="732"/>
      <c r="G312" s="732"/>
      <c r="H312" s="733"/>
      <c r="I312" s="734"/>
      <c r="J312" s="735"/>
      <c r="K312" s="3"/>
      <c r="L312" s="3"/>
      <c r="M312" s="3"/>
      <c r="N312" s="3"/>
      <c r="O312" s="3"/>
      <c r="P312" s="3"/>
      <c r="Q312" s="3"/>
      <c r="R312" s="3"/>
      <c r="S312" s="3"/>
      <c r="T312" s="3"/>
      <c r="U312" s="3"/>
      <c r="V312" s="3"/>
      <c r="W312" s="3"/>
      <c r="X312" s="3"/>
      <c r="Y312" s="3"/>
      <c r="Z312" s="3"/>
    </row>
    <row r="313" spans="1:26" ht="12" customHeight="1" x14ac:dyDescent="0.25">
      <c r="A313" s="3"/>
      <c r="B313" s="3"/>
      <c r="C313" s="3"/>
      <c r="D313" s="3"/>
      <c r="E313" s="731"/>
      <c r="F313" s="732"/>
      <c r="G313" s="732"/>
      <c r="H313" s="733"/>
      <c r="I313" s="734"/>
      <c r="J313" s="735"/>
      <c r="K313" s="3"/>
      <c r="L313" s="3"/>
      <c r="M313" s="3"/>
      <c r="N313" s="3"/>
      <c r="O313" s="3"/>
      <c r="P313" s="3"/>
      <c r="Q313" s="3"/>
      <c r="R313" s="3"/>
      <c r="S313" s="3"/>
      <c r="T313" s="3"/>
      <c r="U313" s="3"/>
      <c r="V313" s="3"/>
      <c r="W313" s="3"/>
      <c r="X313" s="3"/>
      <c r="Y313" s="3"/>
      <c r="Z313" s="3"/>
    </row>
    <row r="314" spans="1:26" ht="12" customHeight="1" x14ac:dyDescent="0.25">
      <c r="A314" s="3"/>
      <c r="B314" s="3"/>
      <c r="C314" s="3"/>
      <c r="D314" s="3"/>
      <c r="E314" s="731"/>
      <c r="F314" s="732"/>
      <c r="G314" s="732"/>
      <c r="H314" s="733"/>
      <c r="I314" s="734"/>
      <c r="J314" s="735"/>
      <c r="K314" s="3"/>
      <c r="L314" s="3"/>
      <c r="M314" s="3"/>
      <c r="N314" s="3"/>
      <c r="O314" s="3"/>
      <c r="P314" s="3"/>
      <c r="Q314" s="3"/>
      <c r="R314" s="3"/>
      <c r="S314" s="3"/>
      <c r="T314" s="3"/>
      <c r="U314" s="3"/>
      <c r="V314" s="3"/>
      <c r="W314" s="3"/>
      <c r="X314" s="3"/>
      <c r="Y314" s="3"/>
      <c r="Z314" s="3"/>
    </row>
    <row r="315" spans="1:26" ht="12" customHeight="1" x14ac:dyDescent="0.25">
      <c r="A315" s="3"/>
      <c r="B315" s="3"/>
      <c r="C315" s="3"/>
      <c r="D315" s="3"/>
      <c r="E315" s="731"/>
      <c r="F315" s="732"/>
      <c r="G315" s="732"/>
      <c r="H315" s="733"/>
      <c r="I315" s="734"/>
      <c r="J315" s="735"/>
      <c r="K315" s="3"/>
      <c r="L315" s="3"/>
      <c r="M315" s="3"/>
      <c r="N315" s="3"/>
      <c r="O315" s="3"/>
      <c r="P315" s="3"/>
      <c r="Q315" s="3"/>
      <c r="R315" s="3"/>
      <c r="S315" s="3"/>
      <c r="T315" s="3"/>
      <c r="U315" s="3"/>
      <c r="V315" s="3"/>
      <c r="W315" s="3"/>
      <c r="X315" s="3"/>
      <c r="Y315" s="3"/>
      <c r="Z315" s="3"/>
    </row>
    <row r="316" spans="1:26" ht="12" customHeight="1" x14ac:dyDescent="0.25">
      <c r="A316" s="3"/>
      <c r="B316" s="3"/>
      <c r="C316" s="3"/>
      <c r="D316" s="3"/>
      <c r="E316" s="731"/>
      <c r="F316" s="732"/>
      <c r="G316" s="732"/>
      <c r="H316" s="733"/>
      <c r="I316" s="734"/>
      <c r="J316" s="735"/>
      <c r="K316" s="3"/>
      <c r="L316" s="3"/>
      <c r="M316" s="3"/>
      <c r="N316" s="3"/>
      <c r="O316" s="3"/>
      <c r="P316" s="3"/>
      <c r="Q316" s="3"/>
      <c r="R316" s="3"/>
      <c r="S316" s="3"/>
      <c r="T316" s="3"/>
      <c r="U316" s="3"/>
      <c r="V316" s="3"/>
      <c r="W316" s="3"/>
      <c r="X316" s="3"/>
      <c r="Y316" s="3"/>
      <c r="Z316" s="3"/>
    </row>
    <row r="317" spans="1:26" ht="12" customHeight="1" x14ac:dyDescent="0.25">
      <c r="A317" s="3"/>
      <c r="B317" s="3"/>
      <c r="C317" s="3"/>
      <c r="D317" s="3"/>
      <c r="E317" s="731"/>
      <c r="F317" s="732"/>
      <c r="G317" s="732"/>
      <c r="H317" s="733"/>
      <c r="I317" s="734"/>
      <c r="J317" s="735"/>
      <c r="K317" s="3"/>
      <c r="L317" s="3"/>
      <c r="M317" s="3"/>
      <c r="N317" s="3"/>
      <c r="O317" s="3"/>
      <c r="P317" s="3"/>
      <c r="Q317" s="3"/>
      <c r="R317" s="3"/>
      <c r="S317" s="3"/>
      <c r="T317" s="3"/>
      <c r="U317" s="3"/>
      <c r="V317" s="3"/>
      <c r="W317" s="3"/>
      <c r="X317" s="3"/>
      <c r="Y317" s="3"/>
      <c r="Z317" s="3"/>
    </row>
    <row r="318" spans="1:26" ht="12" customHeight="1" x14ac:dyDescent="0.25">
      <c r="A318" s="3"/>
      <c r="B318" s="3"/>
      <c r="C318" s="3"/>
      <c r="D318" s="3"/>
      <c r="E318" s="731"/>
      <c r="F318" s="732"/>
      <c r="G318" s="732"/>
      <c r="H318" s="733"/>
      <c r="I318" s="734"/>
      <c r="J318" s="735"/>
      <c r="K318" s="3"/>
      <c r="L318" s="3"/>
      <c r="M318" s="3"/>
      <c r="N318" s="3"/>
      <c r="O318" s="3"/>
      <c r="P318" s="3"/>
      <c r="Q318" s="3"/>
      <c r="R318" s="3"/>
      <c r="S318" s="3"/>
      <c r="T318" s="3"/>
      <c r="U318" s="3"/>
      <c r="V318" s="3"/>
      <c r="W318" s="3"/>
      <c r="X318" s="3"/>
      <c r="Y318" s="3"/>
      <c r="Z318" s="3"/>
    </row>
    <row r="319" spans="1:26" ht="12" customHeight="1" x14ac:dyDescent="0.25">
      <c r="A319" s="3"/>
      <c r="B319" s="3"/>
      <c r="C319" s="3"/>
      <c r="D319" s="3"/>
      <c r="E319" s="731"/>
      <c r="F319" s="732"/>
      <c r="G319" s="732"/>
      <c r="H319" s="733"/>
      <c r="I319" s="734"/>
      <c r="J319" s="735"/>
      <c r="K319" s="3"/>
      <c r="L319" s="3"/>
      <c r="M319" s="3"/>
      <c r="N319" s="3"/>
      <c r="O319" s="3"/>
      <c r="P319" s="3"/>
      <c r="Q319" s="3"/>
      <c r="R319" s="3"/>
      <c r="S319" s="3"/>
      <c r="T319" s="3"/>
      <c r="U319" s="3"/>
      <c r="V319" s="3"/>
      <c r="W319" s="3"/>
      <c r="X319" s="3"/>
      <c r="Y319" s="3"/>
      <c r="Z319" s="3"/>
    </row>
    <row r="320" spans="1:26" ht="12" customHeight="1" x14ac:dyDescent="0.25">
      <c r="A320" s="3"/>
      <c r="B320" s="3"/>
      <c r="C320" s="3"/>
      <c r="D320" s="3"/>
      <c r="E320" s="731"/>
      <c r="F320" s="732"/>
      <c r="G320" s="732"/>
      <c r="H320" s="733"/>
      <c r="I320" s="734"/>
      <c r="J320" s="735"/>
      <c r="K320" s="3"/>
      <c r="L320" s="3"/>
      <c r="M320" s="3"/>
      <c r="N320" s="3"/>
      <c r="O320" s="3"/>
      <c r="P320" s="3"/>
      <c r="Q320" s="3"/>
      <c r="R320" s="3"/>
      <c r="S320" s="3"/>
      <c r="T320" s="3"/>
      <c r="U320" s="3"/>
      <c r="V320" s="3"/>
      <c r="W320" s="3"/>
      <c r="X320" s="3"/>
      <c r="Y320" s="3"/>
      <c r="Z320" s="3"/>
    </row>
    <row r="321" spans="1:26" ht="12" customHeight="1" x14ac:dyDescent="0.25">
      <c r="A321" s="3"/>
      <c r="B321" s="3"/>
      <c r="C321" s="3"/>
      <c r="D321" s="3"/>
      <c r="E321" s="731"/>
      <c r="F321" s="732"/>
      <c r="G321" s="732"/>
      <c r="H321" s="733"/>
      <c r="I321" s="734"/>
      <c r="J321" s="735"/>
      <c r="K321" s="3"/>
      <c r="L321" s="3"/>
      <c r="M321" s="3"/>
      <c r="N321" s="3"/>
      <c r="O321" s="3"/>
      <c r="P321" s="3"/>
      <c r="Q321" s="3"/>
      <c r="R321" s="3"/>
      <c r="S321" s="3"/>
      <c r="T321" s="3"/>
      <c r="U321" s="3"/>
      <c r="V321" s="3"/>
      <c r="W321" s="3"/>
      <c r="X321" s="3"/>
      <c r="Y321" s="3"/>
      <c r="Z321" s="3"/>
    </row>
    <row r="322" spans="1:26" ht="12" customHeight="1" x14ac:dyDescent="0.25">
      <c r="A322" s="3"/>
      <c r="B322" s="3"/>
      <c r="C322" s="3"/>
      <c r="D322" s="3"/>
      <c r="E322" s="731"/>
      <c r="F322" s="732"/>
      <c r="G322" s="732"/>
      <c r="H322" s="733"/>
      <c r="I322" s="734"/>
      <c r="J322" s="735"/>
      <c r="K322" s="3"/>
      <c r="L322" s="3"/>
      <c r="M322" s="3"/>
      <c r="N322" s="3"/>
      <c r="O322" s="3"/>
      <c r="P322" s="3"/>
      <c r="Q322" s="3"/>
      <c r="R322" s="3"/>
      <c r="S322" s="3"/>
      <c r="T322" s="3"/>
      <c r="U322" s="3"/>
      <c r="V322" s="3"/>
      <c r="W322" s="3"/>
      <c r="X322" s="3"/>
      <c r="Y322" s="3"/>
      <c r="Z322" s="3"/>
    </row>
    <row r="323" spans="1:26" ht="12" customHeight="1" x14ac:dyDescent="0.25">
      <c r="A323" s="3"/>
      <c r="B323" s="3"/>
      <c r="C323" s="3"/>
      <c r="D323" s="3"/>
      <c r="E323" s="731"/>
      <c r="F323" s="732"/>
      <c r="G323" s="732"/>
      <c r="H323" s="733"/>
      <c r="I323" s="734"/>
      <c r="J323" s="735"/>
      <c r="K323" s="3"/>
      <c r="L323" s="3"/>
      <c r="M323" s="3"/>
      <c r="N323" s="3"/>
      <c r="O323" s="3"/>
      <c r="P323" s="3"/>
      <c r="Q323" s="3"/>
      <c r="R323" s="3"/>
      <c r="S323" s="3"/>
      <c r="T323" s="3"/>
      <c r="U323" s="3"/>
      <c r="V323" s="3"/>
      <c r="W323" s="3"/>
      <c r="X323" s="3"/>
      <c r="Y323" s="3"/>
      <c r="Z323" s="3"/>
    </row>
    <row r="324" spans="1:26" ht="12" customHeight="1" x14ac:dyDescent="0.25">
      <c r="A324" s="3"/>
      <c r="B324" s="3"/>
      <c r="C324" s="3"/>
      <c r="D324" s="3"/>
      <c r="E324" s="731"/>
      <c r="F324" s="732"/>
      <c r="G324" s="732"/>
      <c r="H324" s="733"/>
      <c r="I324" s="734"/>
      <c r="J324" s="735"/>
      <c r="K324" s="3"/>
      <c r="L324" s="3"/>
      <c r="M324" s="3"/>
      <c r="N324" s="3"/>
      <c r="O324" s="3"/>
      <c r="P324" s="3"/>
      <c r="Q324" s="3"/>
      <c r="R324" s="3"/>
      <c r="S324" s="3"/>
      <c r="T324" s="3"/>
      <c r="U324" s="3"/>
      <c r="V324" s="3"/>
      <c r="W324" s="3"/>
      <c r="X324" s="3"/>
      <c r="Y324" s="3"/>
      <c r="Z324" s="3"/>
    </row>
    <row r="325" spans="1:26" ht="12" customHeight="1" x14ac:dyDescent="0.25">
      <c r="A325" s="3"/>
      <c r="B325" s="3"/>
      <c r="C325" s="3"/>
      <c r="D325" s="3"/>
      <c r="E325" s="731"/>
      <c r="F325" s="732"/>
      <c r="G325" s="732"/>
      <c r="H325" s="733"/>
      <c r="I325" s="734"/>
      <c r="J325" s="735"/>
      <c r="K325" s="3"/>
      <c r="L325" s="3"/>
      <c r="M325" s="3"/>
      <c r="N325" s="3"/>
      <c r="O325" s="3"/>
      <c r="P325" s="3"/>
      <c r="Q325" s="3"/>
      <c r="R325" s="3"/>
      <c r="S325" s="3"/>
      <c r="T325" s="3"/>
      <c r="U325" s="3"/>
      <c r="V325" s="3"/>
      <c r="W325" s="3"/>
      <c r="X325" s="3"/>
      <c r="Y325" s="3"/>
      <c r="Z325" s="3"/>
    </row>
    <row r="326" spans="1:26" ht="12" customHeight="1" x14ac:dyDescent="0.25">
      <c r="A326" s="3"/>
      <c r="B326" s="3"/>
      <c r="C326" s="3"/>
      <c r="D326" s="3"/>
      <c r="E326" s="731"/>
      <c r="F326" s="732"/>
      <c r="G326" s="732"/>
      <c r="H326" s="733"/>
      <c r="I326" s="734"/>
      <c r="J326" s="735"/>
      <c r="K326" s="3"/>
      <c r="L326" s="3"/>
      <c r="M326" s="3"/>
      <c r="N326" s="3"/>
      <c r="O326" s="3"/>
      <c r="P326" s="3"/>
      <c r="Q326" s="3"/>
      <c r="R326" s="3"/>
      <c r="S326" s="3"/>
      <c r="T326" s="3"/>
      <c r="U326" s="3"/>
      <c r="V326" s="3"/>
      <c r="W326" s="3"/>
      <c r="X326" s="3"/>
      <c r="Y326" s="3"/>
      <c r="Z326" s="3"/>
    </row>
    <row r="327" spans="1:26" ht="12" customHeight="1" x14ac:dyDescent="0.25">
      <c r="A327" s="3"/>
      <c r="B327" s="3"/>
      <c r="C327" s="3"/>
      <c r="D327" s="3"/>
      <c r="E327" s="731"/>
      <c r="F327" s="732"/>
      <c r="G327" s="732"/>
      <c r="H327" s="733"/>
      <c r="I327" s="734"/>
      <c r="J327" s="735"/>
      <c r="K327" s="3"/>
      <c r="L327" s="3"/>
      <c r="M327" s="3"/>
      <c r="N327" s="3"/>
      <c r="O327" s="3"/>
      <c r="P327" s="3"/>
      <c r="Q327" s="3"/>
      <c r="R327" s="3"/>
      <c r="S327" s="3"/>
      <c r="T327" s="3"/>
      <c r="U327" s="3"/>
      <c r="V327" s="3"/>
      <c r="W327" s="3"/>
      <c r="X327" s="3"/>
      <c r="Y327" s="3"/>
      <c r="Z327" s="3"/>
    </row>
    <row r="328" spans="1:26" ht="12" customHeight="1" x14ac:dyDescent="0.25">
      <c r="A328" s="3"/>
      <c r="B328" s="3"/>
      <c r="C328" s="3"/>
      <c r="D328" s="3"/>
      <c r="E328" s="731"/>
      <c r="F328" s="732"/>
      <c r="G328" s="732"/>
      <c r="H328" s="733"/>
      <c r="I328" s="734"/>
      <c r="J328" s="735"/>
      <c r="K328" s="3"/>
      <c r="L328" s="3"/>
      <c r="M328" s="3"/>
      <c r="N328" s="3"/>
      <c r="O328" s="3"/>
      <c r="P328" s="3"/>
      <c r="Q328" s="3"/>
      <c r="R328" s="3"/>
      <c r="S328" s="3"/>
      <c r="T328" s="3"/>
      <c r="U328" s="3"/>
      <c r="V328" s="3"/>
      <c r="W328" s="3"/>
      <c r="X328" s="3"/>
      <c r="Y328" s="3"/>
      <c r="Z328" s="3"/>
    </row>
    <row r="329" spans="1:26" ht="12" customHeight="1" x14ac:dyDescent="0.25">
      <c r="A329" s="3"/>
      <c r="B329" s="3"/>
      <c r="C329" s="3"/>
      <c r="D329" s="3"/>
      <c r="E329" s="731"/>
      <c r="F329" s="732"/>
      <c r="G329" s="732"/>
      <c r="H329" s="733"/>
      <c r="I329" s="734"/>
      <c r="J329" s="735"/>
      <c r="K329" s="3"/>
      <c r="L329" s="3"/>
      <c r="M329" s="3"/>
      <c r="N329" s="3"/>
      <c r="O329" s="3"/>
      <c r="P329" s="3"/>
      <c r="Q329" s="3"/>
      <c r="R329" s="3"/>
      <c r="S329" s="3"/>
      <c r="T329" s="3"/>
      <c r="U329" s="3"/>
      <c r="V329" s="3"/>
      <c r="W329" s="3"/>
      <c r="X329" s="3"/>
      <c r="Y329" s="3"/>
      <c r="Z329" s="3"/>
    </row>
    <row r="330" spans="1:26" ht="12" customHeight="1" x14ac:dyDescent="0.25">
      <c r="A330" s="3"/>
      <c r="B330" s="3"/>
      <c r="C330" s="3"/>
      <c r="D330" s="3"/>
      <c r="E330" s="731"/>
      <c r="F330" s="732"/>
      <c r="G330" s="732"/>
      <c r="H330" s="733"/>
      <c r="I330" s="734"/>
      <c r="J330" s="735"/>
      <c r="K330" s="3"/>
      <c r="L330" s="3"/>
      <c r="M330" s="3"/>
      <c r="N330" s="3"/>
      <c r="O330" s="3"/>
      <c r="P330" s="3"/>
      <c r="Q330" s="3"/>
      <c r="R330" s="3"/>
      <c r="S330" s="3"/>
      <c r="T330" s="3"/>
      <c r="U330" s="3"/>
      <c r="V330" s="3"/>
      <c r="W330" s="3"/>
      <c r="X330" s="3"/>
      <c r="Y330" s="3"/>
      <c r="Z330" s="3"/>
    </row>
    <row r="331" spans="1:26" ht="12" customHeight="1" x14ac:dyDescent="0.25">
      <c r="A331" s="3"/>
      <c r="B331" s="3"/>
      <c r="C331" s="3"/>
      <c r="D331" s="3"/>
      <c r="E331" s="731"/>
      <c r="F331" s="732"/>
      <c r="G331" s="732"/>
      <c r="H331" s="733"/>
      <c r="I331" s="734"/>
      <c r="J331" s="735"/>
      <c r="K331" s="3"/>
      <c r="L331" s="3"/>
      <c r="M331" s="3"/>
      <c r="N331" s="3"/>
      <c r="O331" s="3"/>
      <c r="P331" s="3"/>
      <c r="Q331" s="3"/>
      <c r="R331" s="3"/>
      <c r="S331" s="3"/>
      <c r="T331" s="3"/>
      <c r="U331" s="3"/>
      <c r="V331" s="3"/>
      <c r="W331" s="3"/>
      <c r="X331" s="3"/>
      <c r="Y331" s="3"/>
      <c r="Z331" s="3"/>
    </row>
    <row r="332" spans="1:26" ht="12" customHeight="1" x14ac:dyDescent="0.25">
      <c r="A332" s="3"/>
      <c r="B332" s="3"/>
      <c r="C332" s="3"/>
      <c r="D332" s="3"/>
      <c r="E332" s="731"/>
      <c r="F332" s="732"/>
      <c r="G332" s="732"/>
      <c r="H332" s="733"/>
      <c r="I332" s="734"/>
      <c r="J332" s="735"/>
      <c r="K332" s="3"/>
      <c r="L332" s="3"/>
      <c r="M332" s="3"/>
      <c r="N332" s="3"/>
      <c r="O332" s="3"/>
      <c r="P332" s="3"/>
      <c r="Q332" s="3"/>
      <c r="R332" s="3"/>
      <c r="S332" s="3"/>
      <c r="T332" s="3"/>
      <c r="U332" s="3"/>
      <c r="V332" s="3"/>
      <c r="W332" s="3"/>
      <c r="X332" s="3"/>
      <c r="Y332" s="3"/>
      <c r="Z332" s="3"/>
    </row>
    <row r="333" spans="1:26" ht="12" customHeight="1" x14ac:dyDescent="0.25">
      <c r="A333" s="3"/>
      <c r="B333" s="3"/>
      <c r="C333" s="3"/>
      <c r="D333" s="3"/>
      <c r="E333" s="731"/>
      <c r="F333" s="732"/>
      <c r="G333" s="732"/>
      <c r="H333" s="733"/>
      <c r="I333" s="734"/>
      <c r="J333" s="735"/>
      <c r="K333" s="3"/>
      <c r="L333" s="3"/>
      <c r="M333" s="3"/>
      <c r="N333" s="3"/>
      <c r="O333" s="3"/>
      <c r="P333" s="3"/>
      <c r="Q333" s="3"/>
      <c r="R333" s="3"/>
      <c r="S333" s="3"/>
      <c r="T333" s="3"/>
      <c r="U333" s="3"/>
      <c r="V333" s="3"/>
      <c r="W333" s="3"/>
      <c r="X333" s="3"/>
      <c r="Y333" s="3"/>
      <c r="Z333" s="3"/>
    </row>
    <row r="334" spans="1:26" ht="12" customHeight="1" x14ac:dyDescent="0.25">
      <c r="A334" s="3"/>
      <c r="B334" s="3"/>
      <c r="C334" s="3"/>
      <c r="D334" s="3"/>
      <c r="E334" s="731"/>
      <c r="F334" s="732"/>
      <c r="G334" s="732"/>
      <c r="H334" s="733"/>
      <c r="I334" s="734"/>
      <c r="J334" s="735"/>
      <c r="K334" s="3"/>
      <c r="L334" s="3"/>
      <c r="M334" s="3"/>
      <c r="N334" s="3"/>
      <c r="O334" s="3"/>
      <c r="P334" s="3"/>
      <c r="Q334" s="3"/>
      <c r="R334" s="3"/>
      <c r="S334" s="3"/>
      <c r="T334" s="3"/>
      <c r="U334" s="3"/>
      <c r="V334" s="3"/>
      <c r="W334" s="3"/>
      <c r="X334" s="3"/>
      <c r="Y334" s="3"/>
      <c r="Z334" s="3"/>
    </row>
    <row r="335" spans="1:26" ht="12" customHeight="1" x14ac:dyDescent="0.25">
      <c r="A335" s="3"/>
      <c r="B335" s="3"/>
      <c r="C335" s="3"/>
      <c r="D335" s="3"/>
      <c r="E335" s="731"/>
      <c r="F335" s="732"/>
      <c r="G335" s="732"/>
      <c r="H335" s="733"/>
      <c r="I335" s="734"/>
      <c r="J335" s="735"/>
      <c r="K335" s="3"/>
      <c r="L335" s="3"/>
      <c r="M335" s="3"/>
      <c r="N335" s="3"/>
      <c r="O335" s="3"/>
      <c r="P335" s="3"/>
      <c r="Q335" s="3"/>
      <c r="R335" s="3"/>
      <c r="S335" s="3"/>
      <c r="T335" s="3"/>
      <c r="U335" s="3"/>
      <c r="V335" s="3"/>
      <c r="W335" s="3"/>
      <c r="X335" s="3"/>
      <c r="Y335" s="3"/>
      <c r="Z335" s="3"/>
    </row>
    <row r="336" spans="1:26" ht="12" customHeight="1" x14ac:dyDescent="0.25">
      <c r="A336" s="3"/>
      <c r="B336" s="3"/>
      <c r="C336" s="3"/>
      <c r="D336" s="3"/>
      <c r="E336" s="731"/>
      <c r="F336" s="732"/>
      <c r="G336" s="732"/>
      <c r="H336" s="733"/>
      <c r="I336" s="734"/>
      <c r="J336" s="735"/>
      <c r="K336" s="3"/>
      <c r="L336" s="3"/>
      <c r="M336" s="3"/>
      <c r="N336" s="3"/>
      <c r="O336" s="3"/>
      <c r="P336" s="3"/>
      <c r="Q336" s="3"/>
      <c r="R336" s="3"/>
      <c r="S336" s="3"/>
      <c r="T336" s="3"/>
      <c r="U336" s="3"/>
      <c r="V336" s="3"/>
      <c r="W336" s="3"/>
      <c r="X336" s="3"/>
      <c r="Y336" s="3"/>
      <c r="Z336" s="3"/>
    </row>
    <row r="337" spans="1:26" ht="12" customHeight="1" x14ac:dyDescent="0.25">
      <c r="A337" s="3"/>
      <c r="B337" s="3"/>
      <c r="C337" s="3"/>
      <c r="D337" s="3"/>
      <c r="E337" s="731"/>
      <c r="F337" s="732"/>
      <c r="G337" s="732"/>
      <c r="H337" s="733"/>
      <c r="I337" s="734"/>
      <c r="J337" s="735"/>
      <c r="K337" s="3"/>
      <c r="L337" s="3"/>
      <c r="M337" s="3"/>
      <c r="N337" s="3"/>
      <c r="O337" s="3"/>
      <c r="P337" s="3"/>
      <c r="Q337" s="3"/>
      <c r="R337" s="3"/>
      <c r="S337" s="3"/>
      <c r="T337" s="3"/>
      <c r="U337" s="3"/>
      <c r="V337" s="3"/>
      <c r="W337" s="3"/>
      <c r="X337" s="3"/>
      <c r="Y337" s="3"/>
      <c r="Z337" s="3"/>
    </row>
    <row r="338" spans="1:26" ht="12" customHeight="1" x14ac:dyDescent="0.25">
      <c r="A338" s="3"/>
      <c r="B338" s="3"/>
      <c r="C338" s="3"/>
      <c r="D338" s="3"/>
      <c r="E338" s="731"/>
      <c r="F338" s="732"/>
      <c r="G338" s="732"/>
      <c r="H338" s="733"/>
      <c r="I338" s="734"/>
      <c r="J338" s="735"/>
      <c r="K338" s="3"/>
      <c r="L338" s="3"/>
      <c r="M338" s="3"/>
      <c r="N338" s="3"/>
      <c r="O338" s="3"/>
      <c r="P338" s="3"/>
      <c r="Q338" s="3"/>
      <c r="R338" s="3"/>
      <c r="S338" s="3"/>
      <c r="T338" s="3"/>
      <c r="U338" s="3"/>
      <c r="V338" s="3"/>
      <c r="W338" s="3"/>
      <c r="X338" s="3"/>
      <c r="Y338" s="3"/>
      <c r="Z338" s="3"/>
    </row>
    <row r="339" spans="1:26" ht="12" customHeight="1" x14ac:dyDescent="0.25">
      <c r="A339" s="3"/>
      <c r="B339" s="3"/>
      <c r="C339" s="3"/>
      <c r="D339" s="3"/>
      <c r="E339" s="731"/>
      <c r="F339" s="732"/>
      <c r="G339" s="732"/>
      <c r="H339" s="733"/>
      <c r="I339" s="734"/>
      <c r="J339" s="735"/>
      <c r="K339" s="3"/>
      <c r="L339" s="3"/>
      <c r="M339" s="3"/>
      <c r="N339" s="3"/>
      <c r="O339" s="3"/>
      <c r="P339" s="3"/>
      <c r="Q339" s="3"/>
      <c r="R339" s="3"/>
      <c r="S339" s="3"/>
      <c r="T339" s="3"/>
      <c r="U339" s="3"/>
      <c r="V339" s="3"/>
      <c r="W339" s="3"/>
      <c r="X339" s="3"/>
      <c r="Y339" s="3"/>
      <c r="Z339" s="3"/>
    </row>
    <row r="340" spans="1:26" ht="12" customHeight="1" x14ac:dyDescent="0.25">
      <c r="A340" s="3"/>
      <c r="B340" s="3"/>
      <c r="C340" s="3"/>
      <c r="D340" s="3"/>
      <c r="E340" s="731"/>
      <c r="F340" s="732"/>
      <c r="G340" s="732"/>
      <c r="H340" s="733"/>
      <c r="I340" s="734"/>
      <c r="J340" s="735"/>
      <c r="K340" s="3"/>
      <c r="L340" s="3"/>
      <c r="M340" s="3"/>
      <c r="N340" s="3"/>
      <c r="O340" s="3"/>
      <c r="P340" s="3"/>
      <c r="Q340" s="3"/>
      <c r="R340" s="3"/>
      <c r="S340" s="3"/>
      <c r="T340" s="3"/>
      <c r="U340" s="3"/>
      <c r="V340" s="3"/>
      <c r="W340" s="3"/>
      <c r="X340" s="3"/>
      <c r="Y340" s="3"/>
      <c r="Z340" s="3"/>
    </row>
    <row r="341" spans="1:26" ht="12" customHeight="1" x14ac:dyDescent="0.25">
      <c r="A341" s="3"/>
      <c r="B341" s="3"/>
      <c r="C341" s="3"/>
      <c r="D341" s="3"/>
      <c r="E341" s="731"/>
      <c r="F341" s="732"/>
      <c r="G341" s="732"/>
      <c r="H341" s="733"/>
      <c r="I341" s="734"/>
      <c r="J341" s="735"/>
      <c r="K341" s="3"/>
      <c r="L341" s="3"/>
      <c r="M341" s="3"/>
      <c r="N341" s="3"/>
      <c r="O341" s="3"/>
      <c r="P341" s="3"/>
      <c r="Q341" s="3"/>
      <c r="R341" s="3"/>
      <c r="S341" s="3"/>
      <c r="T341" s="3"/>
      <c r="U341" s="3"/>
      <c r="V341" s="3"/>
      <c r="W341" s="3"/>
      <c r="X341" s="3"/>
      <c r="Y341" s="3"/>
      <c r="Z341" s="3"/>
    </row>
    <row r="342" spans="1:26" ht="12" customHeight="1" x14ac:dyDescent="0.25">
      <c r="A342" s="3"/>
      <c r="B342" s="3"/>
      <c r="C342" s="3"/>
      <c r="D342" s="3"/>
      <c r="E342" s="731"/>
      <c r="F342" s="732"/>
      <c r="G342" s="732"/>
      <c r="H342" s="733"/>
      <c r="I342" s="734"/>
      <c r="J342" s="735"/>
      <c r="K342" s="3"/>
      <c r="L342" s="3"/>
      <c r="M342" s="3"/>
      <c r="N342" s="3"/>
      <c r="O342" s="3"/>
      <c r="P342" s="3"/>
      <c r="Q342" s="3"/>
      <c r="R342" s="3"/>
      <c r="S342" s="3"/>
      <c r="T342" s="3"/>
      <c r="U342" s="3"/>
      <c r="V342" s="3"/>
      <c r="W342" s="3"/>
      <c r="X342" s="3"/>
      <c r="Y342" s="3"/>
      <c r="Z342" s="3"/>
    </row>
    <row r="343" spans="1:26" ht="12" customHeight="1" x14ac:dyDescent="0.25">
      <c r="A343" s="3"/>
      <c r="B343" s="3"/>
      <c r="C343" s="3"/>
      <c r="D343" s="3"/>
      <c r="E343" s="731"/>
      <c r="F343" s="732"/>
      <c r="G343" s="732"/>
      <c r="H343" s="733"/>
      <c r="I343" s="734"/>
      <c r="J343" s="735"/>
      <c r="K343" s="3"/>
      <c r="L343" s="3"/>
      <c r="M343" s="3"/>
      <c r="N343" s="3"/>
      <c r="O343" s="3"/>
      <c r="P343" s="3"/>
      <c r="Q343" s="3"/>
      <c r="R343" s="3"/>
      <c r="S343" s="3"/>
      <c r="T343" s="3"/>
      <c r="U343" s="3"/>
      <c r="V343" s="3"/>
      <c r="W343" s="3"/>
      <c r="X343" s="3"/>
      <c r="Y343" s="3"/>
      <c r="Z343" s="3"/>
    </row>
    <row r="344" spans="1:26" ht="12" customHeight="1" x14ac:dyDescent="0.25">
      <c r="A344" s="3"/>
      <c r="B344" s="3"/>
      <c r="C344" s="3"/>
      <c r="D344" s="3"/>
      <c r="E344" s="731"/>
      <c r="F344" s="732"/>
      <c r="G344" s="732"/>
      <c r="H344" s="733"/>
      <c r="I344" s="734"/>
      <c r="J344" s="735"/>
      <c r="K344" s="3"/>
      <c r="L344" s="3"/>
      <c r="M344" s="3"/>
      <c r="N344" s="3"/>
      <c r="O344" s="3"/>
      <c r="P344" s="3"/>
      <c r="Q344" s="3"/>
      <c r="R344" s="3"/>
      <c r="S344" s="3"/>
      <c r="T344" s="3"/>
      <c r="U344" s="3"/>
      <c r="V344" s="3"/>
      <c r="W344" s="3"/>
      <c r="X344" s="3"/>
      <c r="Y344" s="3"/>
      <c r="Z344" s="3"/>
    </row>
    <row r="345" spans="1:26" ht="12" customHeight="1" x14ac:dyDescent="0.25">
      <c r="A345" s="3"/>
      <c r="B345" s="3"/>
      <c r="C345" s="3"/>
      <c r="D345" s="3"/>
      <c r="E345" s="731"/>
      <c r="F345" s="732"/>
      <c r="G345" s="732"/>
      <c r="H345" s="733"/>
      <c r="I345" s="734"/>
      <c r="J345" s="735"/>
      <c r="K345" s="3"/>
      <c r="L345" s="3"/>
      <c r="M345" s="3"/>
      <c r="N345" s="3"/>
      <c r="O345" s="3"/>
      <c r="P345" s="3"/>
      <c r="Q345" s="3"/>
      <c r="R345" s="3"/>
      <c r="S345" s="3"/>
      <c r="T345" s="3"/>
      <c r="U345" s="3"/>
      <c r="V345" s="3"/>
      <c r="W345" s="3"/>
      <c r="X345" s="3"/>
      <c r="Y345" s="3"/>
      <c r="Z345" s="3"/>
    </row>
    <row r="346" spans="1:26" ht="12" customHeight="1" x14ac:dyDescent="0.25">
      <c r="A346" s="3"/>
      <c r="B346" s="3"/>
      <c r="C346" s="3"/>
      <c r="D346" s="3"/>
      <c r="E346" s="731"/>
      <c r="F346" s="732"/>
      <c r="G346" s="732"/>
      <c r="H346" s="733"/>
      <c r="I346" s="734"/>
      <c r="J346" s="735"/>
      <c r="K346" s="3"/>
      <c r="L346" s="3"/>
      <c r="M346" s="3"/>
      <c r="N346" s="3"/>
      <c r="O346" s="3"/>
      <c r="P346" s="3"/>
      <c r="Q346" s="3"/>
      <c r="R346" s="3"/>
      <c r="S346" s="3"/>
      <c r="T346" s="3"/>
      <c r="U346" s="3"/>
      <c r="V346" s="3"/>
      <c r="W346" s="3"/>
      <c r="X346" s="3"/>
      <c r="Y346" s="3"/>
      <c r="Z346" s="3"/>
    </row>
    <row r="347" spans="1:26" ht="12" customHeight="1" x14ac:dyDescent="0.25">
      <c r="A347" s="3"/>
      <c r="B347" s="3"/>
      <c r="C347" s="3"/>
      <c r="D347" s="3"/>
      <c r="E347" s="731"/>
      <c r="F347" s="732"/>
      <c r="G347" s="732"/>
      <c r="H347" s="733"/>
      <c r="I347" s="734"/>
      <c r="J347" s="735"/>
      <c r="K347" s="3"/>
      <c r="L347" s="3"/>
      <c r="M347" s="3"/>
      <c r="N347" s="3"/>
      <c r="O347" s="3"/>
      <c r="P347" s="3"/>
      <c r="Q347" s="3"/>
      <c r="R347" s="3"/>
      <c r="S347" s="3"/>
      <c r="T347" s="3"/>
      <c r="U347" s="3"/>
      <c r="V347" s="3"/>
      <c r="W347" s="3"/>
      <c r="X347" s="3"/>
      <c r="Y347" s="3"/>
      <c r="Z347" s="3"/>
    </row>
    <row r="348" spans="1:26" ht="12" customHeight="1" x14ac:dyDescent="0.25">
      <c r="A348" s="3"/>
      <c r="B348" s="3"/>
      <c r="C348" s="3"/>
      <c r="D348" s="3"/>
      <c r="E348" s="731"/>
      <c r="F348" s="732"/>
      <c r="G348" s="732"/>
      <c r="H348" s="733"/>
      <c r="I348" s="734"/>
      <c r="J348" s="735"/>
      <c r="K348" s="3"/>
      <c r="L348" s="3"/>
      <c r="M348" s="3"/>
      <c r="N348" s="3"/>
      <c r="O348" s="3"/>
      <c r="P348" s="3"/>
      <c r="Q348" s="3"/>
      <c r="R348" s="3"/>
      <c r="S348" s="3"/>
      <c r="T348" s="3"/>
      <c r="U348" s="3"/>
      <c r="V348" s="3"/>
      <c r="W348" s="3"/>
      <c r="X348" s="3"/>
      <c r="Y348" s="3"/>
      <c r="Z348" s="3"/>
    </row>
    <row r="349" spans="1:26" ht="12" customHeight="1" x14ac:dyDescent="0.25">
      <c r="A349" s="3"/>
      <c r="B349" s="3"/>
      <c r="C349" s="3"/>
      <c r="D349" s="3"/>
      <c r="E349" s="731"/>
      <c r="F349" s="732"/>
      <c r="G349" s="732"/>
      <c r="H349" s="733"/>
      <c r="I349" s="734"/>
      <c r="J349" s="735"/>
      <c r="K349" s="3"/>
      <c r="L349" s="3"/>
      <c r="M349" s="3"/>
      <c r="N349" s="3"/>
      <c r="O349" s="3"/>
      <c r="P349" s="3"/>
      <c r="Q349" s="3"/>
      <c r="R349" s="3"/>
      <c r="S349" s="3"/>
      <c r="T349" s="3"/>
      <c r="U349" s="3"/>
      <c r="V349" s="3"/>
      <c r="W349" s="3"/>
      <c r="X349" s="3"/>
      <c r="Y349" s="3"/>
      <c r="Z349" s="3"/>
    </row>
    <row r="350" spans="1:26" ht="12" customHeight="1" x14ac:dyDescent="0.25">
      <c r="A350" s="3"/>
      <c r="B350" s="3"/>
      <c r="C350" s="3"/>
      <c r="D350" s="3"/>
      <c r="E350" s="731"/>
      <c r="F350" s="732"/>
      <c r="G350" s="732"/>
      <c r="H350" s="733"/>
      <c r="I350" s="734"/>
      <c r="J350" s="735"/>
      <c r="K350" s="3"/>
      <c r="L350" s="3"/>
      <c r="M350" s="3"/>
      <c r="N350" s="3"/>
      <c r="O350" s="3"/>
      <c r="P350" s="3"/>
      <c r="Q350" s="3"/>
      <c r="R350" s="3"/>
      <c r="S350" s="3"/>
      <c r="T350" s="3"/>
      <c r="U350" s="3"/>
      <c r="V350" s="3"/>
      <c r="W350" s="3"/>
      <c r="X350" s="3"/>
      <c r="Y350" s="3"/>
      <c r="Z350" s="3"/>
    </row>
    <row r="351" spans="1:26" ht="12" customHeight="1" x14ac:dyDescent="0.25">
      <c r="A351" s="3"/>
      <c r="B351" s="3"/>
      <c r="C351" s="3"/>
      <c r="D351" s="3"/>
      <c r="E351" s="731"/>
      <c r="F351" s="732"/>
      <c r="G351" s="732"/>
      <c r="H351" s="733"/>
      <c r="I351" s="734"/>
      <c r="J351" s="735"/>
      <c r="K351" s="3"/>
      <c r="L351" s="3"/>
      <c r="M351" s="3"/>
      <c r="N351" s="3"/>
      <c r="O351" s="3"/>
      <c r="P351" s="3"/>
      <c r="Q351" s="3"/>
      <c r="R351" s="3"/>
      <c r="S351" s="3"/>
      <c r="T351" s="3"/>
      <c r="U351" s="3"/>
      <c r="V351" s="3"/>
      <c r="W351" s="3"/>
      <c r="X351" s="3"/>
      <c r="Y351" s="3"/>
      <c r="Z351" s="3"/>
    </row>
    <row r="352" spans="1:26" ht="12" customHeight="1" x14ac:dyDescent="0.25">
      <c r="A352" s="3"/>
      <c r="B352" s="3"/>
      <c r="C352" s="3"/>
      <c r="D352" s="3"/>
      <c r="E352" s="731"/>
      <c r="F352" s="732"/>
      <c r="G352" s="732"/>
      <c r="H352" s="733"/>
      <c r="I352" s="734"/>
      <c r="J352" s="735"/>
      <c r="K352" s="3"/>
      <c r="L352" s="3"/>
      <c r="M352" s="3"/>
      <c r="N352" s="3"/>
      <c r="O352" s="3"/>
      <c r="P352" s="3"/>
      <c r="Q352" s="3"/>
      <c r="R352" s="3"/>
      <c r="S352" s="3"/>
      <c r="T352" s="3"/>
      <c r="U352" s="3"/>
      <c r="V352" s="3"/>
      <c r="W352" s="3"/>
      <c r="X352" s="3"/>
      <c r="Y352" s="3"/>
      <c r="Z352" s="3"/>
    </row>
    <row r="353" spans="1:26" ht="12" customHeight="1" x14ac:dyDescent="0.25">
      <c r="A353" s="3"/>
      <c r="B353" s="3"/>
      <c r="C353" s="3"/>
      <c r="D353" s="3"/>
      <c r="E353" s="731"/>
      <c r="F353" s="732"/>
      <c r="G353" s="732"/>
      <c r="H353" s="733"/>
      <c r="I353" s="734"/>
      <c r="J353" s="735"/>
      <c r="K353" s="3"/>
      <c r="L353" s="3"/>
      <c r="M353" s="3"/>
      <c r="N353" s="3"/>
      <c r="O353" s="3"/>
      <c r="P353" s="3"/>
      <c r="Q353" s="3"/>
      <c r="R353" s="3"/>
      <c r="S353" s="3"/>
      <c r="T353" s="3"/>
      <c r="U353" s="3"/>
      <c r="V353" s="3"/>
      <c r="W353" s="3"/>
      <c r="X353" s="3"/>
      <c r="Y353" s="3"/>
      <c r="Z353" s="3"/>
    </row>
    <row r="354" spans="1:26" ht="12" customHeight="1" x14ac:dyDescent="0.25">
      <c r="A354" s="3"/>
      <c r="B354" s="3"/>
      <c r="C354" s="3"/>
      <c r="D354" s="3"/>
      <c r="E354" s="731"/>
      <c r="F354" s="732"/>
      <c r="G354" s="732"/>
      <c r="H354" s="733"/>
      <c r="I354" s="734"/>
      <c r="J354" s="735"/>
      <c r="K354" s="3"/>
      <c r="L354" s="3"/>
      <c r="M354" s="3"/>
      <c r="N354" s="3"/>
      <c r="O354" s="3"/>
      <c r="P354" s="3"/>
      <c r="Q354" s="3"/>
      <c r="R354" s="3"/>
      <c r="S354" s="3"/>
      <c r="T354" s="3"/>
      <c r="U354" s="3"/>
      <c r="V354" s="3"/>
      <c r="W354" s="3"/>
      <c r="X354" s="3"/>
      <c r="Y354" s="3"/>
      <c r="Z354" s="3"/>
    </row>
    <row r="355" spans="1:26" ht="12" customHeight="1" x14ac:dyDescent="0.25">
      <c r="A355" s="3"/>
      <c r="B355" s="3"/>
      <c r="C355" s="3"/>
      <c r="D355" s="3"/>
      <c r="E355" s="731"/>
      <c r="F355" s="732"/>
      <c r="G355" s="732"/>
      <c r="H355" s="733"/>
      <c r="I355" s="734"/>
      <c r="J355" s="735"/>
      <c r="K355" s="3"/>
      <c r="L355" s="3"/>
      <c r="M355" s="3"/>
      <c r="N355" s="3"/>
      <c r="O355" s="3"/>
      <c r="P355" s="3"/>
      <c r="Q355" s="3"/>
      <c r="R355" s="3"/>
      <c r="S355" s="3"/>
      <c r="T355" s="3"/>
      <c r="U355" s="3"/>
      <c r="V355" s="3"/>
      <c r="W355" s="3"/>
      <c r="X355" s="3"/>
      <c r="Y355" s="3"/>
      <c r="Z355" s="3"/>
    </row>
    <row r="356" spans="1:26" ht="12" customHeight="1" x14ac:dyDescent="0.25">
      <c r="A356" s="3"/>
      <c r="B356" s="3"/>
      <c r="C356" s="3"/>
      <c r="D356" s="3"/>
      <c r="E356" s="731"/>
      <c r="F356" s="732"/>
      <c r="G356" s="732"/>
      <c r="H356" s="733"/>
      <c r="I356" s="734"/>
      <c r="J356" s="735"/>
      <c r="K356" s="3"/>
      <c r="L356" s="3"/>
      <c r="M356" s="3"/>
      <c r="N356" s="3"/>
      <c r="O356" s="3"/>
      <c r="P356" s="3"/>
      <c r="Q356" s="3"/>
      <c r="R356" s="3"/>
      <c r="S356" s="3"/>
      <c r="T356" s="3"/>
      <c r="U356" s="3"/>
      <c r="V356" s="3"/>
      <c r="W356" s="3"/>
      <c r="X356" s="3"/>
      <c r="Y356" s="3"/>
      <c r="Z356" s="3"/>
    </row>
    <row r="357" spans="1:26" ht="12" customHeight="1" x14ac:dyDescent="0.25">
      <c r="A357" s="3"/>
      <c r="B357" s="3"/>
      <c r="C357" s="3"/>
      <c r="D357" s="3"/>
      <c r="E357" s="731"/>
      <c r="F357" s="732"/>
      <c r="G357" s="732"/>
      <c r="H357" s="733"/>
      <c r="I357" s="734"/>
      <c r="J357" s="735"/>
      <c r="K357" s="3"/>
      <c r="L357" s="3"/>
      <c r="M357" s="3"/>
      <c r="N357" s="3"/>
      <c r="O357" s="3"/>
      <c r="P357" s="3"/>
      <c r="Q357" s="3"/>
      <c r="R357" s="3"/>
      <c r="S357" s="3"/>
      <c r="T357" s="3"/>
      <c r="U357" s="3"/>
      <c r="V357" s="3"/>
      <c r="W357" s="3"/>
      <c r="X357" s="3"/>
      <c r="Y357" s="3"/>
      <c r="Z357" s="3"/>
    </row>
    <row r="358" spans="1:26" ht="12" customHeight="1" x14ac:dyDescent="0.25">
      <c r="A358" s="3"/>
      <c r="B358" s="3"/>
      <c r="C358" s="3"/>
      <c r="D358" s="3"/>
      <c r="E358" s="731"/>
      <c r="F358" s="732"/>
      <c r="G358" s="732"/>
      <c r="H358" s="733"/>
      <c r="I358" s="734"/>
      <c r="J358" s="735"/>
      <c r="K358" s="3"/>
      <c r="L358" s="3"/>
      <c r="M358" s="3"/>
      <c r="N358" s="3"/>
      <c r="O358" s="3"/>
      <c r="P358" s="3"/>
      <c r="Q358" s="3"/>
      <c r="R358" s="3"/>
      <c r="S358" s="3"/>
      <c r="T358" s="3"/>
      <c r="U358" s="3"/>
      <c r="V358" s="3"/>
      <c r="W358" s="3"/>
      <c r="X358" s="3"/>
      <c r="Y358" s="3"/>
      <c r="Z358" s="3"/>
    </row>
    <row r="359" spans="1:26" ht="12" customHeight="1" x14ac:dyDescent="0.25">
      <c r="A359" s="3"/>
      <c r="B359" s="3"/>
      <c r="C359" s="3"/>
      <c r="D359" s="3"/>
      <c r="E359" s="731"/>
      <c r="F359" s="732"/>
      <c r="G359" s="732"/>
      <c r="H359" s="733"/>
      <c r="I359" s="734"/>
      <c r="J359" s="735"/>
      <c r="K359" s="3"/>
      <c r="L359" s="3"/>
      <c r="M359" s="3"/>
      <c r="N359" s="3"/>
      <c r="O359" s="3"/>
      <c r="P359" s="3"/>
      <c r="Q359" s="3"/>
      <c r="R359" s="3"/>
      <c r="S359" s="3"/>
      <c r="T359" s="3"/>
      <c r="U359" s="3"/>
      <c r="V359" s="3"/>
      <c r="W359" s="3"/>
      <c r="X359" s="3"/>
      <c r="Y359" s="3"/>
      <c r="Z359" s="3"/>
    </row>
    <row r="360" spans="1:26" ht="12" customHeight="1" x14ac:dyDescent="0.25">
      <c r="A360" s="3"/>
      <c r="B360" s="3"/>
      <c r="C360" s="3"/>
      <c r="D360" s="3"/>
      <c r="E360" s="731"/>
      <c r="F360" s="732"/>
      <c r="G360" s="732"/>
      <c r="H360" s="733"/>
      <c r="I360" s="734"/>
      <c r="J360" s="735"/>
      <c r="K360" s="3"/>
      <c r="L360" s="3"/>
      <c r="M360" s="3"/>
      <c r="N360" s="3"/>
      <c r="O360" s="3"/>
      <c r="P360" s="3"/>
      <c r="Q360" s="3"/>
      <c r="R360" s="3"/>
      <c r="S360" s="3"/>
      <c r="T360" s="3"/>
      <c r="U360" s="3"/>
      <c r="V360" s="3"/>
      <c r="W360" s="3"/>
      <c r="X360" s="3"/>
      <c r="Y360" s="3"/>
      <c r="Z360" s="3"/>
    </row>
    <row r="361" spans="1:26" ht="12" customHeight="1" x14ac:dyDescent="0.25">
      <c r="A361" s="3"/>
      <c r="B361" s="3"/>
      <c r="C361" s="3"/>
      <c r="D361" s="3"/>
      <c r="E361" s="731"/>
      <c r="F361" s="732"/>
      <c r="G361" s="732"/>
      <c r="H361" s="733"/>
      <c r="I361" s="734"/>
      <c r="J361" s="735"/>
      <c r="K361" s="3"/>
      <c r="L361" s="3"/>
      <c r="M361" s="3"/>
      <c r="N361" s="3"/>
      <c r="O361" s="3"/>
      <c r="P361" s="3"/>
      <c r="Q361" s="3"/>
      <c r="R361" s="3"/>
      <c r="S361" s="3"/>
      <c r="T361" s="3"/>
      <c r="U361" s="3"/>
      <c r="V361" s="3"/>
      <c r="W361" s="3"/>
      <c r="X361" s="3"/>
      <c r="Y361" s="3"/>
      <c r="Z361" s="3"/>
    </row>
    <row r="362" spans="1:26" ht="12" customHeight="1" x14ac:dyDescent="0.25">
      <c r="A362" s="3"/>
      <c r="B362" s="3"/>
      <c r="C362" s="3"/>
      <c r="D362" s="3"/>
      <c r="E362" s="731"/>
      <c r="F362" s="732"/>
      <c r="G362" s="732"/>
      <c r="H362" s="733"/>
      <c r="I362" s="734"/>
      <c r="J362" s="735"/>
      <c r="K362" s="3"/>
      <c r="L362" s="3"/>
      <c r="M362" s="3"/>
      <c r="N362" s="3"/>
      <c r="O362" s="3"/>
      <c r="P362" s="3"/>
      <c r="Q362" s="3"/>
      <c r="R362" s="3"/>
      <c r="S362" s="3"/>
      <c r="T362" s="3"/>
      <c r="U362" s="3"/>
      <c r="V362" s="3"/>
      <c r="W362" s="3"/>
      <c r="X362" s="3"/>
      <c r="Y362" s="3"/>
      <c r="Z362" s="3"/>
    </row>
    <row r="363" spans="1:26" ht="12" customHeight="1" x14ac:dyDescent="0.25">
      <c r="A363" s="3"/>
      <c r="B363" s="3"/>
      <c r="C363" s="3"/>
      <c r="D363" s="3"/>
      <c r="E363" s="731"/>
      <c r="F363" s="732"/>
      <c r="G363" s="732"/>
      <c r="H363" s="733"/>
      <c r="I363" s="734"/>
      <c r="J363" s="735"/>
      <c r="K363" s="3"/>
      <c r="L363" s="3"/>
      <c r="M363" s="3"/>
      <c r="N363" s="3"/>
      <c r="O363" s="3"/>
      <c r="P363" s="3"/>
      <c r="Q363" s="3"/>
      <c r="R363" s="3"/>
      <c r="S363" s="3"/>
      <c r="T363" s="3"/>
      <c r="U363" s="3"/>
      <c r="V363" s="3"/>
      <c r="W363" s="3"/>
      <c r="X363" s="3"/>
      <c r="Y363" s="3"/>
      <c r="Z363" s="3"/>
    </row>
    <row r="364" spans="1:26" ht="12" customHeight="1" x14ac:dyDescent="0.25">
      <c r="A364" s="3"/>
      <c r="B364" s="3"/>
      <c r="C364" s="3"/>
      <c r="D364" s="3"/>
      <c r="E364" s="731"/>
      <c r="F364" s="732"/>
      <c r="G364" s="732"/>
      <c r="H364" s="733"/>
      <c r="I364" s="734"/>
      <c r="J364" s="735"/>
      <c r="K364" s="3"/>
      <c r="L364" s="3"/>
      <c r="M364" s="3"/>
      <c r="N364" s="3"/>
      <c r="O364" s="3"/>
      <c r="P364" s="3"/>
      <c r="Q364" s="3"/>
      <c r="R364" s="3"/>
      <c r="S364" s="3"/>
      <c r="T364" s="3"/>
      <c r="U364" s="3"/>
      <c r="V364" s="3"/>
      <c r="W364" s="3"/>
      <c r="X364" s="3"/>
      <c r="Y364" s="3"/>
      <c r="Z364" s="3"/>
    </row>
    <row r="365" spans="1:26" ht="12" customHeight="1" x14ac:dyDescent="0.25">
      <c r="A365" s="3"/>
      <c r="B365" s="3"/>
      <c r="C365" s="3"/>
      <c r="D365" s="3"/>
      <c r="E365" s="731"/>
      <c r="F365" s="732"/>
      <c r="G365" s="732"/>
      <c r="H365" s="733"/>
      <c r="I365" s="734"/>
      <c r="J365" s="735"/>
      <c r="K365" s="3"/>
      <c r="L365" s="3"/>
      <c r="M365" s="3"/>
      <c r="N365" s="3"/>
      <c r="O365" s="3"/>
      <c r="P365" s="3"/>
      <c r="Q365" s="3"/>
      <c r="R365" s="3"/>
      <c r="S365" s="3"/>
      <c r="T365" s="3"/>
      <c r="U365" s="3"/>
      <c r="V365" s="3"/>
      <c r="W365" s="3"/>
      <c r="X365" s="3"/>
      <c r="Y365" s="3"/>
      <c r="Z365" s="3"/>
    </row>
    <row r="366" spans="1:26" ht="12" customHeight="1" x14ac:dyDescent="0.25">
      <c r="A366" s="3"/>
      <c r="B366" s="3"/>
      <c r="C366" s="3"/>
      <c r="D366" s="3"/>
      <c r="E366" s="731"/>
      <c r="F366" s="732"/>
      <c r="G366" s="732"/>
      <c r="H366" s="733"/>
      <c r="I366" s="734"/>
      <c r="J366" s="735"/>
      <c r="K366" s="3"/>
      <c r="L366" s="3"/>
      <c r="M366" s="3"/>
      <c r="N366" s="3"/>
      <c r="O366" s="3"/>
      <c r="P366" s="3"/>
      <c r="Q366" s="3"/>
      <c r="R366" s="3"/>
      <c r="S366" s="3"/>
      <c r="T366" s="3"/>
      <c r="U366" s="3"/>
      <c r="V366" s="3"/>
      <c r="W366" s="3"/>
      <c r="X366" s="3"/>
      <c r="Y366" s="3"/>
      <c r="Z366" s="3"/>
    </row>
    <row r="367" spans="1:26" ht="12" customHeight="1" x14ac:dyDescent="0.25">
      <c r="A367" s="3"/>
      <c r="B367" s="3"/>
      <c r="C367" s="3"/>
      <c r="D367" s="3"/>
      <c r="E367" s="731"/>
      <c r="F367" s="732"/>
      <c r="G367" s="732"/>
      <c r="H367" s="733"/>
      <c r="I367" s="734"/>
      <c r="J367" s="735"/>
      <c r="K367" s="3"/>
      <c r="L367" s="3"/>
      <c r="M367" s="3"/>
      <c r="N367" s="3"/>
      <c r="O367" s="3"/>
      <c r="P367" s="3"/>
      <c r="Q367" s="3"/>
      <c r="R367" s="3"/>
      <c r="S367" s="3"/>
      <c r="T367" s="3"/>
      <c r="U367" s="3"/>
      <c r="V367" s="3"/>
      <c r="W367" s="3"/>
      <c r="X367" s="3"/>
      <c r="Y367" s="3"/>
      <c r="Z367" s="3"/>
    </row>
    <row r="368" spans="1:26" ht="12" customHeight="1" x14ac:dyDescent="0.25">
      <c r="A368" s="3"/>
      <c r="B368" s="3"/>
      <c r="C368" s="3"/>
      <c r="D368" s="3"/>
      <c r="E368" s="731"/>
      <c r="F368" s="732"/>
      <c r="G368" s="732"/>
      <c r="H368" s="733"/>
      <c r="I368" s="734"/>
      <c r="J368" s="735"/>
      <c r="K368" s="3"/>
      <c r="L368" s="3"/>
      <c r="M368" s="3"/>
      <c r="N368" s="3"/>
      <c r="O368" s="3"/>
      <c r="P368" s="3"/>
      <c r="Q368" s="3"/>
      <c r="R368" s="3"/>
      <c r="S368" s="3"/>
      <c r="T368" s="3"/>
      <c r="U368" s="3"/>
      <c r="V368" s="3"/>
      <c r="W368" s="3"/>
      <c r="X368" s="3"/>
      <c r="Y368" s="3"/>
      <c r="Z368" s="3"/>
    </row>
    <row r="369" spans="1:26" ht="12" customHeight="1" x14ac:dyDescent="0.25">
      <c r="A369" s="3"/>
      <c r="B369" s="3"/>
      <c r="C369" s="3"/>
      <c r="D369" s="3"/>
      <c r="E369" s="731"/>
      <c r="F369" s="732"/>
      <c r="G369" s="732"/>
      <c r="H369" s="733"/>
      <c r="I369" s="734"/>
      <c r="J369" s="735"/>
      <c r="K369" s="3"/>
      <c r="L369" s="3"/>
      <c r="M369" s="3"/>
      <c r="N369" s="3"/>
      <c r="O369" s="3"/>
      <c r="P369" s="3"/>
      <c r="Q369" s="3"/>
      <c r="R369" s="3"/>
      <c r="S369" s="3"/>
      <c r="T369" s="3"/>
      <c r="U369" s="3"/>
      <c r="V369" s="3"/>
      <c r="W369" s="3"/>
      <c r="X369" s="3"/>
      <c r="Y369" s="3"/>
      <c r="Z369" s="3"/>
    </row>
    <row r="370" spans="1:26" ht="12" customHeight="1" x14ac:dyDescent="0.25">
      <c r="A370" s="3"/>
      <c r="B370" s="3"/>
      <c r="C370" s="3"/>
      <c r="D370" s="3"/>
      <c r="E370" s="731"/>
      <c r="F370" s="732"/>
      <c r="G370" s="732"/>
      <c r="H370" s="733"/>
      <c r="I370" s="734"/>
      <c r="J370" s="735"/>
      <c r="K370" s="3"/>
      <c r="L370" s="3"/>
      <c r="M370" s="3"/>
      <c r="N370" s="3"/>
      <c r="O370" s="3"/>
      <c r="P370" s="3"/>
      <c r="Q370" s="3"/>
      <c r="R370" s="3"/>
      <c r="S370" s="3"/>
      <c r="T370" s="3"/>
      <c r="U370" s="3"/>
      <c r="V370" s="3"/>
      <c r="W370" s="3"/>
      <c r="X370" s="3"/>
      <c r="Y370" s="3"/>
      <c r="Z370" s="3"/>
    </row>
    <row r="371" spans="1:26" ht="12" customHeight="1" x14ac:dyDescent="0.25">
      <c r="A371" s="3"/>
      <c r="B371" s="3"/>
      <c r="C371" s="3"/>
      <c r="D371" s="3"/>
      <c r="E371" s="731"/>
      <c r="F371" s="732"/>
      <c r="G371" s="732"/>
      <c r="H371" s="733"/>
      <c r="I371" s="734"/>
      <c r="J371" s="735"/>
      <c r="K371" s="3"/>
      <c r="L371" s="3"/>
      <c r="M371" s="3"/>
      <c r="N371" s="3"/>
      <c r="O371" s="3"/>
      <c r="P371" s="3"/>
      <c r="Q371" s="3"/>
      <c r="R371" s="3"/>
      <c r="S371" s="3"/>
      <c r="T371" s="3"/>
      <c r="U371" s="3"/>
      <c r="V371" s="3"/>
      <c r="W371" s="3"/>
      <c r="X371" s="3"/>
      <c r="Y371" s="3"/>
      <c r="Z371" s="3"/>
    </row>
    <row r="372" spans="1:26" ht="12" customHeight="1" x14ac:dyDescent="0.25">
      <c r="A372" s="3"/>
      <c r="B372" s="3"/>
      <c r="C372" s="3"/>
      <c r="D372" s="3"/>
      <c r="E372" s="731"/>
      <c r="F372" s="732"/>
      <c r="G372" s="732"/>
      <c r="H372" s="733"/>
      <c r="I372" s="734"/>
      <c r="J372" s="735"/>
      <c r="K372" s="3"/>
      <c r="L372" s="3"/>
      <c r="M372" s="3"/>
      <c r="N372" s="3"/>
      <c r="O372" s="3"/>
      <c r="P372" s="3"/>
      <c r="Q372" s="3"/>
      <c r="R372" s="3"/>
      <c r="S372" s="3"/>
      <c r="T372" s="3"/>
      <c r="U372" s="3"/>
      <c r="V372" s="3"/>
      <c r="W372" s="3"/>
      <c r="X372" s="3"/>
      <c r="Y372" s="3"/>
      <c r="Z372" s="3"/>
    </row>
    <row r="373" spans="1:26" ht="12" customHeight="1" x14ac:dyDescent="0.25">
      <c r="A373" s="3"/>
      <c r="B373" s="3"/>
      <c r="C373" s="3"/>
      <c r="D373" s="3"/>
      <c r="E373" s="731"/>
      <c r="F373" s="732"/>
      <c r="G373" s="732"/>
      <c r="H373" s="733"/>
      <c r="I373" s="734"/>
      <c r="J373" s="735"/>
      <c r="K373" s="3"/>
      <c r="L373" s="3"/>
      <c r="M373" s="3"/>
      <c r="N373" s="3"/>
      <c r="O373" s="3"/>
      <c r="P373" s="3"/>
      <c r="Q373" s="3"/>
      <c r="R373" s="3"/>
      <c r="S373" s="3"/>
      <c r="T373" s="3"/>
      <c r="U373" s="3"/>
      <c r="V373" s="3"/>
      <c r="W373" s="3"/>
      <c r="X373" s="3"/>
      <c r="Y373" s="3"/>
      <c r="Z373" s="3"/>
    </row>
    <row r="374" spans="1:26" ht="12" customHeight="1" x14ac:dyDescent="0.25">
      <c r="A374" s="3"/>
      <c r="B374" s="3"/>
      <c r="C374" s="3"/>
      <c r="D374" s="3"/>
      <c r="E374" s="731"/>
      <c r="F374" s="732"/>
      <c r="G374" s="732"/>
      <c r="H374" s="733"/>
      <c r="I374" s="734"/>
      <c r="J374" s="735"/>
      <c r="K374" s="3"/>
      <c r="L374" s="3"/>
      <c r="M374" s="3"/>
      <c r="N374" s="3"/>
      <c r="O374" s="3"/>
      <c r="P374" s="3"/>
      <c r="Q374" s="3"/>
      <c r="R374" s="3"/>
      <c r="S374" s="3"/>
      <c r="T374" s="3"/>
      <c r="U374" s="3"/>
      <c r="V374" s="3"/>
      <c r="W374" s="3"/>
      <c r="X374" s="3"/>
      <c r="Y374" s="3"/>
      <c r="Z374" s="3"/>
    </row>
    <row r="375" spans="1:26" ht="12" customHeight="1" x14ac:dyDescent="0.25">
      <c r="A375" s="3"/>
      <c r="B375" s="3"/>
      <c r="C375" s="3"/>
      <c r="D375" s="3"/>
      <c r="E375" s="731"/>
      <c r="F375" s="732"/>
      <c r="G375" s="732"/>
      <c r="H375" s="733"/>
      <c r="I375" s="734"/>
      <c r="J375" s="735"/>
      <c r="K375" s="3"/>
      <c r="L375" s="3"/>
      <c r="M375" s="3"/>
      <c r="N375" s="3"/>
      <c r="O375" s="3"/>
      <c r="P375" s="3"/>
      <c r="Q375" s="3"/>
      <c r="R375" s="3"/>
      <c r="S375" s="3"/>
      <c r="T375" s="3"/>
      <c r="U375" s="3"/>
      <c r="V375" s="3"/>
      <c r="W375" s="3"/>
      <c r="X375" s="3"/>
      <c r="Y375" s="3"/>
      <c r="Z375" s="3"/>
    </row>
    <row r="376" spans="1:26" ht="12" customHeight="1" x14ac:dyDescent="0.25">
      <c r="A376" s="3"/>
      <c r="B376" s="3"/>
      <c r="C376" s="3"/>
      <c r="D376" s="3"/>
      <c r="E376" s="731"/>
      <c r="F376" s="732"/>
      <c r="G376" s="732"/>
      <c r="H376" s="733"/>
      <c r="I376" s="734"/>
      <c r="J376" s="735"/>
      <c r="K376" s="3"/>
      <c r="L376" s="3"/>
      <c r="M376" s="3"/>
      <c r="N376" s="3"/>
      <c r="O376" s="3"/>
      <c r="P376" s="3"/>
      <c r="Q376" s="3"/>
      <c r="R376" s="3"/>
      <c r="S376" s="3"/>
      <c r="T376" s="3"/>
      <c r="U376" s="3"/>
      <c r="V376" s="3"/>
      <c r="W376" s="3"/>
      <c r="X376" s="3"/>
      <c r="Y376" s="3"/>
      <c r="Z376" s="3"/>
    </row>
    <row r="377" spans="1:26" ht="12" customHeight="1" x14ac:dyDescent="0.25">
      <c r="A377" s="3"/>
      <c r="B377" s="3"/>
      <c r="C377" s="3"/>
      <c r="D377" s="3"/>
      <c r="E377" s="731"/>
      <c r="F377" s="732"/>
      <c r="G377" s="732"/>
      <c r="H377" s="733"/>
      <c r="I377" s="734"/>
      <c r="J377" s="735"/>
      <c r="K377" s="3"/>
      <c r="L377" s="3"/>
      <c r="M377" s="3"/>
      <c r="N377" s="3"/>
      <c r="O377" s="3"/>
      <c r="P377" s="3"/>
      <c r="Q377" s="3"/>
      <c r="R377" s="3"/>
      <c r="S377" s="3"/>
      <c r="T377" s="3"/>
      <c r="U377" s="3"/>
      <c r="V377" s="3"/>
      <c r="W377" s="3"/>
      <c r="X377" s="3"/>
      <c r="Y377" s="3"/>
      <c r="Z377" s="3"/>
    </row>
    <row r="378" spans="1:26" ht="12" customHeight="1" x14ac:dyDescent="0.25">
      <c r="A378" s="3"/>
      <c r="B378" s="3"/>
      <c r="C378" s="3"/>
      <c r="D378" s="3"/>
      <c r="E378" s="731"/>
      <c r="F378" s="732"/>
      <c r="G378" s="732"/>
      <c r="H378" s="733"/>
      <c r="I378" s="734"/>
      <c r="J378" s="735"/>
      <c r="K378" s="3"/>
      <c r="L378" s="3"/>
      <c r="M378" s="3"/>
      <c r="N378" s="3"/>
      <c r="O378" s="3"/>
      <c r="P378" s="3"/>
      <c r="Q378" s="3"/>
      <c r="R378" s="3"/>
      <c r="S378" s="3"/>
      <c r="T378" s="3"/>
      <c r="U378" s="3"/>
      <c r="V378" s="3"/>
      <c r="W378" s="3"/>
      <c r="X378" s="3"/>
      <c r="Y378" s="3"/>
      <c r="Z378" s="3"/>
    </row>
    <row r="379" spans="1:26" ht="12" customHeight="1" x14ac:dyDescent="0.25">
      <c r="A379" s="3"/>
      <c r="B379" s="3"/>
      <c r="C379" s="3"/>
      <c r="D379" s="3"/>
      <c r="E379" s="731"/>
      <c r="F379" s="732"/>
      <c r="G379" s="732"/>
      <c r="H379" s="733"/>
      <c r="I379" s="734"/>
      <c r="J379" s="735"/>
      <c r="K379" s="3"/>
      <c r="L379" s="3"/>
      <c r="M379" s="3"/>
      <c r="N379" s="3"/>
      <c r="O379" s="3"/>
      <c r="P379" s="3"/>
      <c r="Q379" s="3"/>
      <c r="R379" s="3"/>
      <c r="S379" s="3"/>
      <c r="T379" s="3"/>
      <c r="U379" s="3"/>
      <c r="V379" s="3"/>
      <c r="W379" s="3"/>
      <c r="X379" s="3"/>
      <c r="Y379" s="3"/>
      <c r="Z379" s="3"/>
    </row>
    <row r="380" spans="1:26" ht="12" customHeight="1" x14ac:dyDescent="0.25">
      <c r="A380" s="3"/>
      <c r="B380" s="3"/>
      <c r="C380" s="3"/>
      <c r="D380" s="3"/>
      <c r="E380" s="731"/>
      <c r="F380" s="732"/>
      <c r="G380" s="732"/>
      <c r="H380" s="733"/>
      <c r="I380" s="734"/>
      <c r="J380" s="735"/>
      <c r="K380" s="3"/>
      <c r="L380" s="3"/>
      <c r="M380" s="3"/>
      <c r="N380" s="3"/>
      <c r="O380" s="3"/>
      <c r="P380" s="3"/>
      <c r="Q380" s="3"/>
      <c r="R380" s="3"/>
      <c r="S380" s="3"/>
      <c r="T380" s="3"/>
      <c r="U380" s="3"/>
      <c r="V380" s="3"/>
      <c r="W380" s="3"/>
      <c r="X380" s="3"/>
      <c r="Y380" s="3"/>
      <c r="Z380" s="3"/>
    </row>
    <row r="381" spans="1:26" ht="12" customHeight="1" x14ac:dyDescent="0.25">
      <c r="A381" s="3"/>
      <c r="B381" s="3"/>
      <c r="C381" s="3"/>
      <c r="D381" s="3"/>
      <c r="E381" s="731"/>
      <c r="F381" s="732"/>
      <c r="G381" s="732"/>
      <c r="H381" s="733"/>
      <c r="I381" s="734"/>
      <c r="J381" s="735"/>
      <c r="K381" s="3"/>
      <c r="L381" s="3"/>
      <c r="M381" s="3"/>
      <c r="N381" s="3"/>
      <c r="O381" s="3"/>
      <c r="P381" s="3"/>
      <c r="Q381" s="3"/>
      <c r="R381" s="3"/>
      <c r="S381" s="3"/>
      <c r="T381" s="3"/>
      <c r="U381" s="3"/>
      <c r="V381" s="3"/>
      <c r="W381" s="3"/>
      <c r="X381" s="3"/>
      <c r="Y381" s="3"/>
      <c r="Z381" s="3"/>
    </row>
    <row r="382" spans="1:26" ht="12" customHeight="1" x14ac:dyDescent="0.25">
      <c r="A382" s="3"/>
      <c r="B382" s="3"/>
      <c r="C382" s="3"/>
      <c r="D382" s="3"/>
      <c r="E382" s="731"/>
      <c r="F382" s="732"/>
      <c r="G382" s="732"/>
      <c r="H382" s="733"/>
      <c r="I382" s="734"/>
      <c r="J382" s="735"/>
      <c r="K382" s="3"/>
      <c r="L382" s="3"/>
      <c r="M382" s="3"/>
      <c r="N382" s="3"/>
      <c r="O382" s="3"/>
      <c r="P382" s="3"/>
      <c r="Q382" s="3"/>
      <c r="R382" s="3"/>
      <c r="S382" s="3"/>
      <c r="T382" s="3"/>
      <c r="U382" s="3"/>
      <c r="V382" s="3"/>
      <c r="W382" s="3"/>
      <c r="X382" s="3"/>
      <c r="Y382" s="3"/>
      <c r="Z382" s="3"/>
    </row>
    <row r="383" spans="1:26" ht="12" customHeight="1" x14ac:dyDescent="0.25">
      <c r="A383" s="3"/>
      <c r="B383" s="3"/>
      <c r="C383" s="3"/>
      <c r="D383" s="3"/>
      <c r="E383" s="731"/>
      <c r="F383" s="732"/>
      <c r="G383" s="732"/>
      <c r="H383" s="733"/>
      <c r="I383" s="734"/>
      <c r="J383" s="735"/>
      <c r="K383" s="3"/>
      <c r="L383" s="3"/>
      <c r="M383" s="3"/>
      <c r="N383" s="3"/>
      <c r="O383" s="3"/>
      <c r="P383" s="3"/>
      <c r="Q383" s="3"/>
      <c r="R383" s="3"/>
      <c r="S383" s="3"/>
      <c r="T383" s="3"/>
      <c r="U383" s="3"/>
      <c r="V383" s="3"/>
      <c r="W383" s="3"/>
      <c r="X383" s="3"/>
      <c r="Y383" s="3"/>
      <c r="Z383" s="3"/>
    </row>
    <row r="384" spans="1:26" ht="12" customHeight="1" x14ac:dyDescent="0.25">
      <c r="A384" s="3"/>
      <c r="B384" s="3"/>
      <c r="C384" s="3"/>
      <c r="D384" s="3"/>
      <c r="E384" s="731"/>
      <c r="F384" s="732"/>
      <c r="G384" s="732"/>
      <c r="H384" s="733"/>
      <c r="I384" s="734"/>
      <c r="J384" s="735"/>
      <c r="K384" s="3"/>
      <c r="L384" s="3"/>
      <c r="M384" s="3"/>
      <c r="N384" s="3"/>
      <c r="O384" s="3"/>
      <c r="P384" s="3"/>
      <c r="Q384" s="3"/>
      <c r="R384" s="3"/>
      <c r="S384" s="3"/>
      <c r="T384" s="3"/>
      <c r="U384" s="3"/>
      <c r="V384" s="3"/>
      <c r="W384" s="3"/>
      <c r="X384" s="3"/>
      <c r="Y384" s="3"/>
      <c r="Z384" s="3"/>
    </row>
    <row r="385" spans="1:26" ht="12" customHeight="1" x14ac:dyDescent="0.25">
      <c r="A385" s="3"/>
      <c r="B385" s="3"/>
      <c r="C385" s="3"/>
      <c r="D385" s="3"/>
      <c r="E385" s="731"/>
      <c r="F385" s="732"/>
      <c r="G385" s="732"/>
      <c r="H385" s="733"/>
      <c r="I385" s="734"/>
      <c r="J385" s="735"/>
      <c r="K385" s="3"/>
      <c r="L385" s="3"/>
      <c r="M385" s="3"/>
      <c r="N385" s="3"/>
      <c r="O385" s="3"/>
      <c r="P385" s="3"/>
      <c r="Q385" s="3"/>
      <c r="R385" s="3"/>
      <c r="S385" s="3"/>
      <c r="T385" s="3"/>
      <c r="U385" s="3"/>
      <c r="V385" s="3"/>
      <c r="W385" s="3"/>
      <c r="X385" s="3"/>
      <c r="Y385" s="3"/>
      <c r="Z385" s="3"/>
    </row>
    <row r="386" spans="1:26" ht="12" customHeight="1" x14ac:dyDescent="0.25">
      <c r="A386" s="3"/>
      <c r="B386" s="3"/>
      <c r="C386" s="3"/>
      <c r="D386" s="3"/>
      <c r="E386" s="731"/>
      <c r="F386" s="732"/>
      <c r="G386" s="732"/>
      <c r="H386" s="733"/>
      <c r="I386" s="734"/>
      <c r="J386" s="735"/>
      <c r="K386" s="3"/>
      <c r="L386" s="3"/>
      <c r="M386" s="3"/>
      <c r="N386" s="3"/>
      <c r="O386" s="3"/>
      <c r="P386" s="3"/>
      <c r="Q386" s="3"/>
      <c r="R386" s="3"/>
      <c r="S386" s="3"/>
      <c r="T386" s="3"/>
      <c r="U386" s="3"/>
      <c r="V386" s="3"/>
      <c r="W386" s="3"/>
      <c r="X386" s="3"/>
      <c r="Y386" s="3"/>
      <c r="Z386" s="3"/>
    </row>
    <row r="387" spans="1:26" ht="12" customHeight="1" x14ac:dyDescent="0.25">
      <c r="A387" s="3"/>
      <c r="B387" s="3"/>
      <c r="C387" s="3"/>
      <c r="D387" s="3"/>
      <c r="E387" s="731"/>
      <c r="F387" s="732"/>
      <c r="G387" s="732"/>
      <c r="H387" s="733"/>
      <c r="I387" s="734"/>
      <c r="J387" s="735"/>
      <c r="K387" s="3"/>
      <c r="L387" s="3"/>
      <c r="M387" s="3"/>
      <c r="N387" s="3"/>
      <c r="O387" s="3"/>
      <c r="P387" s="3"/>
      <c r="Q387" s="3"/>
      <c r="R387" s="3"/>
      <c r="S387" s="3"/>
      <c r="T387" s="3"/>
      <c r="U387" s="3"/>
      <c r="V387" s="3"/>
      <c r="W387" s="3"/>
      <c r="X387" s="3"/>
      <c r="Y387" s="3"/>
      <c r="Z387" s="3"/>
    </row>
    <row r="388" spans="1:26" ht="12" customHeight="1" x14ac:dyDescent="0.25">
      <c r="A388" s="3"/>
      <c r="B388" s="3"/>
      <c r="C388" s="3"/>
      <c r="D388" s="3"/>
      <c r="E388" s="731"/>
      <c r="F388" s="732"/>
      <c r="G388" s="732"/>
      <c r="H388" s="733"/>
      <c r="I388" s="734"/>
      <c r="J388" s="735"/>
      <c r="K388" s="3"/>
      <c r="L388" s="3"/>
      <c r="M388" s="3"/>
      <c r="N388" s="3"/>
      <c r="O388" s="3"/>
      <c r="P388" s="3"/>
      <c r="Q388" s="3"/>
      <c r="R388" s="3"/>
      <c r="S388" s="3"/>
      <c r="T388" s="3"/>
      <c r="U388" s="3"/>
      <c r="V388" s="3"/>
      <c r="W388" s="3"/>
      <c r="X388" s="3"/>
      <c r="Y388" s="3"/>
      <c r="Z388" s="3"/>
    </row>
    <row r="389" spans="1:26" ht="12" customHeight="1" x14ac:dyDescent="0.25">
      <c r="A389" s="3"/>
      <c r="B389" s="3"/>
      <c r="C389" s="3"/>
      <c r="D389" s="3"/>
      <c r="E389" s="731"/>
      <c r="F389" s="732"/>
      <c r="G389" s="732"/>
      <c r="H389" s="733"/>
      <c r="I389" s="734"/>
      <c r="J389" s="735"/>
      <c r="K389" s="3"/>
      <c r="L389" s="3"/>
      <c r="M389" s="3"/>
      <c r="N389" s="3"/>
      <c r="O389" s="3"/>
      <c r="P389" s="3"/>
      <c r="Q389" s="3"/>
      <c r="R389" s="3"/>
      <c r="S389" s="3"/>
      <c r="T389" s="3"/>
      <c r="U389" s="3"/>
      <c r="V389" s="3"/>
      <c r="W389" s="3"/>
      <c r="X389" s="3"/>
      <c r="Y389" s="3"/>
      <c r="Z389" s="3"/>
    </row>
    <row r="390" spans="1:26" ht="12" customHeight="1" x14ac:dyDescent="0.25">
      <c r="A390" s="3"/>
      <c r="B390" s="3"/>
      <c r="C390" s="3"/>
      <c r="D390" s="3"/>
      <c r="E390" s="731"/>
      <c r="F390" s="732"/>
      <c r="G390" s="732"/>
      <c r="H390" s="733"/>
      <c r="I390" s="734"/>
      <c r="J390" s="735"/>
      <c r="K390" s="3"/>
      <c r="L390" s="3"/>
      <c r="M390" s="3"/>
      <c r="N390" s="3"/>
      <c r="O390" s="3"/>
      <c r="P390" s="3"/>
      <c r="Q390" s="3"/>
      <c r="R390" s="3"/>
      <c r="S390" s="3"/>
      <c r="T390" s="3"/>
      <c r="U390" s="3"/>
      <c r="V390" s="3"/>
      <c r="W390" s="3"/>
      <c r="X390" s="3"/>
      <c r="Y390" s="3"/>
      <c r="Z390" s="3"/>
    </row>
    <row r="391" spans="1:26" ht="12" customHeight="1" x14ac:dyDescent="0.25">
      <c r="A391" s="3"/>
      <c r="B391" s="3"/>
      <c r="C391" s="3"/>
      <c r="D391" s="3"/>
      <c r="E391" s="731"/>
      <c r="F391" s="732"/>
      <c r="G391" s="732"/>
      <c r="H391" s="733"/>
      <c r="I391" s="734"/>
      <c r="J391" s="735"/>
      <c r="K391" s="3"/>
      <c r="L391" s="3"/>
      <c r="M391" s="3"/>
      <c r="N391" s="3"/>
      <c r="O391" s="3"/>
      <c r="P391" s="3"/>
      <c r="Q391" s="3"/>
      <c r="R391" s="3"/>
      <c r="S391" s="3"/>
      <c r="T391" s="3"/>
      <c r="U391" s="3"/>
      <c r="V391" s="3"/>
      <c r="W391" s="3"/>
      <c r="X391" s="3"/>
      <c r="Y391" s="3"/>
      <c r="Z391" s="3"/>
    </row>
    <row r="392" spans="1:26" ht="12" customHeight="1" x14ac:dyDescent="0.25">
      <c r="A392" s="3"/>
      <c r="B392" s="3"/>
      <c r="C392" s="3"/>
      <c r="D392" s="3"/>
      <c r="E392" s="731"/>
      <c r="F392" s="732"/>
      <c r="G392" s="732"/>
      <c r="H392" s="733"/>
      <c r="I392" s="734"/>
      <c r="J392" s="735"/>
      <c r="K392" s="3"/>
      <c r="L392" s="3"/>
      <c r="M392" s="3"/>
      <c r="N392" s="3"/>
      <c r="O392" s="3"/>
      <c r="P392" s="3"/>
      <c r="Q392" s="3"/>
      <c r="R392" s="3"/>
      <c r="S392" s="3"/>
      <c r="T392" s="3"/>
      <c r="U392" s="3"/>
      <c r="V392" s="3"/>
      <c r="W392" s="3"/>
      <c r="X392" s="3"/>
      <c r="Y392" s="3"/>
      <c r="Z392" s="3"/>
    </row>
    <row r="393" spans="1:26" ht="12" customHeight="1" x14ac:dyDescent="0.25">
      <c r="A393" s="3"/>
      <c r="B393" s="3"/>
      <c r="C393" s="3"/>
      <c r="D393" s="3"/>
      <c r="E393" s="731"/>
      <c r="F393" s="732"/>
      <c r="G393" s="732"/>
      <c r="H393" s="733"/>
      <c r="I393" s="734"/>
      <c r="J393" s="735"/>
      <c r="K393" s="3"/>
      <c r="L393" s="3"/>
      <c r="M393" s="3"/>
      <c r="N393" s="3"/>
      <c r="O393" s="3"/>
      <c r="P393" s="3"/>
      <c r="Q393" s="3"/>
      <c r="R393" s="3"/>
      <c r="S393" s="3"/>
      <c r="T393" s="3"/>
      <c r="U393" s="3"/>
      <c r="V393" s="3"/>
      <c r="W393" s="3"/>
      <c r="X393" s="3"/>
      <c r="Y393" s="3"/>
      <c r="Z393" s="3"/>
    </row>
    <row r="394" spans="1:26" ht="12" customHeight="1" x14ac:dyDescent="0.25">
      <c r="A394" s="3"/>
      <c r="B394" s="3"/>
      <c r="C394" s="3"/>
      <c r="D394" s="3"/>
      <c r="E394" s="731"/>
      <c r="F394" s="732"/>
      <c r="G394" s="732"/>
      <c r="H394" s="733"/>
      <c r="I394" s="734"/>
      <c r="J394" s="735"/>
      <c r="K394" s="3"/>
      <c r="L394" s="3"/>
      <c r="M394" s="3"/>
      <c r="N394" s="3"/>
      <c r="O394" s="3"/>
      <c r="P394" s="3"/>
      <c r="Q394" s="3"/>
      <c r="R394" s="3"/>
      <c r="S394" s="3"/>
      <c r="T394" s="3"/>
      <c r="U394" s="3"/>
      <c r="V394" s="3"/>
      <c r="W394" s="3"/>
      <c r="X394" s="3"/>
      <c r="Y394" s="3"/>
      <c r="Z394" s="3"/>
    </row>
    <row r="395" spans="1:26" ht="12" customHeight="1" x14ac:dyDescent="0.25">
      <c r="A395" s="3"/>
      <c r="B395" s="3"/>
      <c r="C395" s="3"/>
      <c r="D395" s="3"/>
      <c r="E395" s="731"/>
      <c r="F395" s="732"/>
      <c r="G395" s="732"/>
      <c r="H395" s="733"/>
      <c r="I395" s="734"/>
      <c r="J395" s="735"/>
      <c r="K395" s="3"/>
      <c r="L395" s="3"/>
      <c r="M395" s="3"/>
      <c r="N395" s="3"/>
      <c r="O395" s="3"/>
      <c r="P395" s="3"/>
      <c r="Q395" s="3"/>
      <c r="R395" s="3"/>
      <c r="S395" s="3"/>
      <c r="T395" s="3"/>
      <c r="U395" s="3"/>
      <c r="V395" s="3"/>
      <c r="W395" s="3"/>
      <c r="X395" s="3"/>
      <c r="Y395" s="3"/>
      <c r="Z395" s="3"/>
    </row>
    <row r="396" spans="1:26" ht="12" customHeight="1" x14ac:dyDescent="0.25">
      <c r="A396" s="3"/>
      <c r="B396" s="3"/>
      <c r="C396" s="3"/>
      <c r="D396" s="3"/>
      <c r="E396" s="731"/>
      <c r="F396" s="732"/>
      <c r="G396" s="732"/>
      <c r="H396" s="733"/>
      <c r="I396" s="734"/>
      <c r="J396" s="735"/>
      <c r="K396" s="3"/>
      <c r="L396" s="3"/>
      <c r="M396" s="3"/>
      <c r="N396" s="3"/>
      <c r="O396" s="3"/>
      <c r="P396" s="3"/>
      <c r="Q396" s="3"/>
      <c r="R396" s="3"/>
      <c r="S396" s="3"/>
      <c r="T396" s="3"/>
      <c r="U396" s="3"/>
      <c r="V396" s="3"/>
      <c r="W396" s="3"/>
      <c r="X396" s="3"/>
      <c r="Y396" s="3"/>
      <c r="Z396" s="3"/>
    </row>
    <row r="397" spans="1:26" ht="12" customHeight="1" x14ac:dyDescent="0.25">
      <c r="A397" s="3"/>
      <c r="B397" s="3"/>
      <c r="C397" s="3"/>
      <c r="D397" s="3"/>
      <c r="E397" s="731"/>
      <c r="F397" s="732"/>
      <c r="G397" s="732"/>
      <c r="H397" s="733"/>
      <c r="I397" s="734"/>
      <c r="J397" s="735"/>
      <c r="K397" s="3"/>
      <c r="L397" s="3"/>
      <c r="M397" s="3"/>
      <c r="N397" s="3"/>
      <c r="O397" s="3"/>
      <c r="P397" s="3"/>
      <c r="Q397" s="3"/>
      <c r="R397" s="3"/>
      <c r="S397" s="3"/>
      <c r="T397" s="3"/>
      <c r="U397" s="3"/>
      <c r="V397" s="3"/>
      <c r="W397" s="3"/>
      <c r="X397" s="3"/>
      <c r="Y397" s="3"/>
      <c r="Z397" s="3"/>
    </row>
    <row r="398" spans="1:26" ht="12" customHeight="1" x14ac:dyDescent="0.25">
      <c r="A398" s="3"/>
      <c r="B398" s="3"/>
      <c r="C398" s="3"/>
      <c r="D398" s="3"/>
      <c r="E398" s="731"/>
      <c r="F398" s="732"/>
      <c r="G398" s="732"/>
      <c r="H398" s="733"/>
      <c r="I398" s="734"/>
      <c r="J398" s="735"/>
      <c r="K398" s="3"/>
      <c r="L398" s="3"/>
      <c r="M398" s="3"/>
      <c r="N398" s="3"/>
      <c r="O398" s="3"/>
      <c r="P398" s="3"/>
      <c r="Q398" s="3"/>
      <c r="R398" s="3"/>
      <c r="S398" s="3"/>
      <c r="T398" s="3"/>
      <c r="U398" s="3"/>
      <c r="V398" s="3"/>
      <c r="W398" s="3"/>
      <c r="X398" s="3"/>
      <c r="Y398" s="3"/>
      <c r="Z398" s="3"/>
    </row>
    <row r="399" spans="1:26" ht="12" customHeight="1" x14ac:dyDescent="0.25">
      <c r="A399" s="3"/>
      <c r="B399" s="3"/>
      <c r="C399" s="3"/>
      <c r="D399" s="3"/>
      <c r="E399" s="731"/>
      <c r="F399" s="732"/>
      <c r="G399" s="732"/>
      <c r="H399" s="733"/>
      <c r="I399" s="734"/>
      <c r="J399" s="735"/>
      <c r="K399" s="3"/>
      <c r="L399" s="3"/>
      <c r="M399" s="3"/>
      <c r="N399" s="3"/>
      <c r="O399" s="3"/>
      <c r="P399" s="3"/>
      <c r="Q399" s="3"/>
      <c r="R399" s="3"/>
      <c r="S399" s="3"/>
      <c r="T399" s="3"/>
      <c r="U399" s="3"/>
      <c r="V399" s="3"/>
      <c r="W399" s="3"/>
      <c r="X399" s="3"/>
      <c r="Y399" s="3"/>
      <c r="Z399" s="3"/>
    </row>
    <row r="400" spans="1:26" ht="12" customHeight="1" x14ac:dyDescent="0.25">
      <c r="A400" s="3"/>
      <c r="B400" s="3"/>
      <c r="C400" s="3"/>
      <c r="D400" s="3"/>
      <c r="E400" s="731"/>
      <c r="F400" s="732"/>
      <c r="G400" s="732"/>
      <c r="H400" s="733"/>
      <c r="I400" s="734"/>
      <c r="J400" s="735"/>
      <c r="K400" s="3"/>
      <c r="L400" s="3"/>
      <c r="M400" s="3"/>
      <c r="N400" s="3"/>
      <c r="O400" s="3"/>
      <c r="P400" s="3"/>
      <c r="Q400" s="3"/>
      <c r="R400" s="3"/>
      <c r="S400" s="3"/>
      <c r="T400" s="3"/>
      <c r="U400" s="3"/>
      <c r="V400" s="3"/>
      <c r="W400" s="3"/>
      <c r="X400" s="3"/>
      <c r="Y400" s="3"/>
      <c r="Z400" s="3"/>
    </row>
    <row r="401" spans="1:26" ht="12" customHeight="1" x14ac:dyDescent="0.25">
      <c r="A401" s="3"/>
      <c r="B401" s="3"/>
      <c r="C401" s="3"/>
      <c r="D401" s="3"/>
      <c r="E401" s="731"/>
      <c r="F401" s="732"/>
      <c r="G401" s="732"/>
      <c r="H401" s="733"/>
      <c r="I401" s="734"/>
      <c r="J401" s="735"/>
      <c r="K401" s="3"/>
      <c r="L401" s="3"/>
      <c r="M401" s="3"/>
      <c r="N401" s="3"/>
      <c r="O401" s="3"/>
      <c r="P401" s="3"/>
      <c r="Q401" s="3"/>
      <c r="R401" s="3"/>
      <c r="S401" s="3"/>
      <c r="T401" s="3"/>
      <c r="U401" s="3"/>
      <c r="V401" s="3"/>
      <c r="W401" s="3"/>
      <c r="X401" s="3"/>
      <c r="Y401" s="3"/>
      <c r="Z401" s="3"/>
    </row>
    <row r="402" spans="1:26" ht="12" customHeight="1" x14ac:dyDescent="0.25">
      <c r="A402" s="3"/>
      <c r="B402" s="3"/>
      <c r="C402" s="3"/>
      <c r="D402" s="3"/>
      <c r="E402" s="731"/>
      <c r="F402" s="732"/>
      <c r="G402" s="732"/>
      <c r="H402" s="733"/>
      <c r="I402" s="734"/>
      <c r="J402" s="735"/>
      <c r="K402" s="3"/>
      <c r="L402" s="3"/>
      <c r="M402" s="3"/>
      <c r="N402" s="3"/>
      <c r="O402" s="3"/>
      <c r="P402" s="3"/>
      <c r="Q402" s="3"/>
      <c r="R402" s="3"/>
      <c r="S402" s="3"/>
      <c r="T402" s="3"/>
      <c r="U402" s="3"/>
      <c r="V402" s="3"/>
      <c r="W402" s="3"/>
      <c r="X402" s="3"/>
      <c r="Y402" s="3"/>
      <c r="Z402" s="3"/>
    </row>
    <row r="403" spans="1:26" ht="12" customHeight="1" x14ac:dyDescent="0.25">
      <c r="A403" s="3"/>
      <c r="B403" s="3"/>
      <c r="C403" s="3"/>
      <c r="D403" s="3"/>
      <c r="E403" s="731"/>
      <c r="F403" s="732"/>
      <c r="G403" s="732"/>
      <c r="H403" s="733"/>
      <c r="I403" s="734"/>
      <c r="J403" s="735"/>
      <c r="K403" s="3"/>
      <c r="L403" s="3"/>
      <c r="M403" s="3"/>
      <c r="N403" s="3"/>
      <c r="O403" s="3"/>
      <c r="P403" s="3"/>
      <c r="Q403" s="3"/>
      <c r="R403" s="3"/>
      <c r="S403" s="3"/>
      <c r="T403" s="3"/>
      <c r="U403" s="3"/>
      <c r="V403" s="3"/>
      <c r="W403" s="3"/>
      <c r="X403" s="3"/>
      <c r="Y403" s="3"/>
      <c r="Z403" s="3"/>
    </row>
    <row r="404" spans="1:26" ht="12" customHeight="1" x14ac:dyDescent="0.25">
      <c r="A404" s="3"/>
      <c r="B404" s="3"/>
      <c r="C404" s="3"/>
      <c r="D404" s="3"/>
      <c r="E404" s="731"/>
      <c r="F404" s="732"/>
      <c r="G404" s="732"/>
      <c r="H404" s="733"/>
      <c r="I404" s="734"/>
      <c r="J404" s="735"/>
      <c r="K404" s="3"/>
      <c r="L404" s="3"/>
      <c r="M404" s="3"/>
      <c r="N404" s="3"/>
      <c r="O404" s="3"/>
      <c r="P404" s="3"/>
      <c r="Q404" s="3"/>
      <c r="R404" s="3"/>
      <c r="S404" s="3"/>
      <c r="T404" s="3"/>
      <c r="U404" s="3"/>
      <c r="V404" s="3"/>
      <c r="W404" s="3"/>
      <c r="X404" s="3"/>
      <c r="Y404" s="3"/>
      <c r="Z404" s="3"/>
    </row>
    <row r="405" spans="1:26" ht="12" customHeight="1" x14ac:dyDescent="0.25">
      <c r="A405" s="3"/>
      <c r="B405" s="3"/>
      <c r="C405" s="3"/>
      <c r="D405" s="3"/>
      <c r="E405" s="731"/>
      <c r="F405" s="732"/>
      <c r="G405" s="732"/>
      <c r="H405" s="733"/>
      <c r="I405" s="734"/>
      <c r="J405" s="735"/>
      <c r="K405" s="3"/>
      <c r="L405" s="3"/>
      <c r="M405" s="3"/>
      <c r="N405" s="3"/>
      <c r="O405" s="3"/>
      <c r="P405" s="3"/>
      <c r="Q405" s="3"/>
      <c r="R405" s="3"/>
      <c r="S405" s="3"/>
      <c r="T405" s="3"/>
      <c r="U405" s="3"/>
      <c r="V405" s="3"/>
      <c r="W405" s="3"/>
      <c r="X405" s="3"/>
      <c r="Y405" s="3"/>
      <c r="Z405" s="3"/>
    </row>
    <row r="406" spans="1:26" ht="12" customHeight="1" x14ac:dyDescent="0.25">
      <c r="A406" s="3"/>
      <c r="B406" s="3"/>
      <c r="C406" s="3"/>
      <c r="D406" s="3"/>
      <c r="E406" s="731"/>
      <c r="F406" s="732"/>
      <c r="G406" s="732"/>
      <c r="H406" s="733"/>
      <c r="I406" s="734"/>
      <c r="J406" s="735"/>
      <c r="K406" s="3"/>
      <c r="L406" s="3"/>
      <c r="M406" s="3"/>
      <c r="N406" s="3"/>
      <c r="O406" s="3"/>
      <c r="P406" s="3"/>
      <c r="Q406" s="3"/>
      <c r="R406" s="3"/>
      <c r="S406" s="3"/>
      <c r="T406" s="3"/>
      <c r="U406" s="3"/>
      <c r="V406" s="3"/>
      <c r="W406" s="3"/>
      <c r="X406" s="3"/>
      <c r="Y406" s="3"/>
      <c r="Z406" s="3"/>
    </row>
    <row r="407" spans="1:26" ht="12" customHeight="1" x14ac:dyDescent="0.25">
      <c r="A407" s="3"/>
      <c r="B407" s="3"/>
      <c r="C407" s="3"/>
      <c r="D407" s="3"/>
      <c r="E407" s="731"/>
      <c r="F407" s="732"/>
      <c r="G407" s="732"/>
      <c r="H407" s="733"/>
      <c r="I407" s="734"/>
      <c r="J407" s="735"/>
      <c r="K407" s="3"/>
      <c r="L407" s="3"/>
      <c r="M407" s="3"/>
      <c r="N407" s="3"/>
      <c r="O407" s="3"/>
      <c r="P407" s="3"/>
      <c r="Q407" s="3"/>
      <c r="R407" s="3"/>
      <c r="S407" s="3"/>
      <c r="T407" s="3"/>
      <c r="U407" s="3"/>
      <c r="V407" s="3"/>
      <c r="W407" s="3"/>
      <c r="X407" s="3"/>
      <c r="Y407" s="3"/>
      <c r="Z407" s="3"/>
    </row>
    <row r="408" spans="1:26" ht="12" customHeight="1" x14ac:dyDescent="0.25">
      <c r="A408" s="3"/>
      <c r="B408" s="3"/>
      <c r="C408" s="3"/>
      <c r="D408" s="3"/>
      <c r="E408" s="731"/>
      <c r="F408" s="732"/>
      <c r="G408" s="732"/>
      <c r="H408" s="733"/>
      <c r="I408" s="734"/>
      <c r="J408" s="735"/>
      <c r="K408" s="3"/>
      <c r="L408" s="3"/>
      <c r="M408" s="3"/>
      <c r="N408" s="3"/>
      <c r="O408" s="3"/>
      <c r="P408" s="3"/>
      <c r="Q408" s="3"/>
      <c r="R408" s="3"/>
      <c r="S408" s="3"/>
      <c r="T408" s="3"/>
      <c r="U408" s="3"/>
      <c r="V408" s="3"/>
      <c r="W408" s="3"/>
      <c r="X408" s="3"/>
      <c r="Y408" s="3"/>
      <c r="Z408" s="3"/>
    </row>
    <row r="409" spans="1:26" ht="12" customHeight="1" x14ac:dyDescent="0.25">
      <c r="A409" s="3"/>
      <c r="B409" s="3"/>
      <c r="C409" s="3"/>
      <c r="D409" s="3"/>
      <c r="E409" s="731"/>
      <c r="F409" s="732"/>
      <c r="G409" s="732"/>
      <c r="H409" s="733"/>
      <c r="I409" s="734"/>
      <c r="J409" s="735"/>
      <c r="K409" s="3"/>
      <c r="L409" s="3"/>
      <c r="M409" s="3"/>
      <c r="N409" s="3"/>
      <c r="O409" s="3"/>
      <c r="P409" s="3"/>
      <c r="Q409" s="3"/>
      <c r="R409" s="3"/>
      <c r="S409" s="3"/>
      <c r="T409" s="3"/>
      <c r="U409" s="3"/>
      <c r="V409" s="3"/>
      <c r="W409" s="3"/>
      <c r="X409" s="3"/>
      <c r="Y409" s="3"/>
      <c r="Z409" s="3"/>
    </row>
    <row r="410" spans="1:26" ht="12" customHeight="1" x14ac:dyDescent="0.25">
      <c r="A410" s="3"/>
      <c r="B410" s="3"/>
      <c r="C410" s="3"/>
      <c r="D410" s="3"/>
      <c r="E410" s="731"/>
      <c r="F410" s="732"/>
      <c r="G410" s="732"/>
      <c r="H410" s="733"/>
      <c r="I410" s="734"/>
      <c r="J410" s="735"/>
      <c r="K410" s="3"/>
      <c r="L410" s="3"/>
      <c r="M410" s="3"/>
      <c r="N410" s="3"/>
      <c r="O410" s="3"/>
      <c r="P410" s="3"/>
      <c r="Q410" s="3"/>
      <c r="R410" s="3"/>
      <c r="S410" s="3"/>
      <c r="T410" s="3"/>
      <c r="U410" s="3"/>
      <c r="V410" s="3"/>
      <c r="W410" s="3"/>
      <c r="X410" s="3"/>
      <c r="Y410" s="3"/>
      <c r="Z410" s="3"/>
    </row>
    <row r="411" spans="1:26" ht="12" customHeight="1" x14ac:dyDescent="0.25">
      <c r="A411" s="3"/>
      <c r="B411" s="3"/>
      <c r="C411" s="3"/>
      <c r="D411" s="3"/>
      <c r="E411" s="731"/>
      <c r="F411" s="732"/>
      <c r="G411" s="732"/>
      <c r="H411" s="733"/>
      <c r="I411" s="734"/>
      <c r="J411" s="735"/>
      <c r="K411" s="3"/>
      <c r="L411" s="3"/>
      <c r="M411" s="3"/>
      <c r="N411" s="3"/>
      <c r="O411" s="3"/>
      <c r="P411" s="3"/>
      <c r="Q411" s="3"/>
      <c r="R411" s="3"/>
      <c r="S411" s="3"/>
      <c r="T411" s="3"/>
      <c r="U411" s="3"/>
      <c r="V411" s="3"/>
      <c r="W411" s="3"/>
      <c r="X411" s="3"/>
      <c r="Y411" s="3"/>
      <c r="Z411" s="3"/>
    </row>
    <row r="412" spans="1:26" ht="12" customHeight="1" x14ac:dyDescent="0.25">
      <c r="A412" s="3"/>
      <c r="B412" s="3"/>
      <c r="C412" s="3"/>
      <c r="D412" s="3"/>
      <c r="E412" s="731"/>
      <c r="F412" s="732"/>
      <c r="G412" s="732"/>
      <c r="H412" s="733"/>
      <c r="I412" s="734"/>
      <c r="J412" s="735"/>
      <c r="K412" s="3"/>
      <c r="L412" s="3"/>
      <c r="M412" s="3"/>
      <c r="N412" s="3"/>
      <c r="O412" s="3"/>
      <c r="P412" s="3"/>
      <c r="Q412" s="3"/>
      <c r="R412" s="3"/>
      <c r="S412" s="3"/>
      <c r="T412" s="3"/>
      <c r="U412" s="3"/>
      <c r="V412" s="3"/>
      <c r="W412" s="3"/>
      <c r="X412" s="3"/>
      <c r="Y412" s="3"/>
      <c r="Z412" s="3"/>
    </row>
    <row r="413" spans="1:26" ht="12" customHeight="1" x14ac:dyDescent="0.25">
      <c r="A413" s="3"/>
      <c r="B413" s="3"/>
      <c r="C413" s="3"/>
      <c r="D413" s="3"/>
      <c r="E413" s="731"/>
      <c r="F413" s="732"/>
      <c r="G413" s="732"/>
      <c r="H413" s="733"/>
      <c r="I413" s="734"/>
      <c r="J413" s="735"/>
      <c r="K413" s="3"/>
      <c r="L413" s="3"/>
      <c r="M413" s="3"/>
      <c r="N413" s="3"/>
      <c r="O413" s="3"/>
      <c r="P413" s="3"/>
      <c r="Q413" s="3"/>
      <c r="R413" s="3"/>
      <c r="S413" s="3"/>
      <c r="T413" s="3"/>
      <c r="U413" s="3"/>
      <c r="V413" s="3"/>
      <c r="W413" s="3"/>
      <c r="X413" s="3"/>
      <c r="Y413" s="3"/>
      <c r="Z413" s="3"/>
    </row>
    <row r="414" spans="1:26" ht="12" customHeight="1" x14ac:dyDescent="0.25">
      <c r="A414" s="3"/>
      <c r="B414" s="3"/>
      <c r="C414" s="3"/>
      <c r="D414" s="3"/>
      <c r="E414" s="731"/>
      <c r="F414" s="732"/>
      <c r="G414" s="732"/>
      <c r="H414" s="733"/>
      <c r="I414" s="734"/>
      <c r="J414" s="735"/>
      <c r="K414" s="3"/>
      <c r="L414" s="3"/>
      <c r="M414" s="3"/>
      <c r="N414" s="3"/>
      <c r="O414" s="3"/>
      <c r="P414" s="3"/>
      <c r="Q414" s="3"/>
      <c r="R414" s="3"/>
      <c r="S414" s="3"/>
      <c r="T414" s="3"/>
      <c r="U414" s="3"/>
      <c r="V414" s="3"/>
      <c r="W414" s="3"/>
      <c r="X414" s="3"/>
      <c r="Y414" s="3"/>
      <c r="Z414" s="3"/>
    </row>
    <row r="415" spans="1:26" ht="12" customHeight="1" x14ac:dyDescent="0.25">
      <c r="A415" s="3"/>
      <c r="B415" s="3"/>
      <c r="C415" s="3"/>
      <c r="D415" s="3"/>
      <c r="E415" s="731"/>
      <c r="F415" s="732"/>
      <c r="G415" s="732"/>
      <c r="H415" s="733"/>
      <c r="I415" s="734"/>
      <c r="J415" s="735"/>
      <c r="K415" s="3"/>
      <c r="L415" s="3"/>
      <c r="M415" s="3"/>
      <c r="N415" s="3"/>
      <c r="O415" s="3"/>
      <c r="P415" s="3"/>
      <c r="Q415" s="3"/>
      <c r="R415" s="3"/>
      <c r="S415" s="3"/>
      <c r="T415" s="3"/>
      <c r="U415" s="3"/>
      <c r="V415" s="3"/>
      <c r="W415" s="3"/>
      <c r="X415" s="3"/>
      <c r="Y415" s="3"/>
      <c r="Z415" s="3"/>
    </row>
    <row r="416" spans="1:26" ht="12" customHeight="1" x14ac:dyDescent="0.25">
      <c r="A416" s="3"/>
      <c r="B416" s="3"/>
      <c r="C416" s="3"/>
      <c r="D416" s="3"/>
      <c r="E416" s="731"/>
      <c r="F416" s="732"/>
      <c r="G416" s="732"/>
      <c r="H416" s="733"/>
      <c r="I416" s="734"/>
      <c r="J416" s="735"/>
      <c r="K416" s="3"/>
      <c r="L416" s="3"/>
      <c r="M416" s="3"/>
      <c r="N416" s="3"/>
      <c r="O416" s="3"/>
      <c r="P416" s="3"/>
      <c r="Q416" s="3"/>
      <c r="R416" s="3"/>
      <c r="S416" s="3"/>
      <c r="T416" s="3"/>
      <c r="U416" s="3"/>
      <c r="V416" s="3"/>
      <c r="W416" s="3"/>
      <c r="X416" s="3"/>
      <c r="Y416" s="3"/>
      <c r="Z416" s="3"/>
    </row>
    <row r="417" spans="1:26" ht="12" customHeight="1" x14ac:dyDescent="0.25">
      <c r="A417" s="3"/>
      <c r="B417" s="3"/>
      <c r="C417" s="3"/>
      <c r="D417" s="3"/>
      <c r="E417" s="731"/>
      <c r="F417" s="732"/>
      <c r="G417" s="732"/>
      <c r="H417" s="733"/>
      <c r="I417" s="734"/>
      <c r="J417" s="735"/>
      <c r="K417" s="3"/>
      <c r="L417" s="3"/>
      <c r="M417" s="3"/>
      <c r="N417" s="3"/>
      <c r="O417" s="3"/>
      <c r="P417" s="3"/>
      <c r="Q417" s="3"/>
      <c r="R417" s="3"/>
      <c r="S417" s="3"/>
      <c r="T417" s="3"/>
      <c r="U417" s="3"/>
      <c r="V417" s="3"/>
      <c r="W417" s="3"/>
      <c r="X417" s="3"/>
      <c r="Y417" s="3"/>
      <c r="Z417" s="3"/>
    </row>
    <row r="418" spans="1:26" ht="12" customHeight="1" x14ac:dyDescent="0.25">
      <c r="A418" s="3"/>
      <c r="B418" s="3"/>
      <c r="C418" s="3"/>
      <c r="D418" s="3"/>
      <c r="E418" s="731"/>
      <c r="F418" s="732"/>
      <c r="G418" s="732"/>
      <c r="H418" s="733"/>
      <c r="I418" s="734"/>
      <c r="J418" s="735"/>
      <c r="K418" s="3"/>
      <c r="L418" s="3"/>
      <c r="M418" s="3"/>
      <c r="N418" s="3"/>
      <c r="O418" s="3"/>
      <c r="P418" s="3"/>
      <c r="Q418" s="3"/>
      <c r="R418" s="3"/>
      <c r="S418" s="3"/>
      <c r="T418" s="3"/>
      <c r="U418" s="3"/>
      <c r="V418" s="3"/>
      <c r="W418" s="3"/>
      <c r="X418" s="3"/>
      <c r="Y418" s="3"/>
      <c r="Z418" s="3"/>
    </row>
    <row r="419" spans="1:26" ht="12" customHeight="1" x14ac:dyDescent="0.25">
      <c r="A419" s="3"/>
      <c r="B419" s="3"/>
      <c r="C419" s="3"/>
      <c r="D419" s="3"/>
      <c r="E419" s="731"/>
      <c r="F419" s="732"/>
      <c r="G419" s="732"/>
      <c r="H419" s="733"/>
      <c r="I419" s="734"/>
      <c r="J419" s="735"/>
      <c r="K419" s="3"/>
      <c r="L419" s="3"/>
      <c r="M419" s="3"/>
      <c r="N419" s="3"/>
      <c r="O419" s="3"/>
      <c r="P419" s="3"/>
      <c r="Q419" s="3"/>
      <c r="R419" s="3"/>
      <c r="S419" s="3"/>
      <c r="T419" s="3"/>
      <c r="U419" s="3"/>
      <c r="V419" s="3"/>
      <c r="W419" s="3"/>
      <c r="X419" s="3"/>
      <c r="Y419" s="3"/>
      <c r="Z419" s="3"/>
    </row>
    <row r="420" spans="1:26" ht="12" customHeight="1" x14ac:dyDescent="0.25">
      <c r="A420" s="3"/>
      <c r="B420" s="3"/>
      <c r="C420" s="3"/>
      <c r="D420" s="3"/>
      <c r="E420" s="731"/>
      <c r="F420" s="732"/>
      <c r="G420" s="732"/>
      <c r="H420" s="733"/>
      <c r="I420" s="734"/>
      <c r="J420" s="735"/>
      <c r="K420" s="3"/>
      <c r="L420" s="3"/>
      <c r="M420" s="3"/>
      <c r="N420" s="3"/>
      <c r="O420" s="3"/>
      <c r="P420" s="3"/>
      <c r="Q420" s="3"/>
      <c r="R420" s="3"/>
      <c r="S420" s="3"/>
      <c r="T420" s="3"/>
      <c r="U420" s="3"/>
      <c r="V420" s="3"/>
      <c r="W420" s="3"/>
      <c r="X420" s="3"/>
      <c r="Y420" s="3"/>
      <c r="Z420" s="3"/>
    </row>
    <row r="421" spans="1:26" ht="12" customHeight="1" x14ac:dyDescent="0.25">
      <c r="A421" s="3"/>
      <c r="B421" s="3"/>
      <c r="C421" s="3"/>
      <c r="D421" s="3"/>
      <c r="E421" s="731"/>
      <c r="F421" s="732"/>
      <c r="G421" s="732"/>
      <c r="H421" s="733"/>
      <c r="I421" s="734"/>
      <c r="J421" s="735"/>
      <c r="K421" s="3"/>
      <c r="L421" s="3"/>
      <c r="M421" s="3"/>
      <c r="N421" s="3"/>
      <c r="O421" s="3"/>
      <c r="P421" s="3"/>
      <c r="Q421" s="3"/>
      <c r="R421" s="3"/>
      <c r="S421" s="3"/>
      <c r="T421" s="3"/>
      <c r="U421" s="3"/>
      <c r="V421" s="3"/>
      <c r="W421" s="3"/>
      <c r="X421" s="3"/>
      <c r="Y421" s="3"/>
      <c r="Z421" s="3"/>
    </row>
    <row r="422" spans="1:26" ht="12" customHeight="1" x14ac:dyDescent="0.25">
      <c r="A422" s="3"/>
      <c r="B422" s="3"/>
      <c r="C422" s="3"/>
      <c r="D422" s="3"/>
      <c r="E422" s="731"/>
      <c r="F422" s="732"/>
      <c r="G422" s="732"/>
      <c r="H422" s="733"/>
      <c r="I422" s="734"/>
      <c r="J422" s="735"/>
      <c r="K422" s="3"/>
      <c r="L422" s="3"/>
      <c r="M422" s="3"/>
      <c r="N422" s="3"/>
      <c r="O422" s="3"/>
      <c r="P422" s="3"/>
      <c r="Q422" s="3"/>
      <c r="R422" s="3"/>
      <c r="S422" s="3"/>
      <c r="T422" s="3"/>
      <c r="U422" s="3"/>
      <c r="V422" s="3"/>
      <c r="W422" s="3"/>
      <c r="X422" s="3"/>
      <c r="Y422" s="3"/>
      <c r="Z422" s="3"/>
    </row>
    <row r="423" spans="1:26" ht="12" customHeight="1" x14ac:dyDescent="0.25">
      <c r="A423" s="3"/>
      <c r="B423" s="3"/>
      <c r="C423" s="3"/>
      <c r="D423" s="3"/>
      <c r="E423" s="731"/>
      <c r="F423" s="732"/>
      <c r="G423" s="732"/>
      <c r="H423" s="733"/>
      <c r="I423" s="734"/>
      <c r="J423" s="735"/>
      <c r="K423" s="3"/>
      <c r="L423" s="3"/>
      <c r="M423" s="3"/>
      <c r="N423" s="3"/>
      <c r="O423" s="3"/>
      <c r="P423" s="3"/>
      <c r="Q423" s="3"/>
      <c r="R423" s="3"/>
      <c r="S423" s="3"/>
      <c r="T423" s="3"/>
      <c r="U423" s="3"/>
      <c r="V423" s="3"/>
      <c r="W423" s="3"/>
      <c r="X423" s="3"/>
      <c r="Y423" s="3"/>
      <c r="Z423" s="3"/>
    </row>
    <row r="424" spans="1:26" ht="12" customHeight="1" x14ac:dyDescent="0.25">
      <c r="A424" s="3"/>
      <c r="B424" s="3"/>
      <c r="C424" s="3"/>
      <c r="D424" s="3"/>
      <c r="E424" s="731"/>
      <c r="F424" s="732"/>
      <c r="G424" s="732"/>
      <c r="H424" s="733"/>
      <c r="I424" s="734"/>
      <c r="J424" s="735"/>
      <c r="K424" s="3"/>
      <c r="L424" s="3"/>
      <c r="M424" s="3"/>
      <c r="N424" s="3"/>
      <c r="O424" s="3"/>
      <c r="P424" s="3"/>
      <c r="Q424" s="3"/>
      <c r="R424" s="3"/>
      <c r="S424" s="3"/>
      <c r="T424" s="3"/>
      <c r="U424" s="3"/>
      <c r="V424" s="3"/>
      <c r="W424" s="3"/>
      <c r="X424" s="3"/>
      <c r="Y424" s="3"/>
      <c r="Z424" s="3"/>
    </row>
    <row r="425" spans="1:26" ht="12" customHeight="1" x14ac:dyDescent="0.25">
      <c r="A425" s="3"/>
      <c r="B425" s="3"/>
      <c r="C425" s="3"/>
      <c r="D425" s="3"/>
      <c r="E425" s="731"/>
      <c r="F425" s="732"/>
      <c r="G425" s="732"/>
      <c r="H425" s="733"/>
      <c r="I425" s="734"/>
      <c r="J425" s="735"/>
      <c r="K425" s="3"/>
      <c r="L425" s="3"/>
      <c r="M425" s="3"/>
      <c r="N425" s="3"/>
      <c r="O425" s="3"/>
      <c r="P425" s="3"/>
      <c r="Q425" s="3"/>
      <c r="R425" s="3"/>
      <c r="S425" s="3"/>
      <c r="T425" s="3"/>
      <c r="U425" s="3"/>
      <c r="V425" s="3"/>
      <c r="W425" s="3"/>
      <c r="X425" s="3"/>
      <c r="Y425" s="3"/>
      <c r="Z425" s="3"/>
    </row>
    <row r="426" spans="1:26" ht="12" customHeight="1" x14ac:dyDescent="0.25">
      <c r="A426" s="3"/>
      <c r="B426" s="3"/>
      <c r="C426" s="3"/>
      <c r="D426" s="3"/>
      <c r="E426" s="731"/>
      <c r="F426" s="732"/>
      <c r="G426" s="732"/>
      <c r="H426" s="733"/>
      <c r="I426" s="734"/>
      <c r="J426" s="735"/>
      <c r="K426" s="3"/>
      <c r="L426" s="3"/>
      <c r="M426" s="3"/>
      <c r="N426" s="3"/>
      <c r="O426" s="3"/>
      <c r="P426" s="3"/>
      <c r="Q426" s="3"/>
      <c r="R426" s="3"/>
      <c r="S426" s="3"/>
      <c r="T426" s="3"/>
      <c r="U426" s="3"/>
      <c r="V426" s="3"/>
      <c r="W426" s="3"/>
      <c r="X426" s="3"/>
      <c r="Y426" s="3"/>
      <c r="Z426" s="3"/>
    </row>
    <row r="427" spans="1:26" ht="12" customHeight="1" x14ac:dyDescent="0.25">
      <c r="A427" s="3"/>
      <c r="B427" s="3"/>
      <c r="C427" s="3"/>
      <c r="D427" s="3"/>
      <c r="E427" s="731"/>
      <c r="F427" s="732"/>
      <c r="G427" s="732"/>
      <c r="H427" s="733"/>
      <c r="I427" s="734"/>
      <c r="J427" s="735"/>
      <c r="K427" s="3"/>
      <c r="L427" s="3"/>
      <c r="M427" s="3"/>
      <c r="N427" s="3"/>
      <c r="O427" s="3"/>
      <c r="P427" s="3"/>
      <c r="Q427" s="3"/>
      <c r="R427" s="3"/>
      <c r="S427" s="3"/>
      <c r="T427" s="3"/>
      <c r="U427" s="3"/>
      <c r="V427" s="3"/>
      <c r="W427" s="3"/>
      <c r="X427" s="3"/>
      <c r="Y427" s="3"/>
      <c r="Z427" s="3"/>
    </row>
    <row r="428" spans="1:26" ht="12" customHeight="1" x14ac:dyDescent="0.25">
      <c r="A428" s="3"/>
      <c r="B428" s="3"/>
      <c r="C428" s="3"/>
      <c r="D428" s="3"/>
      <c r="E428" s="731"/>
      <c r="F428" s="732"/>
      <c r="G428" s="732"/>
      <c r="H428" s="733"/>
      <c r="I428" s="734"/>
      <c r="J428" s="735"/>
      <c r="K428" s="3"/>
      <c r="L428" s="3"/>
      <c r="M428" s="3"/>
      <c r="N428" s="3"/>
      <c r="O428" s="3"/>
      <c r="P428" s="3"/>
      <c r="Q428" s="3"/>
      <c r="R428" s="3"/>
      <c r="S428" s="3"/>
      <c r="T428" s="3"/>
      <c r="U428" s="3"/>
      <c r="V428" s="3"/>
      <c r="W428" s="3"/>
      <c r="X428" s="3"/>
      <c r="Y428" s="3"/>
      <c r="Z428" s="3"/>
    </row>
    <row r="429" spans="1:26" ht="12" customHeight="1" x14ac:dyDescent="0.25">
      <c r="A429" s="3"/>
      <c r="B429" s="3"/>
      <c r="C429" s="3"/>
      <c r="D429" s="3"/>
      <c r="E429" s="731"/>
      <c r="F429" s="732"/>
      <c r="G429" s="732"/>
      <c r="H429" s="733"/>
      <c r="I429" s="734"/>
      <c r="J429" s="735"/>
      <c r="K429" s="3"/>
      <c r="L429" s="3"/>
      <c r="M429" s="3"/>
      <c r="N429" s="3"/>
      <c r="O429" s="3"/>
      <c r="P429" s="3"/>
      <c r="Q429" s="3"/>
      <c r="R429" s="3"/>
      <c r="S429" s="3"/>
      <c r="T429" s="3"/>
      <c r="U429" s="3"/>
      <c r="V429" s="3"/>
      <c r="W429" s="3"/>
      <c r="X429" s="3"/>
      <c r="Y429" s="3"/>
      <c r="Z429" s="3"/>
    </row>
    <row r="430" spans="1:26" ht="12" customHeight="1" x14ac:dyDescent="0.25">
      <c r="A430" s="3"/>
      <c r="B430" s="3"/>
      <c r="C430" s="3"/>
      <c r="D430" s="3"/>
      <c r="E430" s="731"/>
      <c r="F430" s="732"/>
      <c r="G430" s="732"/>
      <c r="H430" s="733"/>
      <c r="I430" s="734"/>
      <c r="J430" s="735"/>
      <c r="K430" s="3"/>
      <c r="L430" s="3"/>
      <c r="M430" s="3"/>
      <c r="N430" s="3"/>
      <c r="O430" s="3"/>
      <c r="P430" s="3"/>
      <c r="Q430" s="3"/>
      <c r="R430" s="3"/>
      <c r="S430" s="3"/>
      <c r="T430" s="3"/>
      <c r="U430" s="3"/>
      <c r="V430" s="3"/>
      <c r="W430" s="3"/>
      <c r="X430" s="3"/>
      <c r="Y430" s="3"/>
      <c r="Z430" s="3"/>
    </row>
    <row r="431" spans="1:26" ht="12" customHeight="1" x14ac:dyDescent="0.25">
      <c r="A431" s="3"/>
      <c r="B431" s="3"/>
      <c r="C431" s="3"/>
      <c r="D431" s="3"/>
      <c r="E431" s="731"/>
      <c r="F431" s="732"/>
      <c r="G431" s="732"/>
      <c r="H431" s="733"/>
      <c r="I431" s="734"/>
      <c r="J431" s="735"/>
      <c r="K431" s="3"/>
      <c r="L431" s="3"/>
      <c r="M431" s="3"/>
      <c r="N431" s="3"/>
      <c r="O431" s="3"/>
      <c r="P431" s="3"/>
      <c r="Q431" s="3"/>
      <c r="R431" s="3"/>
      <c r="S431" s="3"/>
      <c r="T431" s="3"/>
      <c r="U431" s="3"/>
      <c r="V431" s="3"/>
      <c r="W431" s="3"/>
      <c r="X431" s="3"/>
      <c r="Y431" s="3"/>
      <c r="Z431" s="3"/>
    </row>
    <row r="432" spans="1:26" ht="12" customHeight="1" x14ac:dyDescent="0.25">
      <c r="A432" s="3"/>
      <c r="B432" s="3"/>
      <c r="C432" s="3"/>
      <c r="D432" s="3"/>
      <c r="E432" s="731"/>
      <c r="F432" s="732"/>
      <c r="G432" s="732"/>
      <c r="H432" s="733"/>
      <c r="I432" s="734"/>
      <c r="J432" s="735"/>
      <c r="K432" s="3"/>
      <c r="L432" s="3"/>
      <c r="M432" s="3"/>
      <c r="N432" s="3"/>
      <c r="O432" s="3"/>
      <c r="P432" s="3"/>
      <c r="Q432" s="3"/>
      <c r="R432" s="3"/>
      <c r="S432" s="3"/>
      <c r="T432" s="3"/>
      <c r="U432" s="3"/>
      <c r="V432" s="3"/>
      <c r="W432" s="3"/>
      <c r="X432" s="3"/>
      <c r="Y432" s="3"/>
      <c r="Z432" s="3"/>
    </row>
    <row r="433" spans="1:26" ht="12" customHeight="1" x14ac:dyDescent="0.25">
      <c r="A433" s="3"/>
      <c r="B433" s="3"/>
      <c r="C433" s="3"/>
      <c r="D433" s="3"/>
      <c r="E433" s="731"/>
      <c r="F433" s="732"/>
      <c r="G433" s="732"/>
      <c r="H433" s="733"/>
      <c r="I433" s="734"/>
      <c r="J433" s="735"/>
      <c r="K433" s="3"/>
      <c r="L433" s="3"/>
      <c r="M433" s="3"/>
      <c r="N433" s="3"/>
      <c r="O433" s="3"/>
      <c r="P433" s="3"/>
      <c r="Q433" s="3"/>
      <c r="R433" s="3"/>
      <c r="S433" s="3"/>
      <c r="T433" s="3"/>
      <c r="U433" s="3"/>
      <c r="V433" s="3"/>
      <c r="W433" s="3"/>
      <c r="X433" s="3"/>
      <c r="Y433" s="3"/>
      <c r="Z433" s="3"/>
    </row>
    <row r="434" spans="1:26" ht="12" customHeight="1" x14ac:dyDescent="0.25">
      <c r="A434" s="3"/>
      <c r="B434" s="3"/>
      <c r="C434" s="3"/>
      <c r="D434" s="3"/>
      <c r="E434" s="731"/>
      <c r="F434" s="732"/>
      <c r="G434" s="732"/>
      <c r="H434" s="733"/>
      <c r="I434" s="734"/>
      <c r="J434" s="735"/>
      <c r="K434" s="3"/>
      <c r="L434" s="3"/>
      <c r="M434" s="3"/>
      <c r="N434" s="3"/>
      <c r="O434" s="3"/>
      <c r="P434" s="3"/>
      <c r="Q434" s="3"/>
      <c r="R434" s="3"/>
      <c r="S434" s="3"/>
      <c r="T434" s="3"/>
      <c r="U434" s="3"/>
      <c r="V434" s="3"/>
      <c r="W434" s="3"/>
      <c r="X434" s="3"/>
      <c r="Y434" s="3"/>
      <c r="Z434" s="3"/>
    </row>
    <row r="435" spans="1:26" ht="12" customHeight="1" x14ac:dyDescent="0.25">
      <c r="A435" s="3"/>
      <c r="B435" s="3"/>
      <c r="C435" s="3"/>
      <c r="D435" s="3"/>
      <c r="E435" s="731"/>
      <c r="F435" s="732"/>
      <c r="G435" s="732"/>
      <c r="H435" s="733"/>
      <c r="I435" s="734"/>
      <c r="J435" s="735"/>
      <c r="K435" s="3"/>
      <c r="L435" s="3"/>
      <c r="M435" s="3"/>
      <c r="N435" s="3"/>
      <c r="O435" s="3"/>
      <c r="P435" s="3"/>
      <c r="Q435" s="3"/>
      <c r="R435" s="3"/>
      <c r="S435" s="3"/>
      <c r="T435" s="3"/>
      <c r="U435" s="3"/>
      <c r="V435" s="3"/>
      <c r="W435" s="3"/>
      <c r="X435" s="3"/>
      <c r="Y435" s="3"/>
      <c r="Z435" s="3"/>
    </row>
    <row r="436" spans="1:26" ht="12" customHeight="1" x14ac:dyDescent="0.25">
      <c r="A436" s="3"/>
      <c r="B436" s="3"/>
      <c r="C436" s="3"/>
      <c r="D436" s="3"/>
      <c r="E436" s="731"/>
      <c r="F436" s="732"/>
      <c r="G436" s="732"/>
      <c r="H436" s="733"/>
      <c r="I436" s="734"/>
      <c r="J436" s="735"/>
      <c r="K436" s="3"/>
      <c r="L436" s="3"/>
      <c r="M436" s="3"/>
      <c r="N436" s="3"/>
      <c r="O436" s="3"/>
      <c r="P436" s="3"/>
      <c r="Q436" s="3"/>
      <c r="R436" s="3"/>
      <c r="S436" s="3"/>
      <c r="T436" s="3"/>
      <c r="U436" s="3"/>
      <c r="V436" s="3"/>
      <c r="W436" s="3"/>
      <c r="X436" s="3"/>
      <c r="Y436" s="3"/>
      <c r="Z436" s="3"/>
    </row>
    <row r="437" spans="1:26" ht="12" customHeight="1" x14ac:dyDescent="0.25">
      <c r="A437" s="3"/>
      <c r="B437" s="3"/>
      <c r="C437" s="3"/>
      <c r="D437" s="3"/>
      <c r="E437" s="731"/>
      <c r="F437" s="732"/>
      <c r="G437" s="732"/>
      <c r="H437" s="733"/>
      <c r="I437" s="734"/>
      <c r="J437" s="735"/>
      <c r="K437" s="3"/>
      <c r="L437" s="3"/>
      <c r="M437" s="3"/>
      <c r="N437" s="3"/>
      <c r="O437" s="3"/>
      <c r="P437" s="3"/>
      <c r="Q437" s="3"/>
      <c r="R437" s="3"/>
      <c r="S437" s="3"/>
      <c r="T437" s="3"/>
      <c r="U437" s="3"/>
      <c r="V437" s="3"/>
      <c r="W437" s="3"/>
      <c r="X437" s="3"/>
      <c r="Y437" s="3"/>
      <c r="Z437" s="3"/>
    </row>
    <row r="438" spans="1:26" ht="12" customHeight="1" x14ac:dyDescent="0.25">
      <c r="A438" s="3"/>
      <c r="B438" s="3"/>
      <c r="C438" s="3"/>
      <c r="D438" s="3"/>
      <c r="E438" s="731"/>
      <c r="F438" s="732"/>
      <c r="G438" s="732"/>
      <c r="H438" s="733"/>
      <c r="I438" s="734"/>
      <c r="J438" s="735"/>
      <c r="K438" s="3"/>
      <c r="L438" s="3"/>
      <c r="M438" s="3"/>
      <c r="N438" s="3"/>
      <c r="O438" s="3"/>
      <c r="P438" s="3"/>
      <c r="Q438" s="3"/>
      <c r="R438" s="3"/>
      <c r="S438" s="3"/>
      <c r="T438" s="3"/>
      <c r="U438" s="3"/>
      <c r="V438" s="3"/>
      <c r="W438" s="3"/>
      <c r="X438" s="3"/>
      <c r="Y438" s="3"/>
      <c r="Z438" s="3"/>
    </row>
    <row r="439" spans="1:26" ht="12" customHeight="1" x14ac:dyDescent="0.25">
      <c r="A439" s="3"/>
      <c r="B439" s="3"/>
      <c r="C439" s="3"/>
      <c r="D439" s="3"/>
      <c r="E439" s="731"/>
      <c r="F439" s="732"/>
      <c r="G439" s="732"/>
      <c r="H439" s="733"/>
      <c r="I439" s="734"/>
      <c r="J439" s="735"/>
      <c r="K439" s="3"/>
      <c r="L439" s="3"/>
      <c r="M439" s="3"/>
      <c r="N439" s="3"/>
      <c r="O439" s="3"/>
      <c r="P439" s="3"/>
      <c r="Q439" s="3"/>
      <c r="R439" s="3"/>
      <c r="S439" s="3"/>
      <c r="T439" s="3"/>
      <c r="U439" s="3"/>
      <c r="V439" s="3"/>
      <c r="W439" s="3"/>
      <c r="X439" s="3"/>
      <c r="Y439" s="3"/>
      <c r="Z439" s="3"/>
    </row>
    <row r="440" spans="1:26" ht="12" customHeight="1" x14ac:dyDescent="0.25">
      <c r="A440" s="3"/>
      <c r="B440" s="3"/>
      <c r="C440" s="3"/>
      <c r="D440" s="3"/>
      <c r="E440" s="731"/>
      <c r="F440" s="732"/>
      <c r="G440" s="732"/>
      <c r="H440" s="733"/>
      <c r="I440" s="734"/>
      <c r="J440" s="735"/>
      <c r="K440" s="3"/>
      <c r="L440" s="3"/>
      <c r="M440" s="3"/>
      <c r="N440" s="3"/>
      <c r="O440" s="3"/>
      <c r="P440" s="3"/>
      <c r="Q440" s="3"/>
      <c r="R440" s="3"/>
      <c r="S440" s="3"/>
      <c r="T440" s="3"/>
      <c r="U440" s="3"/>
      <c r="V440" s="3"/>
      <c r="W440" s="3"/>
      <c r="X440" s="3"/>
      <c r="Y440" s="3"/>
      <c r="Z440" s="3"/>
    </row>
    <row r="441" spans="1:26" ht="12" customHeight="1" x14ac:dyDescent="0.25">
      <c r="A441" s="3"/>
      <c r="B441" s="3"/>
      <c r="C441" s="3"/>
      <c r="D441" s="3"/>
      <c r="E441" s="731"/>
      <c r="F441" s="732"/>
      <c r="G441" s="732"/>
      <c r="H441" s="733"/>
      <c r="I441" s="734"/>
      <c r="J441" s="735"/>
      <c r="K441" s="3"/>
      <c r="L441" s="3"/>
      <c r="M441" s="3"/>
      <c r="N441" s="3"/>
      <c r="O441" s="3"/>
      <c r="P441" s="3"/>
      <c r="Q441" s="3"/>
      <c r="R441" s="3"/>
      <c r="S441" s="3"/>
      <c r="T441" s="3"/>
      <c r="U441" s="3"/>
      <c r="V441" s="3"/>
      <c r="W441" s="3"/>
      <c r="X441" s="3"/>
      <c r="Y441" s="3"/>
      <c r="Z441" s="3"/>
    </row>
    <row r="442" spans="1:26" ht="12" customHeight="1" x14ac:dyDescent="0.25">
      <c r="A442" s="3"/>
      <c r="B442" s="3"/>
      <c r="C442" s="3"/>
      <c r="D442" s="3"/>
      <c r="E442" s="731"/>
      <c r="F442" s="732"/>
      <c r="G442" s="732"/>
      <c r="H442" s="733"/>
      <c r="I442" s="734"/>
      <c r="J442" s="735"/>
      <c r="K442" s="3"/>
      <c r="L442" s="3"/>
      <c r="M442" s="3"/>
      <c r="N442" s="3"/>
      <c r="O442" s="3"/>
      <c r="P442" s="3"/>
      <c r="Q442" s="3"/>
      <c r="R442" s="3"/>
      <c r="S442" s="3"/>
      <c r="T442" s="3"/>
      <c r="U442" s="3"/>
      <c r="V442" s="3"/>
      <c r="W442" s="3"/>
      <c r="X442" s="3"/>
      <c r="Y442" s="3"/>
      <c r="Z442" s="3"/>
    </row>
    <row r="443" spans="1:26" ht="12" customHeight="1" x14ac:dyDescent="0.25">
      <c r="A443" s="3"/>
      <c r="B443" s="3"/>
      <c r="C443" s="3"/>
      <c r="D443" s="3"/>
      <c r="E443" s="731"/>
      <c r="F443" s="732"/>
      <c r="G443" s="732"/>
      <c r="H443" s="733"/>
      <c r="I443" s="734"/>
      <c r="J443" s="735"/>
      <c r="K443" s="3"/>
      <c r="L443" s="3"/>
      <c r="M443" s="3"/>
      <c r="N443" s="3"/>
      <c r="O443" s="3"/>
      <c r="P443" s="3"/>
      <c r="Q443" s="3"/>
      <c r="R443" s="3"/>
      <c r="S443" s="3"/>
      <c r="T443" s="3"/>
      <c r="U443" s="3"/>
      <c r="V443" s="3"/>
      <c r="W443" s="3"/>
      <c r="X443" s="3"/>
      <c r="Y443" s="3"/>
      <c r="Z443" s="3"/>
    </row>
    <row r="444" spans="1:26" ht="12" customHeight="1" x14ac:dyDescent="0.25">
      <c r="A444" s="3"/>
      <c r="B444" s="3"/>
      <c r="C444" s="3"/>
      <c r="D444" s="3"/>
      <c r="E444" s="731"/>
      <c r="F444" s="732"/>
      <c r="G444" s="732"/>
      <c r="H444" s="733"/>
      <c r="I444" s="734"/>
      <c r="J444" s="735"/>
      <c r="K444" s="3"/>
      <c r="L444" s="3"/>
      <c r="M444" s="3"/>
      <c r="N444" s="3"/>
      <c r="O444" s="3"/>
      <c r="P444" s="3"/>
      <c r="Q444" s="3"/>
      <c r="R444" s="3"/>
      <c r="S444" s="3"/>
      <c r="T444" s="3"/>
      <c r="U444" s="3"/>
      <c r="V444" s="3"/>
      <c r="W444" s="3"/>
      <c r="X444" s="3"/>
      <c r="Y444" s="3"/>
      <c r="Z444" s="3"/>
    </row>
    <row r="445" spans="1:26" ht="12" customHeight="1" x14ac:dyDescent="0.25">
      <c r="A445" s="3"/>
      <c r="B445" s="3"/>
      <c r="C445" s="3"/>
      <c r="D445" s="3"/>
      <c r="E445" s="731"/>
      <c r="F445" s="732"/>
      <c r="G445" s="732"/>
      <c r="H445" s="733"/>
      <c r="I445" s="734"/>
      <c r="J445" s="735"/>
      <c r="K445" s="3"/>
      <c r="L445" s="3"/>
      <c r="M445" s="3"/>
      <c r="N445" s="3"/>
      <c r="O445" s="3"/>
      <c r="P445" s="3"/>
      <c r="Q445" s="3"/>
      <c r="R445" s="3"/>
      <c r="S445" s="3"/>
      <c r="T445" s="3"/>
      <c r="U445" s="3"/>
      <c r="V445" s="3"/>
      <c r="W445" s="3"/>
      <c r="X445" s="3"/>
      <c r="Y445" s="3"/>
      <c r="Z445" s="3"/>
    </row>
    <row r="446" spans="1:26" ht="12" customHeight="1" x14ac:dyDescent="0.25">
      <c r="A446" s="3"/>
      <c r="B446" s="3"/>
      <c r="C446" s="3"/>
      <c r="D446" s="3"/>
      <c r="E446" s="731"/>
      <c r="F446" s="732"/>
      <c r="G446" s="732"/>
      <c r="H446" s="733"/>
      <c r="I446" s="734"/>
      <c r="J446" s="735"/>
      <c r="K446" s="3"/>
      <c r="L446" s="3"/>
      <c r="M446" s="3"/>
      <c r="N446" s="3"/>
      <c r="O446" s="3"/>
      <c r="P446" s="3"/>
      <c r="Q446" s="3"/>
      <c r="R446" s="3"/>
      <c r="S446" s="3"/>
      <c r="T446" s="3"/>
      <c r="U446" s="3"/>
      <c r="V446" s="3"/>
      <c r="W446" s="3"/>
      <c r="X446" s="3"/>
      <c r="Y446" s="3"/>
      <c r="Z446" s="3"/>
    </row>
    <row r="447" spans="1:26" ht="12" customHeight="1" x14ac:dyDescent="0.25">
      <c r="A447" s="3"/>
      <c r="B447" s="3"/>
      <c r="C447" s="3"/>
      <c r="D447" s="3"/>
      <c r="E447" s="731"/>
      <c r="F447" s="732"/>
      <c r="G447" s="732"/>
      <c r="H447" s="733"/>
      <c r="I447" s="734"/>
      <c r="J447" s="735"/>
      <c r="K447" s="3"/>
      <c r="L447" s="3"/>
      <c r="M447" s="3"/>
      <c r="N447" s="3"/>
      <c r="O447" s="3"/>
      <c r="P447" s="3"/>
      <c r="Q447" s="3"/>
      <c r="R447" s="3"/>
      <c r="S447" s="3"/>
      <c r="T447" s="3"/>
      <c r="U447" s="3"/>
      <c r="V447" s="3"/>
      <c r="W447" s="3"/>
      <c r="X447" s="3"/>
      <c r="Y447" s="3"/>
      <c r="Z447" s="3"/>
    </row>
    <row r="448" spans="1:26" ht="12" customHeight="1" x14ac:dyDescent="0.25">
      <c r="A448" s="3"/>
      <c r="B448" s="3"/>
      <c r="C448" s="3"/>
      <c r="D448" s="3"/>
      <c r="E448" s="731"/>
      <c r="F448" s="732"/>
      <c r="G448" s="732"/>
      <c r="H448" s="733"/>
      <c r="I448" s="734"/>
      <c r="J448" s="735"/>
      <c r="K448" s="3"/>
      <c r="L448" s="3"/>
      <c r="M448" s="3"/>
      <c r="N448" s="3"/>
      <c r="O448" s="3"/>
      <c r="P448" s="3"/>
      <c r="Q448" s="3"/>
      <c r="R448" s="3"/>
      <c r="S448" s="3"/>
      <c r="T448" s="3"/>
      <c r="U448" s="3"/>
      <c r="V448" s="3"/>
      <c r="W448" s="3"/>
      <c r="X448" s="3"/>
      <c r="Y448" s="3"/>
      <c r="Z448" s="3"/>
    </row>
    <row r="449" spans="1:26" ht="12" customHeight="1" x14ac:dyDescent="0.25">
      <c r="A449" s="3"/>
      <c r="B449" s="3"/>
      <c r="C449" s="3"/>
      <c r="D449" s="3"/>
      <c r="E449" s="731"/>
      <c r="F449" s="732"/>
      <c r="G449" s="732"/>
      <c r="H449" s="733"/>
      <c r="I449" s="734"/>
      <c r="J449" s="735"/>
      <c r="K449" s="3"/>
      <c r="L449" s="3"/>
      <c r="M449" s="3"/>
      <c r="N449" s="3"/>
      <c r="O449" s="3"/>
      <c r="P449" s="3"/>
      <c r="Q449" s="3"/>
      <c r="R449" s="3"/>
      <c r="S449" s="3"/>
      <c r="T449" s="3"/>
      <c r="U449" s="3"/>
      <c r="V449" s="3"/>
      <c r="W449" s="3"/>
      <c r="X449" s="3"/>
      <c r="Y449" s="3"/>
      <c r="Z449" s="3"/>
    </row>
    <row r="450" spans="1:26" ht="12" customHeight="1" x14ac:dyDescent="0.25">
      <c r="A450" s="3"/>
      <c r="B450" s="3"/>
      <c r="C450" s="3"/>
      <c r="D450" s="3"/>
      <c r="E450" s="731"/>
      <c r="F450" s="732"/>
      <c r="G450" s="732"/>
      <c r="H450" s="733"/>
      <c r="I450" s="734"/>
      <c r="J450" s="735"/>
      <c r="K450" s="3"/>
      <c r="L450" s="3"/>
      <c r="M450" s="3"/>
      <c r="N450" s="3"/>
      <c r="O450" s="3"/>
      <c r="P450" s="3"/>
      <c r="Q450" s="3"/>
      <c r="R450" s="3"/>
      <c r="S450" s="3"/>
      <c r="T450" s="3"/>
      <c r="U450" s="3"/>
      <c r="V450" s="3"/>
      <c r="W450" s="3"/>
      <c r="X450" s="3"/>
      <c r="Y450" s="3"/>
      <c r="Z450" s="3"/>
    </row>
    <row r="451" spans="1:26" ht="12" customHeight="1" x14ac:dyDescent="0.25">
      <c r="A451" s="3"/>
      <c r="B451" s="3"/>
      <c r="C451" s="3"/>
      <c r="D451" s="3"/>
      <c r="E451" s="731"/>
      <c r="F451" s="732"/>
      <c r="G451" s="732"/>
      <c r="H451" s="733"/>
      <c r="I451" s="734"/>
      <c r="J451" s="735"/>
      <c r="K451" s="3"/>
      <c r="L451" s="3"/>
      <c r="M451" s="3"/>
      <c r="N451" s="3"/>
      <c r="O451" s="3"/>
      <c r="P451" s="3"/>
      <c r="Q451" s="3"/>
      <c r="R451" s="3"/>
      <c r="S451" s="3"/>
      <c r="T451" s="3"/>
      <c r="U451" s="3"/>
      <c r="V451" s="3"/>
      <c r="W451" s="3"/>
      <c r="X451" s="3"/>
      <c r="Y451" s="3"/>
      <c r="Z451" s="3"/>
    </row>
    <row r="452" spans="1:26" ht="12" customHeight="1" x14ac:dyDescent="0.25">
      <c r="A452" s="3"/>
      <c r="B452" s="3"/>
      <c r="C452" s="3"/>
      <c r="D452" s="3"/>
      <c r="E452" s="731"/>
      <c r="F452" s="732"/>
      <c r="G452" s="732"/>
      <c r="H452" s="733"/>
      <c r="I452" s="734"/>
      <c r="J452" s="735"/>
      <c r="K452" s="3"/>
      <c r="L452" s="3"/>
      <c r="M452" s="3"/>
      <c r="N452" s="3"/>
      <c r="O452" s="3"/>
      <c r="P452" s="3"/>
      <c r="Q452" s="3"/>
      <c r="R452" s="3"/>
      <c r="S452" s="3"/>
      <c r="T452" s="3"/>
      <c r="U452" s="3"/>
      <c r="V452" s="3"/>
      <c r="W452" s="3"/>
      <c r="X452" s="3"/>
      <c r="Y452" s="3"/>
      <c r="Z452" s="3"/>
    </row>
    <row r="453" spans="1:26" ht="12" customHeight="1" x14ac:dyDescent="0.25">
      <c r="A453" s="3"/>
      <c r="B453" s="3"/>
      <c r="C453" s="3"/>
      <c r="D453" s="3"/>
      <c r="E453" s="731"/>
      <c r="F453" s="732"/>
      <c r="G453" s="732"/>
      <c r="H453" s="733"/>
      <c r="I453" s="734"/>
      <c r="J453" s="735"/>
      <c r="K453" s="3"/>
      <c r="L453" s="3"/>
      <c r="M453" s="3"/>
      <c r="N453" s="3"/>
      <c r="O453" s="3"/>
      <c r="P453" s="3"/>
      <c r="Q453" s="3"/>
      <c r="R453" s="3"/>
      <c r="S453" s="3"/>
      <c r="T453" s="3"/>
      <c r="U453" s="3"/>
      <c r="V453" s="3"/>
      <c r="W453" s="3"/>
      <c r="X453" s="3"/>
      <c r="Y453" s="3"/>
      <c r="Z453" s="3"/>
    </row>
    <row r="454" spans="1:26" ht="12" customHeight="1" x14ac:dyDescent="0.25">
      <c r="A454" s="3"/>
      <c r="B454" s="3"/>
      <c r="C454" s="3"/>
      <c r="D454" s="3"/>
      <c r="E454" s="731"/>
      <c r="F454" s="732"/>
      <c r="G454" s="732"/>
      <c r="H454" s="733"/>
      <c r="I454" s="734"/>
      <c r="J454" s="735"/>
      <c r="K454" s="3"/>
      <c r="L454" s="3"/>
      <c r="M454" s="3"/>
      <c r="N454" s="3"/>
      <c r="O454" s="3"/>
      <c r="P454" s="3"/>
      <c r="Q454" s="3"/>
      <c r="R454" s="3"/>
      <c r="S454" s="3"/>
      <c r="T454" s="3"/>
      <c r="U454" s="3"/>
      <c r="V454" s="3"/>
      <c r="W454" s="3"/>
      <c r="X454" s="3"/>
      <c r="Y454" s="3"/>
      <c r="Z454" s="3"/>
    </row>
    <row r="455" spans="1:26" ht="12" customHeight="1" x14ac:dyDescent="0.25">
      <c r="A455" s="3"/>
      <c r="B455" s="3"/>
      <c r="C455" s="3"/>
      <c r="D455" s="3"/>
      <c r="E455" s="731"/>
      <c r="F455" s="732"/>
      <c r="G455" s="732"/>
      <c r="H455" s="733"/>
      <c r="I455" s="734"/>
      <c r="J455" s="735"/>
      <c r="K455" s="3"/>
      <c r="L455" s="3"/>
      <c r="M455" s="3"/>
      <c r="N455" s="3"/>
      <c r="O455" s="3"/>
      <c r="P455" s="3"/>
      <c r="Q455" s="3"/>
      <c r="R455" s="3"/>
      <c r="S455" s="3"/>
      <c r="T455" s="3"/>
      <c r="U455" s="3"/>
      <c r="V455" s="3"/>
      <c r="W455" s="3"/>
      <c r="X455" s="3"/>
      <c r="Y455" s="3"/>
      <c r="Z455" s="3"/>
    </row>
    <row r="456" spans="1:26" ht="12" customHeight="1" x14ac:dyDescent="0.25">
      <c r="A456" s="3"/>
      <c r="B456" s="3"/>
      <c r="C456" s="3"/>
      <c r="D456" s="3"/>
      <c r="E456" s="731"/>
      <c r="F456" s="732"/>
      <c r="G456" s="732"/>
      <c r="H456" s="733"/>
      <c r="I456" s="734"/>
      <c r="J456" s="735"/>
      <c r="K456" s="3"/>
      <c r="L456" s="3"/>
      <c r="M456" s="3"/>
      <c r="N456" s="3"/>
      <c r="O456" s="3"/>
      <c r="P456" s="3"/>
      <c r="Q456" s="3"/>
      <c r="R456" s="3"/>
      <c r="S456" s="3"/>
      <c r="T456" s="3"/>
      <c r="U456" s="3"/>
      <c r="V456" s="3"/>
      <c r="W456" s="3"/>
      <c r="X456" s="3"/>
      <c r="Y456" s="3"/>
      <c r="Z456" s="3"/>
    </row>
    <row r="457" spans="1:26" ht="12" customHeight="1" x14ac:dyDescent="0.25">
      <c r="A457" s="3"/>
      <c r="B457" s="3"/>
      <c r="C457" s="3"/>
      <c r="D457" s="3"/>
      <c r="E457" s="731"/>
      <c r="F457" s="732"/>
      <c r="G457" s="732"/>
      <c r="H457" s="733"/>
      <c r="I457" s="734"/>
      <c r="J457" s="735"/>
      <c r="K457" s="3"/>
      <c r="L457" s="3"/>
      <c r="M457" s="3"/>
      <c r="N457" s="3"/>
      <c r="O457" s="3"/>
      <c r="P457" s="3"/>
      <c r="Q457" s="3"/>
      <c r="R457" s="3"/>
      <c r="S457" s="3"/>
      <c r="T457" s="3"/>
      <c r="U457" s="3"/>
      <c r="V457" s="3"/>
      <c r="W457" s="3"/>
      <c r="X457" s="3"/>
      <c r="Y457" s="3"/>
      <c r="Z457" s="3"/>
    </row>
    <row r="458" spans="1:26" ht="12" customHeight="1" x14ac:dyDescent="0.25">
      <c r="A458" s="3"/>
      <c r="B458" s="3"/>
      <c r="C458" s="3"/>
      <c r="D458" s="3"/>
      <c r="E458" s="731"/>
      <c r="F458" s="732"/>
      <c r="G458" s="732"/>
      <c r="H458" s="733"/>
      <c r="I458" s="734"/>
      <c r="J458" s="735"/>
      <c r="K458" s="3"/>
      <c r="L458" s="3"/>
      <c r="M458" s="3"/>
      <c r="N458" s="3"/>
      <c r="O458" s="3"/>
      <c r="P458" s="3"/>
      <c r="Q458" s="3"/>
      <c r="R458" s="3"/>
      <c r="S458" s="3"/>
      <c r="T458" s="3"/>
      <c r="U458" s="3"/>
      <c r="V458" s="3"/>
      <c r="W458" s="3"/>
      <c r="X458" s="3"/>
      <c r="Y458" s="3"/>
      <c r="Z458" s="3"/>
    </row>
    <row r="459" spans="1:26" ht="12" customHeight="1" x14ac:dyDescent="0.25">
      <c r="A459" s="3"/>
      <c r="B459" s="3"/>
      <c r="C459" s="3"/>
      <c r="D459" s="3"/>
      <c r="E459" s="731"/>
      <c r="F459" s="732"/>
      <c r="G459" s="732"/>
      <c r="H459" s="733"/>
      <c r="I459" s="734"/>
      <c r="J459" s="735"/>
      <c r="K459" s="3"/>
      <c r="L459" s="3"/>
      <c r="M459" s="3"/>
      <c r="N459" s="3"/>
      <c r="O459" s="3"/>
      <c r="P459" s="3"/>
      <c r="Q459" s="3"/>
      <c r="R459" s="3"/>
      <c r="S459" s="3"/>
      <c r="T459" s="3"/>
      <c r="U459" s="3"/>
      <c r="V459" s="3"/>
      <c r="W459" s="3"/>
      <c r="X459" s="3"/>
      <c r="Y459" s="3"/>
      <c r="Z459" s="3"/>
    </row>
    <row r="460" spans="1:26" ht="12" customHeight="1" x14ac:dyDescent="0.25">
      <c r="A460" s="3"/>
      <c r="B460" s="3"/>
      <c r="C460" s="3"/>
      <c r="D460" s="3"/>
      <c r="E460" s="731"/>
      <c r="F460" s="732"/>
      <c r="G460" s="732"/>
      <c r="H460" s="733"/>
      <c r="I460" s="734"/>
      <c r="J460" s="735"/>
      <c r="K460" s="3"/>
      <c r="L460" s="3"/>
      <c r="M460" s="3"/>
      <c r="N460" s="3"/>
      <c r="O460" s="3"/>
      <c r="P460" s="3"/>
      <c r="Q460" s="3"/>
      <c r="R460" s="3"/>
      <c r="S460" s="3"/>
      <c r="T460" s="3"/>
      <c r="U460" s="3"/>
      <c r="V460" s="3"/>
      <c r="W460" s="3"/>
      <c r="X460" s="3"/>
      <c r="Y460" s="3"/>
      <c r="Z460" s="3"/>
    </row>
    <row r="461" spans="1:26" ht="12" customHeight="1" x14ac:dyDescent="0.25">
      <c r="A461" s="3"/>
      <c r="B461" s="3"/>
      <c r="C461" s="3"/>
      <c r="D461" s="3"/>
      <c r="E461" s="731"/>
      <c r="F461" s="732"/>
      <c r="G461" s="732"/>
      <c r="H461" s="733"/>
      <c r="I461" s="734"/>
      <c r="J461" s="735"/>
      <c r="K461" s="3"/>
      <c r="L461" s="3"/>
      <c r="M461" s="3"/>
      <c r="N461" s="3"/>
      <c r="O461" s="3"/>
      <c r="P461" s="3"/>
      <c r="Q461" s="3"/>
      <c r="R461" s="3"/>
      <c r="S461" s="3"/>
      <c r="T461" s="3"/>
      <c r="U461" s="3"/>
      <c r="V461" s="3"/>
      <c r="W461" s="3"/>
      <c r="X461" s="3"/>
      <c r="Y461" s="3"/>
      <c r="Z461" s="3"/>
    </row>
    <row r="462" spans="1:26" ht="12" customHeight="1" x14ac:dyDescent="0.25">
      <c r="A462" s="3"/>
      <c r="B462" s="3"/>
      <c r="C462" s="3"/>
      <c r="D462" s="3"/>
      <c r="E462" s="731"/>
      <c r="F462" s="732"/>
      <c r="G462" s="732"/>
      <c r="H462" s="733"/>
      <c r="I462" s="734"/>
      <c r="J462" s="735"/>
      <c r="K462" s="3"/>
      <c r="L462" s="3"/>
      <c r="M462" s="3"/>
      <c r="N462" s="3"/>
      <c r="O462" s="3"/>
      <c r="P462" s="3"/>
      <c r="Q462" s="3"/>
      <c r="R462" s="3"/>
      <c r="S462" s="3"/>
      <c r="T462" s="3"/>
      <c r="U462" s="3"/>
      <c r="V462" s="3"/>
      <c r="W462" s="3"/>
      <c r="X462" s="3"/>
      <c r="Y462" s="3"/>
      <c r="Z462" s="3"/>
    </row>
    <row r="463" spans="1:26" ht="12" customHeight="1" x14ac:dyDescent="0.25">
      <c r="A463" s="3"/>
      <c r="B463" s="3"/>
      <c r="C463" s="3"/>
      <c r="D463" s="3"/>
      <c r="E463" s="731"/>
      <c r="F463" s="732"/>
      <c r="G463" s="732"/>
      <c r="H463" s="733"/>
      <c r="I463" s="734"/>
      <c r="J463" s="735"/>
      <c r="K463" s="3"/>
      <c r="L463" s="3"/>
      <c r="M463" s="3"/>
      <c r="N463" s="3"/>
      <c r="O463" s="3"/>
      <c r="P463" s="3"/>
      <c r="Q463" s="3"/>
      <c r="R463" s="3"/>
      <c r="S463" s="3"/>
      <c r="T463" s="3"/>
      <c r="U463" s="3"/>
      <c r="V463" s="3"/>
      <c r="W463" s="3"/>
      <c r="X463" s="3"/>
      <c r="Y463" s="3"/>
      <c r="Z463" s="3"/>
    </row>
    <row r="464" spans="1:26" ht="12" customHeight="1" x14ac:dyDescent="0.25">
      <c r="A464" s="3"/>
      <c r="B464" s="3"/>
      <c r="C464" s="3"/>
      <c r="D464" s="3"/>
      <c r="E464" s="731"/>
      <c r="F464" s="732"/>
      <c r="G464" s="732"/>
      <c r="H464" s="733"/>
      <c r="I464" s="734"/>
      <c r="J464" s="735"/>
      <c r="K464" s="3"/>
      <c r="L464" s="3"/>
      <c r="M464" s="3"/>
      <c r="N464" s="3"/>
      <c r="O464" s="3"/>
      <c r="P464" s="3"/>
      <c r="Q464" s="3"/>
      <c r="R464" s="3"/>
      <c r="S464" s="3"/>
      <c r="T464" s="3"/>
      <c r="U464" s="3"/>
      <c r="V464" s="3"/>
      <c r="W464" s="3"/>
      <c r="X464" s="3"/>
      <c r="Y464" s="3"/>
      <c r="Z464" s="3"/>
    </row>
    <row r="465" spans="1:26" ht="12" customHeight="1" x14ac:dyDescent="0.25">
      <c r="A465" s="3"/>
      <c r="B465" s="3"/>
      <c r="C465" s="3"/>
      <c r="D465" s="3"/>
      <c r="E465" s="731"/>
      <c r="F465" s="732"/>
      <c r="G465" s="732"/>
      <c r="H465" s="733"/>
      <c r="I465" s="734"/>
      <c r="J465" s="735"/>
      <c r="K465" s="3"/>
      <c r="L465" s="3"/>
      <c r="M465" s="3"/>
      <c r="N465" s="3"/>
      <c r="O465" s="3"/>
      <c r="P465" s="3"/>
      <c r="Q465" s="3"/>
      <c r="R465" s="3"/>
      <c r="S465" s="3"/>
      <c r="T465" s="3"/>
      <c r="U465" s="3"/>
      <c r="V465" s="3"/>
      <c r="W465" s="3"/>
      <c r="X465" s="3"/>
      <c r="Y465" s="3"/>
      <c r="Z465" s="3"/>
    </row>
    <row r="466" spans="1:26" ht="12" customHeight="1" x14ac:dyDescent="0.25">
      <c r="A466" s="3"/>
      <c r="B466" s="3"/>
      <c r="C466" s="3"/>
      <c r="D466" s="3"/>
      <c r="E466" s="731"/>
      <c r="F466" s="732"/>
      <c r="G466" s="732"/>
      <c r="H466" s="733"/>
      <c r="I466" s="734"/>
      <c r="J466" s="735"/>
      <c r="K466" s="3"/>
      <c r="L466" s="3"/>
      <c r="M466" s="3"/>
      <c r="N466" s="3"/>
      <c r="O466" s="3"/>
      <c r="P466" s="3"/>
      <c r="Q466" s="3"/>
      <c r="R466" s="3"/>
      <c r="S466" s="3"/>
      <c r="T466" s="3"/>
      <c r="U466" s="3"/>
      <c r="V466" s="3"/>
      <c r="W466" s="3"/>
      <c r="X466" s="3"/>
      <c r="Y466" s="3"/>
      <c r="Z466" s="3"/>
    </row>
    <row r="467" spans="1:26" ht="12" customHeight="1" x14ac:dyDescent="0.25">
      <c r="A467" s="3"/>
      <c r="B467" s="3"/>
      <c r="C467" s="3"/>
      <c r="D467" s="3"/>
      <c r="E467" s="731"/>
      <c r="F467" s="732"/>
      <c r="G467" s="732"/>
      <c r="H467" s="733"/>
      <c r="I467" s="734"/>
      <c r="J467" s="735"/>
      <c r="K467" s="3"/>
      <c r="L467" s="3"/>
      <c r="M467" s="3"/>
      <c r="N467" s="3"/>
      <c r="O467" s="3"/>
      <c r="P467" s="3"/>
      <c r="Q467" s="3"/>
      <c r="R467" s="3"/>
      <c r="S467" s="3"/>
      <c r="T467" s="3"/>
      <c r="U467" s="3"/>
      <c r="V467" s="3"/>
      <c r="W467" s="3"/>
      <c r="X467" s="3"/>
      <c r="Y467" s="3"/>
      <c r="Z467" s="3"/>
    </row>
    <row r="468" spans="1:26" ht="12" customHeight="1" x14ac:dyDescent="0.25">
      <c r="A468" s="3"/>
      <c r="B468" s="3"/>
      <c r="C468" s="3"/>
      <c r="D468" s="3"/>
      <c r="E468" s="731"/>
      <c r="F468" s="732"/>
      <c r="G468" s="732"/>
      <c r="H468" s="733"/>
      <c r="I468" s="734"/>
      <c r="J468" s="735"/>
      <c r="K468" s="3"/>
      <c r="L468" s="3"/>
      <c r="M468" s="3"/>
      <c r="N468" s="3"/>
      <c r="O468" s="3"/>
      <c r="P468" s="3"/>
      <c r="Q468" s="3"/>
      <c r="R468" s="3"/>
      <c r="S468" s="3"/>
      <c r="T468" s="3"/>
      <c r="U468" s="3"/>
      <c r="V468" s="3"/>
      <c r="W468" s="3"/>
      <c r="X468" s="3"/>
      <c r="Y468" s="3"/>
      <c r="Z468" s="3"/>
    </row>
    <row r="469" spans="1:26" ht="12" customHeight="1" x14ac:dyDescent="0.25">
      <c r="A469" s="3"/>
      <c r="B469" s="3"/>
      <c r="C469" s="3"/>
      <c r="D469" s="3"/>
      <c r="E469" s="731"/>
      <c r="F469" s="732"/>
      <c r="G469" s="732"/>
      <c r="H469" s="733"/>
      <c r="I469" s="734"/>
      <c r="J469" s="735"/>
      <c r="K469" s="3"/>
      <c r="L469" s="3"/>
      <c r="M469" s="3"/>
      <c r="N469" s="3"/>
      <c r="O469" s="3"/>
      <c r="P469" s="3"/>
      <c r="Q469" s="3"/>
      <c r="R469" s="3"/>
      <c r="S469" s="3"/>
      <c r="T469" s="3"/>
      <c r="U469" s="3"/>
      <c r="V469" s="3"/>
      <c r="W469" s="3"/>
      <c r="X469" s="3"/>
      <c r="Y469" s="3"/>
      <c r="Z469" s="3"/>
    </row>
    <row r="470" spans="1:26" ht="12" customHeight="1" x14ac:dyDescent="0.25">
      <c r="A470" s="3"/>
      <c r="B470" s="3"/>
      <c r="C470" s="3"/>
      <c r="D470" s="3"/>
      <c r="E470" s="731"/>
      <c r="F470" s="732"/>
      <c r="G470" s="732"/>
      <c r="H470" s="733"/>
      <c r="I470" s="734"/>
      <c r="J470" s="735"/>
      <c r="K470" s="3"/>
      <c r="L470" s="3"/>
      <c r="M470" s="3"/>
      <c r="N470" s="3"/>
      <c r="O470" s="3"/>
      <c r="P470" s="3"/>
      <c r="Q470" s="3"/>
      <c r="R470" s="3"/>
      <c r="S470" s="3"/>
      <c r="T470" s="3"/>
      <c r="U470" s="3"/>
      <c r="V470" s="3"/>
      <c r="W470" s="3"/>
      <c r="X470" s="3"/>
      <c r="Y470" s="3"/>
      <c r="Z470" s="3"/>
    </row>
    <row r="471" spans="1:26" ht="12" customHeight="1" x14ac:dyDescent="0.25">
      <c r="A471" s="3"/>
      <c r="B471" s="3"/>
      <c r="C471" s="3"/>
      <c r="D471" s="3"/>
      <c r="E471" s="731"/>
      <c r="F471" s="732"/>
      <c r="G471" s="732"/>
      <c r="H471" s="733"/>
      <c r="I471" s="734"/>
      <c r="J471" s="735"/>
      <c r="K471" s="3"/>
      <c r="L471" s="3"/>
      <c r="M471" s="3"/>
      <c r="N471" s="3"/>
      <c r="O471" s="3"/>
      <c r="P471" s="3"/>
      <c r="Q471" s="3"/>
      <c r="R471" s="3"/>
      <c r="S471" s="3"/>
      <c r="T471" s="3"/>
      <c r="U471" s="3"/>
      <c r="V471" s="3"/>
      <c r="W471" s="3"/>
      <c r="X471" s="3"/>
      <c r="Y471" s="3"/>
      <c r="Z471" s="3"/>
    </row>
    <row r="472" spans="1:26" ht="12" customHeight="1" x14ac:dyDescent="0.25">
      <c r="A472" s="3"/>
      <c r="B472" s="3"/>
      <c r="C472" s="3"/>
      <c r="D472" s="3"/>
      <c r="E472" s="731"/>
      <c r="F472" s="732"/>
      <c r="G472" s="732"/>
      <c r="H472" s="733"/>
      <c r="I472" s="734"/>
      <c r="J472" s="735"/>
      <c r="K472" s="3"/>
      <c r="L472" s="3"/>
      <c r="M472" s="3"/>
      <c r="N472" s="3"/>
      <c r="O472" s="3"/>
      <c r="P472" s="3"/>
      <c r="Q472" s="3"/>
      <c r="R472" s="3"/>
      <c r="S472" s="3"/>
      <c r="T472" s="3"/>
      <c r="U472" s="3"/>
      <c r="V472" s="3"/>
      <c r="W472" s="3"/>
      <c r="X472" s="3"/>
      <c r="Y472" s="3"/>
      <c r="Z472" s="3"/>
    </row>
    <row r="473" spans="1:26" ht="12" customHeight="1" x14ac:dyDescent="0.25">
      <c r="A473" s="3"/>
      <c r="B473" s="3"/>
      <c r="C473" s="3"/>
      <c r="D473" s="3"/>
      <c r="E473" s="731"/>
      <c r="F473" s="732"/>
      <c r="G473" s="732"/>
      <c r="H473" s="733"/>
      <c r="I473" s="734"/>
      <c r="J473" s="735"/>
      <c r="K473" s="3"/>
      <c r="L473" s="3"/>
      <c r="M473" s="3"/>
      <c r="N473" s="3"/>
      <c r="O473" s="3"/>
      <c r="P473" s="3"/>
      <c r="Q473" s="3"/>
      <c r="R473" s="3"/>
      <c r="S473" s="3"/>
      <c r="T473" s="3"/>
      <c r="U473" s="3"/>
      <c r="V473" s="3"/>
      <c r="W473" s="3"/>
      <c r="X473" s="3"/>
      <c r="Y473" s="3"/>
      <c r="Z473" s="3"/>
    </row>
    <row r="474" spans="1:26" ht="12" customHeight="1" x14ac:dyDescent="0.25">
      <c r="A474" s="3"/>
      <c r="B474" s="3"/>
      <c r="C474" s="3"/>
      <c r="D474" s="3"/>
      <c r="E474" s="731"/>
      <c r="F474" s="732"/>
      <c r="G474" s="732"/>
      <c r="H474" s="733"/>
      <c r="I474" s="734"/>
      <c r="J474" s="735"/>
      <c r="K474" s="3"/>
      <c r="L474" s="3"/>
      <c r="M474" s="3"/>
      <c r="N474" s="3"/>
      <c r="O474" s="3"/>
      <c r="P474" s="3"/>
      <c r="Q474" s="3"/>
      <c r="R474" s="3"/>
      <c r="S474" s="3"/>
      <c r="T474" s="3"/>
      <c r="U474" s="3"/>
      <c r="V474" s="3"/>
      <c r="W474" s="3"/>
      <c r="X474" s="3"/>
      <c r="Y474" s="3"/>
      <c r="Z474" s="3"/>
    </row>
    <row r="475" spans="1:26" ht="12" customHeight="1" x14ac:dyDescent="0.25">
      <c r="A475" s="3"/>
      <c r="B475" s="3"/>
      <c r="C475" s="3"/>
      <c r="D475" s="3"/>
      <c r="E475" s="731"/>
      <c r="F475" s="732"/>
      <c r="G475" s="732"/>
      <c r="H475" s="733"/>
      <c r="I475" s="734"/>
      <c r="J475" s="735"/>
      <c r="K475" s="3"/>
      <c r="L475" s="3"/>
      <c r="M475" s="3"/>
      <c r="N475" s="3"/>
      <c r="O475" s="3"/>
      <c r="P475" s="3"/>
      <c r="Q475" s="3"/>
      <c r="R475" s="3"/>
      <c r="S475" s="3"/>
      <c r="T475" s="3"/>
      <c r="U475" s="3"/>
      <c r="V475" s="3"/>
      <c r="W475" s="3"/>
      <c r="X475" s="3"/>
      <c r="Y475" s="3"/>
      <c r="Z475" s="3"/>
    </row>
    <row r="476" spans="1:26" ht="12" customHeight="1" x14ac:dyDescent="0.25">
      <c r="A476" s="3"/>
      <c r="B476" s="3"/>
      <c r="C476" s="3"/>
      <c r="D476" s="3"/>
      <c r="E476" s="731"/>
      <c r="F476" s="732"/>
      <c r="G476" s="732"/>
      <c r="H476" s="733"/>
      <c r="I476" s="734"/>
      <c r="J476" s="735"/>
      <c r="K476" s="3"/>
      <c r="L476" s="3"/>
      <c r="M476" s="3"/>
      <c r="N476" s="3"/>
      <c r="O476" s="3"/>
      <c r="P476" s="3"/>
      <c r="Q476" s="3"/>
      <c r="R476" s="3"/>
      <c r="S476" s="3"/>
      <c r="T476" s="3"/>
      <c r="U476" s="3"/>
      <c r="V476" s="3"/>
      <c r="W476" s="3"/>
      <c r="X476" s="3"/>
      <c r="Y476" s="3"/>
      <c r="Z476" s="3"/>
    </row>
    <row r="477" spans="1:26" ht="12" customHeight="1" x14ac:dyDescent="0.25">
      <c r="A477" s="3"/>
      <c r="B477" s="3"/>
      <c r="C477" s="3"/>
      <c r="D477" s="3"/>
      <c r="E477" s="731"/>
      <c r="F477" s="732"/>
      <c r="G477" s="732"/>
      <c r="H477" s="733"/>
      <c r="I477" s="734"/>
      <c r="J477" s="735"/>
      <c r="K477" s="3"/>
      <c r="L477" s="3"/>
      <c r="M477" s="3"/>
      <c r="N477" s="3"/>
      <c r="O477" s="3"/>
      <c r="P477" s="3"/>
      <c r="Q477" s="3"/>
      <c r="R477" s="3"/>
      <c r="S477" s="3"/>
      <c r="T477" s="3"/>
      <c r="U477" s="3"/>
      <c r="V477" s="3"/>
      <c r="W477" s="3"/>
      <c r="X477" s="3"/>
      <c r="Y477" s="3"/>
      <c r="Z477" s="3"/>
    </row>
    <row r="478" spans="1:26" ht="12" customHeight="1" x14ac:dyDescent="0.25">
      <c r="A478" s="3"/>
      <c r="B478" s="3"/>
      <c r="C478" s="3"/>
      <c r="D478" s="3"/>
      <c r="E478" s="731"/>
      <c r="F478" s="732"/>
      <c r="G478" s="732"/>
      <c r="H478" s="733"/>
      <c r="I478" s="734"/>
      <c r="J478" s="735"/>
      <c r="K478" s="3"/>
      <c r="L478" s="3"/>
      <c r="M478" s="3"/>
      <c r="N478" s="3"/>
      <c r="O478" s="3"/>
      <c r="P478" s="3"/>
      <c r="Q478" s="3"/>
      <c r="R478" s="3"/>
      <c r="S478" s="3"/>
      <c r="T478" s="3"/>
      <c r="U478" s="3"/>
      <c r="V478" s="3"/>
      <c r="W478" s="3"/>
      <c r="X478" s="3"/>
      <c r="Y478" s="3"/>
      <c r="Z478" s="3"/>
    </row>
    <row r="479" spans="1:26" ht="12" customHeight="1" x14ac:dyDescent="0.25">
      <c r="A479" s="3"/>
      <c r="B479" s="3"/>
      <c r="C479" s="3"/>
      <c r="D479" s="3"/>
      <c r="E479" s="731"/>
      <c r="F479" s="732"/>
      <c r="G479" s="732"/>
      <c r="H479" s="733"/>
      <c r="I479" s="734"/>
      <c r="J479" s="735"/>
      <c r="K479" s="3"/>
      <c r="L479" s="3"/>
      <c r="M479" s="3"/>
      <c r="N479" s="3"/>
      <c r="O479" s="3"/>
      <c r="P479" s="3"/>
      <c r="Q479" s="3"/>
      <c r="R479" s="3"/>
      <c r="S479" s="3"/>
      <c r="T479" s="3"/>
      <c r="U479" s="3"/>
      <c r="V479" s="3"/>
      <c r="W479" s="3"/>
      <c r="X479" s="3"/>
      <c r="Y479" s="3"/>
      <c r="Z479" s="3"/>
    </row>
    <row r="480" spans="1:26" ht="12" customHeight="1" x14ac:dyDescent="0.25">
      <c r="A480" s="3"/>
      <c r="B480" s="3"/>
      <c r="C480" s="3"/>
      <c r="D480" s="3"/>
      <c r="E480" s="731"/>
      <c r="F480" s="732"/>
      <c r="G480" s="732"/>
      <c r="H480" s="733"/>
      <c r="I480" s="734"/>
      <c r="J480" s="735"/>
      <c r="K480" s="3"/>
      <c r="L480" s="3"/>
      <c r="M480" s="3"/>
      <c r="N480" s="3"/>
      <c r="O480" s="3"/>
      <c r="P480" s="3"/>
      <c r="Q480" s="3"/>
      <c r="R480" s="3"/>
      <c r="S480" s="3"/>
      <c r="T480" s="3"/>
      <c r="U480" s="3"/>
      <c r="V480" s="3"/>
      <c r="W480" s="3"/>
      <c r="X480" s="3"/>
      <c r="Y480" s="3"/>
      <c r="Z480" s="3"/>
    </row>
    <row r="481" spans="1:26" ht="12" customHeight="1" x14ac:dyDescent="0.25">
      <c r="A481" s="3"/>
      <c r="B481" s="3"/>
      <c r="C481" s="3"/>
      <c r="D481" s="3"/>
      <c r="E481" s="731"/>
      <c r="F481" s="732"/>
      <c r="G481" s="732"/>
      <c r="H481" s="733"/>
      <c r="I481" s="734"/>
      <c r="J481" s="735"/>
      <c r="K481" s="3"/>
      <c r="L481" s="3"/>
      <c r="M481" s="3"/>
      <c r="N481" s="3"/>
      <c r="O481" s="3"/>
      <c r="P481" s="3"/>
      <c r="Q481" s="3"/>
      <c r="R481" s="3"/>
      <c r="S481" s="3"/>
      <c r="T481" s="3"/>
      <c r="U481" s="3"/>
      <c r="V481" s="3"/>
      <c r="W481" s="3"/>
      <c r="X481" s="3"/>
      <c r="Y481" s="3"/>
      <c r="Z481" s="3"/>
    </row>
    <row r="482" spans="1:26" ht="12" customHeight="1" x14ac:dyDescent="0.25">
      <c r="A482" s="3"/>
      <c r="B482" s="3"/>
      <c r="C482" s="3"/>
      <c r="D482" s="3"/>
      <c r="E482" s="731"/>
      <c r="F482" s="732"/>
      <c r="G482" s="732"/>
      <c r="H482" s="733"/>
      <c r="I482" s="734"/>
      <c r="J482" s="735"/>
      <c r="K482" s="3"/>
      <c r="L482" s="3"/>
      <c r="M482" s="3"/>
      <c r="N482" s="3"/>
      <c r="O482" s="3"/>
      <c r="P482" s="3"/>
      <c r="Q482" s="3"/>
      <c r="R482" s="3"/>
      <c r="S482" s="3"/>
      <c r="T482" s="3"/>
      <c r="U482" s="3"/>
      <c r="V482" s="3"/>
      <c r="W482" s="3"/>
      <c r="X482" s="3"/>
      <c r="Y482" s="3"/>
      <c r="Z482" s="3"/>
    </row>
    <row r="483" spans="1:26" ht="12" customHeight="1" x14ac:dyDescent="0.25">
      <c r="A483" s="3"/>
      <c r="B483" s="3"/>
      <c r="C483" s="3"/>
      <c r="D483" s="3"/>
      <c r="E483" s="731"/>
      <c r="F483" s="732"/>
      <c r="G483" s="732"/>
      <c r="H483" s="733"/>
      <c r="I483" s="734"/>
      <c r="J483" s="735"/>
      <c r="K483" s="3"/>
      <c r="L483" s="3"/>
      <c r="M483" s="3"/>
      <c r="N483" s="3"/>
      <c r="O483" s="3"/>
      <c r="P483" s="3"/>
      <c r="Q483" s="3"/>
      <c r="R483" s="3"/>
      <c r="S483" s="3"/>
      <c r="T483" s="3"/>
      <c r="U483" s="3"/>
      <c r="V483" s="3"/>
      <c r="W483" s="3"/>
      <c r="X483" s="3"/>
      <c r="Y483" s="3"/>
      <c r="Z483" s="3"/>
    </row>
    <row r="484" spans="1:26" ht="12" customHeight="1" x14ac:dyDescent="0.25">
      <c r="A484" s="3"/>
      <c r="B484" s="3"/>
      <c r="C484" s="3"/>
      <c r="D484" s="3"/>
      <c r="E484" s="731"/>
      <c r="F484" s="732"/>
      <c r="G484" s="732"/>
      <c r="H484" s="733"/>
      <c r="I484" s="734"/>
      <c r="J484" s="735"/>
      <c r="K484" s="3"/>
      <c r="L484" s="3"/>
      <c r="M484" s="3"/>
      <c r="N484" s="3"/>
      <c r="O484" s="3"/>
      <c r="P484" s="3"/>
      <c r="Q484" s="3"/>
      <c r="R484" s="3"/>
      <c r="S484" s="3"/>
      <c r="T484" s="3"/>
      <c r="U484" s="3"/>
      <c r="V484" s="3"/>
      <c r="W484" s="3"/>
      <c r="X484" s="3"/>
      <c r="Y484" s="3"/>
      <c r="Z484" s="3"/>
    </row>
    <row r="485" spans="1:26" ht="12" customHeight="1" x14ac:dyDescent="0.25">
      <c r="A485" s="3"/>
      <c r="B485" s="3"/>
      <c r="C485" s="3"/>
      <c r="D485" s="3"/>
      <c r="E485" s="731"/>
      <c r="F485" s="732"/>
      <c r="G485" s="732"/>
      <c r="H485" s="733"/>
      <c r="I485" s="734"/>
      <c r="J485" s="735"/>
      <c r="K485" s="3"/>
      <c r="L485" s="3"/>
      <c r="M485" s="3"/>
      <c r="N485" s="3"/>
      <c r="O485" s="3"/>
      <c r="P485" s="3"/>
      <c r="Q485" s="3"/>
      <c r="R485" s="3"/>
      <c r="S485" s="3"/>
      <c r="T485" s="3"/>
      <c r="U485" s="3"/>
      <c r="V485" s="3"/>
      <c r="W485" s="3"/>
      <c r="X485" s="3"/>
      <c r="Y485" s="3"/>
      <c r="Z485" s="3"/>
    </row>
    <row r="486" spans="1:26" ht="12" customHeight="1" x14ac:dyDescent="0.25">
      <c r="A486" s="3"/>
      <c r="B486" s="3"/>
      <c r="C486" s="3"/>
      <c r="D486" s="3"/>
      <c r="E486" s="731"/>
      <c r="F486" s="732"/>
      <c r="G486" s="732"/>
      <c r="H486" s="733"/>
      <c r="I486" s="734"/>
      <c r="J486" s="735"/>
      <c r="K486" s="3"/>
      <c r="L486" s="3"/>
      <c r="M486" s="3"/>
      <c r="N486" s="3"/>
      <c r="O486" s="3"/>
      <c r="P486" s="3"/>
      <c r="Q486" s="3"/>
      <c r="R486" s="3"/>
      <c r="S486" s="3"/>
      <c r="T486" s="3"/>
      <c r="U486" s="3"/>
      <c r="V486" s="3"/>
      <c r="W486" s="3"/>
      <c r="X486" s="3"/>
      <c r="Y486" s="3"/>
      <c r="Z486" s="3"/>
    </row>
    <row r="487" spans="1:26" ht="12" customHeight="1" x14ac:dyDescent="0.25">
      <c r="A487" s="3"/>
      <c r="B487" s="3"/>
      <c r="C487" s="3"/>
      <c r="D487" s="3"/>
      <c r="E487" s="731"/>
      <c r="F487" s="732"/>
      <c r="G487" s="732"/>
      <c r="H487" s="733"/>
      <c r="I487" s="734"/>
      <c r="J487" s="735"/>
      <c r="K487" s="3"/>
      <c r="L487" s="3"/>
      <c r="M487" s="3"/>
      <c r="N487" s="3"/>
      <c r="O487" s="3"/>
      <c r="P487" s="3"/>
      <c r="Q487" s="3"/>
      <c r="R487" s="3"/>
      <c r="S487" s="3"/>
      <c r="T487" s="3"/>
      <c r="U487" s="3"/>
      <c r="V487" s="3"/>
      <c r="W487" s="3"/>
      <c r="X487" s="3"/>
      <c r="Y487" s="3"/>
      <c r="Z487" s="3"/>
    </row>
    <row r="488" spans="1:26" ht="12" customHeight="1" x14ac:dyDescent="0.25">
      <c r="A488" s="3"/>
      <c r="B488" s="3"/>
      <c r="C488" s="3"/>
      <c r="D488" s="3"/>
      <c r="E488" s="731"/>
      <c r="F488" s="732"/>
      <c r="G488" s="732"/>
      <c r="H488" s="733"/>
      <c r="I488" s="734"/>
      <c r="J488" s="735"/>
      <c r="K488" s="3"/>
      <c r="L488" s="3"/>
      <c r="M488" s="3"/>
      <c r="N488" s="3"/>
      <c r="O488" s="3"/>
      <c r="P488" s="3"/>
      <c r="Q488" s="3"/>
      <c r="R488" s="3"/>
      <c r="S488" s="3"/>
      <c r="T488" s="3"/>
      <c r="U488" s="3"/>
      <c r="V488" s="3"/>
      <c r="W488" s="3"/>
      <c r="X488" s="3"/>
      <c r="Y488" s="3"/>
      <c r="Z488" s="3"/>
    </row>
    <row r="489" spans="1:26" ht="12" customHeight="1" x14ac:dyDescent="0.25">
      <c r="A489" s="3"/>
      <c r="B489" s="3"/>
      <c r="C489" s="3"/>
      <c r="D489" s="3"/>
      <c r="E489" s="731"/>
      <c r="F489" s="732"/>
      <c r="G489" s="732"/>
      <c r="H489" s="733"/>
      <c r="I489" s="734"/>
      <c r="J489" s="735"/>
      <c r="K489" s="3"/>
      <c r="L489" s="3"/>
      <c r="M489" s="3"/>
      <c r="N489" s="3"/>
      <c r="O489" s="3"/>
      <c r="P489" s="3"/>
      <c r="Q489" s="3"/>
      <c r="R489" s="3"/>
      <c r="S489" s="3"/>
      <c r="T489" s="3"/>
      <c r="U489" s="3"/>
      <c r="V489" s="3"/>
      <c r="W489" s="3"/>
      <c r="X489" s="3"/>
      <c r="Y489" s="3"/>
      <c r="Z489" s="3"/>
    </row>
    <row r="490" spans="1:26" ht="12" customHeight="1" x14ac:dyDescent="0.25">
      <c r="A490" s="3"/>
      <c r="B490" s="3"/>
      <c r="C490" s="3"/>
      <c r="D490" s="3"/>
      <c r="E490" s="731"/>
      <c r="F490" s="732"/>
      <c r="G490" s="732"/>
      <c r="H490" s="733"/>
      <c r="I490" s="734"/>
      <c r="J490" s="735"/>
      <c r="K490" s="3"/>
      <c r="L490" s="3"/>
      <c r="M490" s="3"/>
      <c r="N490" s="3"/>
      <c r="O490" s="3"/>
      <c r="P490" s="3"/>
      <c r="Q490" s="3"/>
      <c r="R490" s="3"/>
      <c r="S490" s="3"/>
      <c r="T490" s="3"/>
      <c r="U490" s="3"/>
      <c r="V490" s="3"/>
      <c r="W490" s="3"/>
      <c r="X490" s="3"/>
      <c r="Y490" s="3"/>
      <c r="Z490" s="3"/>
    </row>
    <row r="491" spans="1:26" ht="12" customHeight="1" x14ac:dyDescent="0.25">
      <c r="A491" s="3"/>
      <c r="B491" s="3"/>
      <c r="C491" s="3"/>
      <c r="D491" s="3"/>
      <c r="E491" s="731"/>
      <c r="F491" s="732"/>
      <c r="G491" s="732"/>
      <c r="H491" s="733"/>
      <c r="I491" s="734"/>
      <c r="J491" s="735"/>
      <c r="K491" s="3"/>
      <c r="L491" s="3"/>
      <c r="M491" s="3"/>
      <c r="N491" s="3"/>
      <c r="O491" s="3"/>
      <c r="P491" s="3"/>
      <c r="Q491" s="3"/>
      <c r="R491" s="3"/>
      <c r="S491" s="3"/>
      <c r="T491" s="3"/>
      <c r="U491" s="3"/>
      <c r="V491" s="3"/>
      <c r="W491" s="3"/>
      <c r="X491" s="3"/>
      <c r="Y491" s="3"/>
      <c r="Z491" s="3"/>
    </row>
    <row r="492" spans="1:26" ht="12" customHeight="1" x14ac:dyDescent="0.25">
      <c r="A492" s="3"/>
      <c r="B492" s="3"/>
      <c r="C492" s="3"/>
      <c r="D492" s="3"/>
      <c r="E492" s="731"/>
      <c r="F492" s="732"/>
      <c r="G492" s="732"/>
      <c r="H492" s="733"/>
      <c r="I492" s="734"/>
      <c r="J492" s="735"/>
      <c r="K492" s="3"/>
      <c r="L492" s="3"/>
      <c r="M492" s="3"/>
      <c r="N492" s="3"/>
      <c r="O492" s="3"/>
      <c r="P492" s="3"/>
      <c r="Q492" s="3"/>
      <c r="R492" s="3"/>
      <c r="S492" s="3"/>
      <c r="T492" s="3"/>
      <c r="U492" s="3"/>
      <c r="V492" s="3"/>
      <c r="W492" s="3"/>
      <c r="X492" s="3"/>
      <c r="Y492" s="3"/>
      <c r="Z492" s="3"/>
    </row>
    <row r="493" spans="1:26" ht="12" customHeight="1" x14ac:dyDescent="0.25">
      <c r="A493" s="3"/>
      <c r="B493" s="3"/>
      <c r="C493" s="3"/>
      <c r="D493" s="3"/>
      <c r="E493" s="731"/>
      <c r="F493" s="732"/>
      <c r="G493" s="732"/>
      <c r="H493" s="733"/>
      <c r="I493" s="734"/>
      <c r="J493" s="735"/>
      <c r="K493" s="3"/>
      <c r="L493" s="3"/>
      <c r="M493" s="3"/>
      <c r="N493" s="3"/>
      <c r="O493" s="3"/>
      <c r="P493" s="3"/>
      <c r="Q493" s="3"/>
      <c r="R493" s="3"/>
      <c r="S493" s="3"/>
      <c r="T493" s="3"/>
      <c r="U493" s="3"/>
      <c r="V493" s="3"/>
      <c r="W493" s="3"/>
      <c r="X493" s="3"/>
      <c r="Y493" s="3"/>
      <c r="Z493" s="3"/>
    </row>
    <row r="494" spans="1:26" ht="12" customHeight="1" x14ac:dyDescent="0.25">
      <c r="A494" s="3"/>
      <c r="B494" s="3"/>
      <c r="C494" s="3"/>
      <c r="D494" s="3"/>
      <c r="E494" s="731"/>
      <c r="F494" s="732"/>
      <c r="G494" s="732"/>
      <c r="H494" s="733"/>
      <c r="I494" s="734"/>
      <c r="J494" s="735"/>
      <c r="K494" s="3"/>
      <c r="L494" s="3"/>
      <c r="M494" s="3"/>
      <c r="N494" s="3"/>
      <c r="O494" s="3"/>
      <c r="P494" s="3"/>
      <c r="Q494" s="3"/>
      <c r="R494" s="3"/>
      <c r="S494" s="3"/>
      <c r="T494" s="3"/>
      <c r="U494" s="3"/>
      <c r="V494" s="3"/>
      <c r="W494" s="3"/>
      <c r="X494" s="3"/>
      <c r="Y494" s="3"/>
      <c r="Z494" s="3"/>
    </row>
    <row r="495" spans="1:26" ht="12" customHeight="1" x14ac:dyDescent="0.25">
      <c r="A495" s="3"/>
      <c r="B495" s="3"/>
      <c r="C495" s="3"/>
      <c r="D495" s="3"/>
      <c r="E495" s="731"/>
      <c r="F495" s="732"/>
      <c r="G495" s="732"/>
      <c r="H495" s="733"/>
      <c r="I495" s="734"/>
      <c r="J495" s="735"/>
      <c r="K495" s="3"/>
      <c r="L495" s="3"/>
      <c r="M495" s="3"/>
      <c r="N495" s="3"/>
      <c r="O495" s="3"/>
      <c r="P495" s="3"/>
      <c r="Q495" s="3"/>
      <c r="R495" s="3"/>
      <c r="S495" s="3"/>
      <c r="T495" s="3"/>
      <c r="U495" s="3"/>
      <c r="V495" s="3"/>
      <c r="W495" s="3"/>
      <c r="X495" s="3"/>
      <c r="Y495" s="3"/>
      <c r="Z495" s="3"/>
    </row>
    <row r="496" spans="1:26" ht="12" customHeight="1" x14ac:dyDescent="0.25">
      <c r="A496" s="3"/>
      <c r="B496" s="3"/>
      <c r="C496" s="3"/>
      <c r="D496" s="3"/>
      <c r="E496" s="731"/>
      <c r="F496" s="732"/>
      <c r="G496" s="732"/>
      <c r="H496" s="733"/>
      <c r="I496" s="734"/>
      <c r="J496" s="735"/>
      <c r="K496" s="3"/>
      <c r="L496" s="3"/>
      <c r="M496" s="3"/>
      <c r="N496" s="3"/>
      <c r="O496" s="3"/>
      <c r="P496" s="3"/>
      <c r="Q496" s="3"/>
      <c r="R496" s="3"/>
      <c r="S496" s="3"/>
      <c r="T496" s="3"/>
      <c r="U496" s="3"/>
      <c r="V496" s="3"/>
      <c r="W496" s="3"/>
      <c r="X496" s="3"/>
      <c r="Y496" s="3"/>
      <c r="Z496" s="3"/>
    </row>
    <row r="497" spans="1:26" ht="12" customHeight="1" x14ac:dyDescent="0.25">
      <c r="A497" s="3"/>
      <c r="B497" s="3"/>
      <c r="C497" s="3"/>
      <c r="D497" s="3"/>
      <c r="E497" s="731"/>
      <c r="F497" s="732"/>
      <c r="G497" s="732"/>
      <c r="H497" s="733"/>
      <c r="I497" s="734"/>
      <c r="J497" s="735"/>
      <c r="K497" s="3"/>
      <c r="L497" s="3"/>
      <c r="M497" s="3"/>
      <c r="N497" s="3"/>
      <c r="O497" s="3"/>
      <c r="P497" s="3"/>
      <c r="Q497" s="3"/>
      <c r="R497" s="3"/>
      <c r="S497" s="3"/>
      <c r="T497" s="3"/>
      <c r="U497" s="3"/>
      <c r="V497" s="3"/>
      <c r="W497" s="3"/>
      <c r="X497" s="3"/>
      <c r="Y497" s="3"/>
      <c r="Z497" s="3"/>
    </row>
    <row r="498" spans="1:26" ht="12" customHeight="1" x14ac:dyDescent="0.25">
      <c r="A498" s="3"/>
      <c r="B498" s="3"/>
      <c r="C498" s="3"/>
      <c r="D498" s="3"/>
      <c r="E498" s="731"/>
      <c r="F498" s="732"/>
      <c r="G498" s="732"/>
      <c r="H498" s="733"/>
      <c r="I498" s="734"/>
      <c r="J498" s="735"/>
      <c r="K498" s="3"/>
      <c r="L498" s="3"/>
      <c r="M498" s="3"/>
      <c r="N498" s="3"/>
      <c r="O498" s="3"/>
      <c r="P498" s="3"/>
      <c r="Q498" s="3"/>
      <c r="R498" s="3"/>
      <c r="S498" s="3"/>
      <c r="T498" s="3"/>
      <c r="U498" s="3"/>
      <c r="V498" s="3"/>
      <c r="W498" s="3"/>
      <c r="X498" s="3"/>
      <c r="Y498" s="3"/>
      <c r="Z498" s="3"/>
    </row>
    <row r="499" spans="1:26" ht="12" customHeight="1" x14ac:dyDescent="0.25">
      <c r="A499" s="3"/>
      <c r="B499" s="3"/>
      <c r="C499" s="3"/>
      <c r="D499" s="3"/>
      <c r="E499" s="731"/>
      <c r="F499" s="732"/>
      <c r="G499" s="732"/>
      <c r="H499" s="733"/>
      <c r="I499" s="734"/>
      <c r="J499" s="735"/>
      <c r="K499" s="3"/>
      <c r="L499" s="3"/>
      <c r="M499" s="3"/>
      <c r="N499" s="3"/>
      <c r="O499" s="3"/>
      <c r="P499" s="3"/>
      <c r="Q499" s="3"/>
      <c r="R499" s="3"/>
      <c r="S499" s="3"/>
      <c r="T499" s="3"/>
      <c r="U499" s="3"/>
      <c r="V499" s="3"/>
      <c r="W499" s="3"/>
      <c r="X499" s="3"/>
      <c r="Y499" s="3"/>
      <c r="Z499" s="3"/>
    </row>
    <row r="500" spans="1:26" ht="12" customHeight="1" x14ac:dyDescent="0.25">
      <c r="A500" s="3"/>
      <c r="B500" s="3"/>
      <c r="C500" s="3"/>
      <c r="D500" s="3"/>
      <c r="E500" s="731"/>
      <c r="F500" s="732"/>
      <c r="G500" s="732"/>
      <c r="H500" s="733"/>
      <c r="I500" s="734"/>
      <c r="J500" s="735"/>
      <c r="K500" s="3"/>
      <c r="L500" s="3"/>
      <c r="M500" s="3"/>
      <c r="N500" s="3"/>
      <c r="O500" s="3"/>
      <c r="P500" s="3"/>
      <c r="Q500" s="3"/>
      <c r="R500" s="3"/>
      <c r="S500" s="3"/>
      <c r="T500" s="3"/>
      <c r="U500" s="3"/>
      <c r="V500" s="3"/>
      <c r="W500" s="3"/>
      <c r="X500" s="3"/>
      <c r="Y500" s="3"/>
      <c r="Z500" s="3"/>
    </row>
    <row r="501" spans="1:26" ht="12" customHeight="1" x14ac:dyDescent="0.25">
      <c r="A501" s="3"/>
      <c r="B501" s="3"/>
      <c r="C501" s="3"/>
      <c r="D501" s="3"/>
      <c r="E501" s="731"/>
      <c r="F501" s="732"/>
      <c r="G501" s="732"/>
      <c r="H501" s="733"/>
      <c r="I501" s="734"/>
      <c r="J501" s="735"/>
      <c r="K501" s="3"/>
      <c r="L501" s="3"/>
      <c r="M501" s="3"/>
      <c r="N501" s="3"/>
      <c r="O501" s="3"/>
      <c r="P501" s="3"/>
      <c r="Q501" s="3"/>
      <c r="R501" s="3"/>
      <c r="S501" s="3"/>
      <c r="T501" s="3"/>
      <c r="U501" s="3"/>
      <c r="V501" s="3"/>
      <c r="W501" s="3"/>
      <c r="X501" s="3"/>
      <c r="Y501" s="3"/>
      <c r="Z501" s="3"/>
    </row>
    <row r="502" spans="1:26" ht="12" customHeight="1" x14ac:dyDescent="0.25">
      <c r="A502" s="3"/>
      <c r="B502" s="3"/>
      <c r="C502" s="3"/>
      <c r="D502" s="3"/>
      <c r="E502" s="731"/>
      <c r="F502" s="732"/>
      <c r="G502" s="732"/>
      <c r="H502" s="733"/>
      <c r="I502" s="734"/>
      <c r="J502" s="735"/>
      <c r="K502" s="3"/>
      <c r="L502" s="3"/>
      <c r="M502" s="3"/>
      <c r="N502" s="3"/>
      <c r="O502" s="3"/>
      <c r="P502" s="3"/>
      <c r="Q502" s="3"/>
      <c r="R502" s="3"/>
      <c r="S502" s="3"/>
      <c r="T502" s="3"/>
      <c r="U502" s="3"/>
      <c r="V502" s="3"/>
      <c r="W502" s="3"/>
      <c r="X502" s="3"/>
      <c r="Y502" s="3"/>
      <c r="Z502" s="3"/>
    </row>
    <row r="503" spans="1:26" ht="12" customHeight="1" x14ac:dyDescent="0.25">
      <c r="A503" s="3"/>
      <c r="B503" s="3"/>
      <c r="C503" s="3"/>
      <c r="D503" s="3"/>
      <c r="E503" s="731"/>
      <c r="F503" s="732"/>
      <c r="G503" s="732"/>
      <c r="H503" s="733"/>
      <c r="I503" s="734"/>
      <c r="J503" s="735"/>
      <c r="K503" s="3"/>
      <c r="L503" s="3"/>
      <c r="M503" s="3"/>
      <c r="N503" s="3"/>
      <c r="O503" s="3"/>
      <c r="P503" s="3"/>
      <c r="Q503" s="3"/>
      <c r="R503" s="3"/>
      <c r="S503" s="3"/>
      <c r="T503" s="3"/>
      <c r="U503" s="3"/>
      <c r="V503" s="3"/>
      <c r="W503" s="3"/>
      <c r="X503" s="3"/>
      <c r="Y503" s="3"/>
      <c r="Z503" s="3"/>
    </row>
    <row r="504" spans="1:26" ht="12" customHeight="1" x14ac:dyDescent="0.25">
      <c r="A504" s="3"/>
      <c r="B504" s="3"/>
      <c r="C504" s="3"/>
      <c r="D504" s="3"/>
      <c r="E504" s="731"/>
      <c r="F504" s="732"/>
      <c r="G504" s="732"/>
      <c r="H504" s="733"/>
      <c r="I504" s="734"/>
      <c r="J504" s="735"/>
      <c r="K504" s="3"/>
      <c r="L504" s="3"/>
      <c r="M504" s="3"/>
      <c r="N504" s="3"/>
      <c r="O504" s="3"/>
      <c r="P504" s="3"/>
      <c r="Q504" s="3"/>
      <c r="R504" s="3"/>
      <c r="S504" s="3"/>
      <c r="T504" s="3"/>
      <c r="U504" s="3"/>
      <c r="V504" s="3"/>
      <c r="W504" s="3"/>
      <c r="X504" s="3"/>
      <c r="Y504" s="3"/>
      <c r="Z504" s="3"/>
    </row>
    <row r="505" spans="1:26" ht="12" customHeight="1" x14ac:dyDescent="0.25">
      <c r="A505" s="3"/>
      <c r="B505" s="3"/>
      <c r="C505" s="3"/>
      <c r="D505" s="3"/>
      <c r="E505" s="731"/>
      <c r="F505" s="732"/>
      <c r="G505" s="732"/>
      <c r="H505" s="733"/>
      <c r="I505" s="734"/>
      <c r="J505" s="735"/>
      <c r="K505" s="3"/>
      <c r="L505" s="3"/>
      <c r="M505" s="3"/>
      <c r="N505" s="3"/>
      <c r="O505" s="3"/>
      <c r="P505" s="3"/>
      <c r="Q505" s="3"/>
      <c r="R505" s="3"/>
      <c r="S505" s="3"/>
      <c r="T505" s="3"/>
      <c r="U505" s="3"/>
      <c r="V505" s="3"/>
      <c r="W505" s="3"/>
      <c r="X505" s="3"/>
      <c r="Y505" s="3"/>
      <c r="Z505" s="3"/>
    </row>
    <row r="506" spans="1:26" ht="12" customHeight="1" x14ac:dyDescent="0.25">
      <c r="A506" s="3"/>
      <c r="B506" s="3"/>
      <c r="C506" s="3"/>
      <c r="D506" s="3"/>
      <c r="E506" s="731"/>
      <c r="F506" s="732"/>
      <c r="G506" s="732"/>
      <c r="H506" s="733"/>
      <c r="I506" s="734"/>
      <c r="J506" s="735"/>
      <c r="K506" s="3"/>
      <c r="L506" s="3"/>
      <c r="M506" s="3"/>
      <c r="N506" s="3"/>
      <c r="O506" s="3"/>
      <c r="P506" s="3"/>
      <c r="Q506" s="3"/>
      <c r="R506" s="3"/>
      <c r="S506" s="3"/>
      <c r="T506" s="3"/>
      <c r="U506" s="3"/>
      <c r="V506" s="3"/>
      <c r="W506" s="3"/>
      <c r="X506" s="3"/>
      <c r="Y506" s="3"/>
      <c r="Z506" s="3"/>
    </row>
    <row r="507" spans="1:26" ht="12" customHeight="1" x14ac:dyDescent="0.25">
      <c r="A507" s="3"/>
      <c r="B507" s="3"/>
      <c r="C507" s="3"/>
      <c r="D507" s="3"/>
      <c r="E507" s="731"/>
      <c r="F507" s="732"/>
      <c r="G507" s="732"/>
      <c r="H507" s="733"/>
      <c r="I507" s="734"/>
      <c r="J507" s="735"/>
      <c r="K507" s="3"/>
      <c r="L507" s="3"/>
      <c r="M507" s="3"/>
      <c r="N507" s="3"/>
      <c r="O507" s="3"/>
      <c r="P507" s="3"/>
      <c r="Q507" s="3"/>
      <c r="R507" s="3"/>
      <c r="S507" s="3"/>
      <c r="T507" s="3"/>
      <c r="U507" s="3"/>
      <c r="V507" s="3"/>
      <c r="W507" s="3"/>
      <c r="X507" s="3"/>
      <c r="Y507" s="3"/>
      <c r="Z507" s="3"/>
    </row>
    <row r="508" spans="1:26" ht="12" customHeight="1" x14ac:dyDescent="0.25">
      <c r="A508" s="3"/>
      <c r="B508" s="3"/>
      <c r="C508" s="3"/>
      <c r="D508" s="3"/>
      <c r="E508" s="731"/>
      <c r="F508" s="732"/>
      <c r="G508" s="732"/>
      <c r="H508" s="733"/>
      <c r="I508" s="734"/>
      <c r="J508" s="735"/>
      <c r="K508" s="3"/>
      <c r="L508" s="3"/>
      <c r="M508" s="3"/>
      <c r="N508" s="3"/>
      <c r="O508" s="3"/>
      <c r="P508" s="3"/>
      <c r="Q508" s="3"/>
      <c r="R508" s="3"/>
      <c r="S508" s="3"/>
      <c r="T508" s="3"/>
      <c r="U508" s="3"/>
      <c r="V508" s="3"/>
      <c r="W508" s="3"/>
      <c r="X508" s="3"/>
      <c r="Y508" s="3"/>
      <c r="Z508" s="3"/>
    </row>
    <row r="509" spans="1:26" ht="12" customHeight="1" x14ac:dyDescent="0.25">
      <c r="A509" s="3"/>
      <c r="B509" s="3"/>
      <c r="C509" s="3"/>
      <c r="D509" s="3"/>
      <c r="E509" s="731"/>
      <c r="F509" s="732"/>
      <c r="G509" s="732"/>
      <c r="H509" s="733"/>
      <c r="I509" s="734"/>
      <c r="J509" s="735"/>
      <c r="K509" s="3"/>
      <c r="L509" s="3"/>
      <c r="M509" s="3"/>
      <c r="N509" s="3"/>
      <c r="O509" s="3"/>
      <c r="P509" s="3"/>
      <c r="Q509" s="3"/>
      <c r="R509" s="3"/>
      <c r="S509" s="3"/>
      <c r="T509" s="3"/>
      <c r="U509" s="3"/>
      <c r="V509" s="3"/>
      <c r="W509" s="3"/>
      <c r="X509" s="3"/>
      <c r="Y509" s="3"/>
      <c r="Z509" s="3"/>
    </row>
    <row r="510" spans="1:26" ht="12" customHeight="1" x14ac:dyDescent="0.25">
      <c r="A510" s="3"/>
      <c r="B510" s="3"/>
      <c r="C510" s="3"/>
      <c r="D510" s="3"/>
      <c r="E510" s="731"/>
      <c r="F510" s="732"/>
      <c r="G510" s="732"/>
      <c r="H510" s="733"/>
      <c r="I510" s="734"/>
      <c r="J510" s="735"/>
      <c r="K510" s="3"/>
      <c r="L510" s="3"/>
      <c r="M510" s="3"/>
      <c r="N510" s="3"/>
      <c r="O510" s="3"/>
      <c r="P510" s="3"/>
      <c r="Q510" s="3"/>
      <c r="R510" s="3"/>
      <c r="S510" s="3"/>
      <c r="T510" s="3"/>
      <c r="U510" s="3"/>
      <c r="V510" s="3"/>
      <c r="W510" s="3"/>
      <c r="X510" s="3"/>
      <c r="Y510" s="3"/>
      <c r="Z510" s="3"/>
    </row>
    <row r="511" spans="1:26" ht="12" customHeight="1" x14ac:dyDescent="0.25">
      <c r="A511" s="3"/>
      <c r="B511" s="3"/>
      <c r="C511" s="3"/>
      <c r="D511" s="3"/>
      <c r="E511" s="731"/>
      <c r="F511" s="732"/>
      <c r="G511" s="732"/>
      <c r="H511" s="733"/>
      <c r="I511" s="734"/>
      <c r="J511" s="735"/>
      <c r="K511" s="3"/>
      <c r="L511" s="3"/>
      <c r="M511" s="3"/>
      <c r="N511" s="3"/>
      <c r="O511" s="3"/>
      <c r="P511" s="3"/>
      <c r="Q511" s="3"/>
      <c r="R511" s="3"/>
      <c r="S511" s="3"/>
      <c r="T511" s="3"/>
      <c r="U511" s="3"/>
      <c r="V511" s="3"/>
      <c r="W511" s="3"/>
      <c r="X511" s="3"/>
      <c r="Y511" s="3"/>
      <c r="Z511" s="3"/>
    </row>
    <row r="512" spans="1:26" ht="12" customHeight="1" x14ac:dyDescent="0.25">
      <c r="A512" s="3"/>
      <c r="B512" s="3"/>
      <c r="C512" s="3"/>
      <c r="D512" s="3"/>
      <c r="E512" s="731"/>
      <c r="F512" s="732"/>
      <c r="G512" s="732"/>
      <c r="H512" s="733"/>
      <c r="I512" s="734"/>
      <c r="J512" s="735"/>
      <c r="K512" s="3"/>
      <c r="L512" s="3"/>
      <c r="M512" s="3"/>
      <c r="N512" s="3"/>
      <c r="O512" s="3"/>
      <c r="P512" s="3"/>
      <c r="Q512" s="3"/>
      <c r="R512" s="3"/>
      <c r="S512" s="3"/>
      <c r="T512" s="3"/>
      <c r="U512" s="3"/>
      <c r="V512" s="3"/>
      <c r="W512" s="3"/>
      <c r="X512" s="3"/>
      <c r="Y512" s="3"/>
      <c r="Z512" s="3"/>
    </row>
    <row r="513" spans="1:26" ht="12" customHeight="1" x14ac:dyDescent="0.25">
      <c r="A513" s="3"/>
      <c r="B513" s="3"/>
      <c r="C513" s="3"/>
      <c r="D513" s="3"/>
      <c r="E513" s="731"/>
      <c r="F513" s="732"/>
      <c r="G513" s="732"/>
      <c r="H513" s="733"/>
      <c r="I513" s="734"/>
      <c r="J513" s="735"/>
      <c r="K513" s="3"/>
      <c r="L513" s="3"/>
      <c r="M513" s="3"/>
      <c r="N513" s="3"/>
      <c r="O513" s="3"/>
      <c r="P513" s="3"/>
      <c r="Q513" s="3"/>
      <c r="R513" s="3"/>
      <c r="S513" s="3"/>
      <c r="T513" s="3"/>
      <c r="U513" s="3"/>
      <c r="V513" s="3"/>
      <c r="W513" s="3"/>
      <c r="X513" s="3"/>
      <c r="Y513" s="3"/>
      <c r="Z513" s="3"/>
    </row>
    <row r="514" spans="1:26" ht="12" customHeight="1" x14ac:dyDescent="0.25">
      <c r="A514" s="3"/>
      <c r="B514" s="3"/>
      <c r="C514" s="3"/>
      <c r="D514" s="3"/>
      <c r="E514" s="731"/>
      <c r="F514" s="732"/>
      <c r="G514" s="732"/>
      <c r="H514" s="733"/>
      <c r="I514" s="734"/>
      <c r="J514" s="735"/>
      <c r="K514" s="3"/>
      <c r="L514" s="3"/>
      <c r="M514" s="3"/>
      <c r="N514" s="3"/>
      <c r="O514" s="3"/>
      <c r="P514" s="3"/>
      <c r="Q514" s="3"/>
      <c r="R514" s="3"/>
      <c r="S514" s="3"/>
      <c r="T514" s="3"/>
      <c r="U514" s="3"/>
      <c r="V514" s="3"/>
      <c r="W514" s="3"/>
      <c r="X514" s="3"/>
      <c r="Y514" s="3"/>
      <c r="Z514" s="3"/>
    </row>
    <row r="515" spans="1:26" ht="12" customHeight="1" x14ac:dyDescent="0.25">
      <c r="A515" s="3"/>
      <c r="B515" s="3"/>
      <c r="C515" s="3"/>
      <c r="D515" s="3"/>
      <c r="E515" s="731"/>
      <c r="F515" s="732"/>
      <c r="G515" s="732"/>
      <c r="H515" s="733"/>
      <c r="I515" s="734"/>
      <c r="J515" s="735"/>
      <c r="K515" s="3"/>
      <c r="L515" s="3"/>
      <c r="M515" s="3"/>
      <c r="N515" s="3"/>
      <c r="O515" s="3"/>
      <c r="P515" s="3"/>
      <c r="Q515" s="3"/>
      <c r="R515" s="3"/>
      <c r="S515" s="3"/>
      <c r="T515" s="3"/>
      <c r="U515" s="3"/>
      <c r="V515" s="3"/>
      <c r="W515" s="3"/>
      <c r="X515" s="3"/>
      <c r="Y515" s="3"/>
      <c r="Z515" s="3"/>
    </row>
    <row r="516" spans="1:26" ht="12" customHeight="1" x14ac:dyDescent="0.25">
      <c r="A516" s="3"/>
      <c r="B516" s="3"/>
      <c r="C516" s="3"/>
      <c r="D516" s="3"/>
      <c r="E516" s="731"/>
      <c r="F516" s="732"/>
      <c r="G516" s="732"/>
      <c r="H516" s="733"/>
      <c r="I516" s="734"/>
      <c r="J516" s="735"/>
      <c r="K516" s="3"/>
      <c r="L516" s="3"/>
      <c r="M516" s="3"/>
      <c r="N516" s="3"/>
      <c r="O516" s="3"/>
      <c r="P516" s="3"/>
      <c r="Q516" s="3"/>
      <c r="R516" s="3"/>
      <c r="S516" s="3"/>
      <c r="T516" s="3"/>
      <c r="U516" s="3"/>
      <c r="V516" s="3"/>
      <c r="W516" s="3"/>
      <c r="X516" s="3"/>
      <c r="Y516" s="3"/>
      <c r="Z516" s="3"/>
    </row>
    <row r="517" spans="1:26" ht="12" customHeight="1" x14ac:dyDescent="0.25">
      <c r="A517" s="3"/>
      <c r="B517" s="3"/>
      <c r="C517" s="3"/>
      <c r="D517" s="3"/>
      <c r="E517" s="731"/>
      <c r="F517" s="732"/>
      <c r="G517" s="732"/>
      <c r="H517" s="733"/>
      <c r="I517" s="734"/>
      <c r="J517" s="735"/>
      <c r="K517" s="3"/>
      <c r="L517" s="3"/>
      <c r="M517" s="3"/>
      <c r="N517" s="3"/>
      <c r="O517" s="3"/>
      <c r="P517" s="3"/>
      <c r="Q517" s="3"/>
      <c r="R517" s="3"/>
      <c r="S517" s="3"/>
      <c r="T517" s="3"/>
      <c r="U517" s="3"/>
      <c r="V517" s="3"/>
      <c r="W517" s="3"/>
      <c r="X517" s="3"/>
      <c r="Y517" s="3"/>
      <c r="Z517" s="3"/>
    </row>
    <row r="518" spans="1:26" ht="12" customHeight="1" x14ac:dyDescent="0.25">
      <c r="A518" s="3"/>
      <c r="B518" s="3"/>
      <c r="C518" s="3"/>
      <c r="D518" s="3"/>
      <c r="E518" s="731"/>
      <c r="F518" s="732"/>
      <c r="G518" s="732"/>
      <c r="H518" s="733"/>
      <c r="I518" s="734"/>
      <c r="J518" s="735"/>
      <c r="K518" s="3"/>
      <c r="L518" s="3"/>
      <c r="M518" s="3"/>
      <c r="N518" s="3"/>
      <c r="O518" s="3"/>
      <c r="P518" s="3"/>
      <c r="Q518" s="3"/>
      <c r="R518" s="3"/>
      <c r="S518" s="3"/>
      <c r="T518" s="3"/>
      <c r="U518" s="3"/>
      <c r="V518" s="3"/>
      <c r="W518" s="3"/>
      <c r="X518" s="3"/>
      <c r="Y518" s="3"/>
      <c r="Z518" s="3"/>
    </row>
    <row r="519" spans="1:26" ht="12" customHeight="1" x14ac:dyDescent="0.25">
      <c r="A519" s="3"/>
      <c r="B519" s="3"/>
      <c r="C519" s="3"/>
      <c r="D519" s="3"/>
      <c r="E519" s="731"/>
      <c r="F519" s="732"/>
      <c r="G519" s="732"/>
      <c r="H519" s="733"/>
      <c r="I519" s="734"/>
      <c r="J519" s="735"/>
      <c r="K519" s="3"/>
      <c r="L519" s="3"/>
      <c r="M519" s="3"/>
      <c r="N519" s="3"/>
      <c r="O519" s="3"/>
      <c r="P519" s="3"/>
      <c r="Q519" s="3"/>
      <c r="R519" s="3"/>
      <c r="S519" s="3"/>
      <c r="T519" s="3"/>
      <c r="U519" s="3"/>
      <c r="V519" s="3"/>
      <c r="W519" s="3"/>
      <c r="X519" s="3"/>
      <c r="Y519" s="3"/>
      <c r="Z519" s="3"/>
    </row>
    <row r="520" spans="1:26" ht="12" customHeight="1" x14ac:dyDescent="0.25">
      <c r="A520" s="3"/>
      <c r="B520" s="3"/>
      <c r="C520" s="3"/>
      <c r="D520" s="3"/>
      <c r="E520" s="731"/>
      <c r="F520" s="732"/>
      <c r="G520" s="732"/>
      <c r="H520" s="733"/>
      <c r="I520" s="734"/>
      <c r="J520" s="735"/>
      <c r="K520" s="3"/>
      <c r="L520" s="3"/>
      <c r="M520" s="3"/>
      <c r="N520" s="3"/>
      <c r="O520" s="3"/>
      <c r="P520" s="3"/>
      <c r="Q520" s="3"/>
      <c r="R520" s="3"/>
      <c r="S520" s="3"/>
      <c r="T520" s="3"/>
      <c r="U520" s="3"/>
      <c r="V520" s="3"/>
      <c r="W520" s="3"/>
      <c r="X520" s="3"/>
      <c r="Y520" s="3"/>
      <c r="Z520" s="3"/>
    </row>
    <row r="521" spans="1:26" ht="12" customHeight="1" x14ac:dyDescent="0.25">
      <c r="A521" s="3"/>
      <c r="B521" s="3"/>
      <c r="C521" s="3"/>
      <c r="D521" s="3"/>
      <c r="E521" s="731"/>
      <c r="F521" s="732"/>
      <c r="G521" s="732"/>
      <c r="H521" s="733"/>
      <c r="I521" s="734"/>
      <c r="J521" s="735"/>
      <c r="K521" s="3"/>
      <c r="L521" s="3"/>
      <c r="M521" s="3"/>
      <c r="N521" s="3"/>
      <c r="O521" s="3"/>
      <c r="P521" s="3"/>
      <c r="Q521" s="3"/>
      <c r="R521" s="3"/>
      <c r="S521" s="3"/>
      <c r="T521" s="3"/>
      <c r="U521" s="3"/>
      <c r="V521" s="3"/>
      <c r="W521" s="3"/>
      <c r="X521" s="3"/>
      <c r="Y521" s="3"/>
      <c r="Z521" s="3"/>
    </row>
    <row r="522" spans="1:26" ht="12" customHeight="1" x14ac:dyDescent="0.25">
      <c r="A522" s="3"/>
      <c r="B522" s="3"/>
      <c r="C522" s="3"/>
      <c r="D522" s="3"/>
      <c r="E522" s="731"/>
      <c r="F522" s="732"/>
      <c r="G522" s="732"/>
      <c r="H522" s="733"/>
      <c r="I522" s="734"/>
      <c r="J522" s="735"/>
      <c r="K522" s="3"/>
      <c r="L522" s="3"/>
      <c r="M522" s="3"/>
      <c r="N522" s="3"/>
      <c r="O522" s="3"/>
      <c r="P522" s="3"/>
      <c r="Q522" s="3"/>
      <c r="R522" s="3"/>
      <c r="S522" s="3"/>
      <c r="T522" s="3"/>
      <c r="U522" s="3"/>
      <c r="V522" s="3"/>
      <c r="W522" s="3"/>
      <c r="X522" s="3"/>
      <c r="Y522" s="3"/>
      <c r="Z522" s="3"/>
    </row>
    <row r="523" spans="1:26" ht="12" customHeight="1" x14ac:dyDescent="0.25">
      <c r="A523" s="3"/>
      <c r="B523" s="3"/>
      <c r="C523" s="3"/>
      <c r="D523" s="3"/>
      <c r="E523" s="731"/>
      <c r="F523" s="732"/>
      <c r="G523" s="732"/>
      <c r="H523" s="733"/>
      <c r="I523" s="734"/>
      <c r="J523" s="735"/>
      <c r="K523" s="3"/>
      <c r="L523" s="3"/>
      <c r="M523" s="3"/>
      <c r="N523" s="3"/>
      <c r="O523" s="3"/>
      <c r="P523" s="3"/>
      <c r="Q523" s="3"/>
      <c r="R523" s="3"/>
      <c r="S523" s="3"/>
      <c r="T523" s="3"/>
      <c r="U523" s="3"/>
      <c r="V523" s="3"/>
      <c r="W523" s="3"/>
      <c r="X523" s="3"/>
      <c r="Y523" s="3"/>
      <c r="Z523" s="3"/>
    </row>
    <row r="524" spans="1:26" ht="12" customHeight="1" x14ac:dyDescent="0.25">
      <c r="A524" s="3"/>
      <c r="B524" s="3"/>
      <c r="C524" s="3"/>
      <c r="D524" s="3"/>
      <c r="E524" s="731"/>
      <c r="F524" s="732"/>
      <c r="G524" s="732"/>
      <c r="H524" s="733"/>
      <c r="I524" s="734"/>
      <c r="J524" s="735"/>
      <c r="K524" s="3"/>
      <c r="L524" s="3"/>
      <c r="M524" s="3"/>
      <c r="N524" s="3"/>
      <c r="O524" s="3"/>
      <c r="P524" s="3"/>
      <c r="Q524" s="3"/>
      <c r="R524" s="3"/>
      <c r="S524" s="3"/>
      <c r="T524" s="3"/>
      <c r="U524" s="3"/>
      <c r="V524" s="3"/>
      <c r="W524" s="3"/>
      <c r="X524" s="3"/>
      <c r="Y524" s="3"/>
      <c r="Z524" s="3"/>
    </row>
    <row r="525" spans="1:26" ht="12" customHeight="1" x14ac:dyDescent="0.25">
      <c r="A525" s="3"/>
      <c r="B525" s="3"/>
      <c r="C525" s="3"/>
      <c r="D525" s="3"/>
      <c r="E525" s="731"/>
      <c r="F525" s="732"/>
      <c r="G525" s="732"/>
      <c r="H525" s="733"/>
      <c r="I525" s="734"/>
      <c r="J525" s="735"/>
      <c r="K525" s="3"/>
      <c r="L525" s="3"/>
      <c r="M525" s="3"/>
      <c r="N525" s="3"/>
      <c r="O525" s="3"/>
      <c r="P525" s="3"/>
      <c r="Q525" s="3"/>
      <c r="R525" s="3"/>
      <c r="S525" s="3"/>
      <c r="T525" s="3"/>
      <c r="U525" s="3"/>
      <c r="V525" s="3"/>
      <c r="W525" s="3"/>
      <c r="X525" s="3"/>
      <c r="Y525" s="3"/>
      <c r="Z525" s="3"/>
    </row>
    <row r="526" spans="1:26" ht="12" customHeight="1" x14ac:dyDescent="0.25">
      <c r="A526" s="3"/>
      <c r="B526" s="3"/>
      <c r="C526" s="3"/>
      <c r="D526" s="3"/>
      <c r="E526" s="731"/>
      <c r="F526" s="732"/>
      <c r="G526" s="732"/>
      <c r="H526" s="733"/>
      <c r="I526" s="734"/>
      <c r="J526" s="735"/>
      <c r="K526" s="3"/>
      <c r="L526" s="3"/>
      <c r="M526" s="3"/>
      <c r="N526" s="3"/>
      <c r="O526" s="3"/>
      <c r="P526" s="3"/>
      <c r="Q526" s="3"/>
      <c r="R526" s="3"/>
      <c r="S526" s="3"/>
      <c r="T526" s="3"/>
      <c r="U526" s="3"/>
      <c r="V526" s="3"/>
      <c r="W526" s="3"/>
      <c r="X526" s="3"/>
      <c r="Y526" s="3"/>
      <c r="Z526" s="3"/>
    </row>
    <row r="527" spans="1:26" ht="12" customHeight="1" x14ac:dyDescent="0.25">
      <c r="A527" s="3"/>
      <c r="B527" s="3"/>
      <c r="C527" s="3"/>
      <c r="D527" s="3"/>
      <c r="E527" s="731"/>
      <c r="F527" s="732"/>
      <c r="G527" s="732"/>
      <c r="H527" s="733"/>
      <c r="I527" s="734"/>
      <c r="J527" s="735"/>
      <c r="K527" s="3"/>
      <c r="L527" s="3"/>
      <c r="M527" s="3"/>
      <c r="N527" s="3"/>
      <c r="O527" s="3"/>
      <c r="P527" s="3"/>
      <c r="Q527" s="3"/>
      <c r="R527" s="3"/>
      <c r="S527" s="3"/>
      <c r="T527" s="3"/>
      <c r="U527" s="3"/>
      <c r="V527" s="3"/>
      <c r="W527" s="3"/>
      <c r="X527" s="3"/>
      <c r="Y527" s="3"/>
      <c r="Z527" s="3"/>
    </row>
    <row r="528" spans="1:26" ht="12" customHeight="1" x14ac:dyDescent="0.25">
      <c r="A528" s="3"/>
      <c r="B528" s="3"/>
      <c r="C528" s="3"/>
      <c r="D528" s="3"/>
      <c r="E528" s="731"/>
      <c r="F528" s="732"/>
      <c r="G528" s="732"/>
      <c r="H528" s="733"/>
      <c r="I528" s="734"/>
      <c r="J528" s="735"/>
      <c r="K528" s="3"/>
      <c r="L528" s="3"/>
      <c r="M528" s="3"/>
      <c r="N528" s="3"/>
      <c r="O528" s="3"/>
      <c r="P528" s="3"/>
      <c r="Q528" s="3"/>
      <c r="R528" s="3"/>
      <c r="S528" s="3"/>
      <c r="T528" s="3"/>
      <c r="U528" s="3"/>
      <c r="V528" s="3"/>
      <c r="W528" s="3"/>
      <c r="X528" s="3"/>
      <c r="Y528" s="3"/>
      <c r="Z528" s="3"/>
    </row>
    <row r="529" spans="1:26" ht="12" customHeight="1" x14ac:dyDescent="0.25">
      <c r="A529" s="3"/>
      <c r="B529" s="3"/>
      <c r="C529" s="3"/>
      <c r="D529" s="3"/>
      <c r="E529" s="731"/>
      <c r="F529" s="732"/>
      <c r="G529" s="732"/>
      <c r="H529" s="733"/>
      <c r="I529" s="734"/>
      <c r="J529" s="735"/>
      <c r="K529" s="3"/>
      <c r="L529" s="3"/>
      <c r="M529" s="3"/>
      <c r="N529" s="3"/>
      <c r="O529" s="3"/>
      <c r="P529" s="3"/>
      <c r="Q529" s="3"/>
      <c r="R529" s="3"/>
      <c r="S529" s="3"/>
      <c r="T529" s="3"/>
      <c r="U529" s="3"/>
      <c r="V529" s="3"/>
      <c r="W529" s="3"/>
      <c r="X529" s="3"/>
      <c r="Y529" s="3"/>
      <c r="Z529" s="3"/>
    </row>
    <row r="530" spans="1:26" ht="12" customHeight="1" x14ac:dyDescent="0.25">
      <c r="A530" s="3"/>
      <c r="B530" s="3"/>
      <c r="C530" s="3"/>
      <c r="D530" s="3"/>
      <c r="E530" s="731"/>
      <c r="F530" s="732"/>
      <c r="G530" s="732"/>
      <c r="H530" s="733"/>
      <c r="I530" s="734"/>
      <c r="J530" s="735"/>
      <c r="K530" s="3"/>
      <c r="L530" s="3"/>
      <c r="M530" s="3"/>
      <c r="N530" s="3"/>
      <c r="O530" s="3"/>
      <c r="P530" s="3"/>
      <c r="Q530" s="3"/>
      <c r="R530" s="3"/>
      <c r="S530" s="3"/>
      <c r="T530" s="3"/>
      <c r="U530" s="3"/>
      <c r="V530" s="3"/>
      <c r="W530" s="3"/>
      <c r="X530" s="3"/>
      <c r="Y530" s="3"/>
      <c r="Z530" s="3"/>
    </row>
    <row r="531" spans="1:26" ht="12" customHeight="1" x14ac:dyDescent="0.25">
      <c r="A531" s="3"/>
      <c r="B531" s="3"/>
      <c r="C531" s="3"/>
      <c r="D531" s="3"/>
      <c r="E531" s="731"/>
      <c r="F531" s="732"/>
      <c r="G531" s="732"/>
      <c r="H531" s="733"/>
      <c r="I531" s="734"/>
      <c r="J531" s="735"/>
      <c r="K531" s="3"/>
      <c r="L531" s="3"/>
      <c r="M531" s="3"/>
      <c r="N531" s="3"/>
      <c r="O531" s="3"/>
      <c r="P531" s="3"/>
      <c r="Q531" s="3"/>
      <c r="R531" s="3"/>
      <c r="S531" s="3"/>
      <c r="T531" s="3"/>
      <c r="U531" s="3"/>
      <c r="V531" s="3"/>
      <c r="W531" s="3"/>
      <c r="X531" s="3"/>
      <c r="Y531" s="3"/>
      <c r="Z531" s="3"/>
    </row>
    <row r="532" spans="1:26" ht="12" customHeight="1" x14ac:dyDescent="0.25">
      <c r="A532" s="3"/>
      <c r="B532" s="3"/>
      <c r="C532" s="3"/>
      <c r="D532" s="3"/>
      <c r="E532" s="731"/>
      <c r="F532" s="732"/>
      <c r="G532" s="732"/>
      <c r="H532" s="733"/>
      <c r="I532" s="734"/>
      <c r="J532" s="735"/>
      <c r="K532" s="3"/>
      <c r="L532" s="3"/>
      <c r="M532" s="3"/>
      <c r="N532" s="3"/>
      <c r="O532" s="3"/>
      <c r="P532" s="3"/>
      <c r="Q532" s="3"/>
      <c r="R532" s="3"/>
      <c r="S532" s="3"/>
      <c r="T532" s="3"/>
      <c r="U532" s="3"/>
      <c r="V532" s="3"/>
      <c r="W532" s="3"/>
      <c r="X532" s="3"/>
      <c r="Y532" s="3"/>
      <c r="Z532" s="3"/>
    </row>
    <row r="533" spans="1:26" ht="12" customHeight="1" x14ac:dyDescent="0.25">
      <c r="A533" s="3"/>
      <c r="B533" s="3"/>
      <c r="C533" s="3"/>
      <c r="D533" s="3"/>
      <c r="E533" s="731"/>
      <c r="F533" s="732"/>
      <c r="G533" s="732"/>
      <c r="H533" s="733"/>
      <c r="I533" s="734"/>
      <c r="J533" s="735"/>
      <c r="K533" s="3"/>
      <c r="L533" s="3"/>
      <c r="M533" s="3"/>
      <c r="N533" s="3"/>
      <c r="O533" s="3"/>
      <c r="P533" s="3"/>
      <c r="Q533" s="3"/>
      <c r="R533" s="3"/>
      <c r="S533" s="3"/>
      <c r="T533" s="3"/>
      <c r="U533" s="3"/>
      <c r="V533" s="3"/>
      <c r="W533" s="3"/>
      <c r="X533" s="3"/>
      <c r="Y533" s="3"/>
      <c r="Z533" s="3"/>
    </row>
    <row r="534" spans="1:26" ht="12" customHeight="1" x14ac:dyDescent="0.25">
      <c r="A534" s="3"/>
      <c r="B534" s="3"/>
      <c r="C534" s="3"/>
      <c r="D534" s="3"/>
      <c r="E534" s="731"/>
      <c r="F534" s="732"/>
      <c r="G534" s="732"/>
      <c r="H534" s="733"/>
      <c r="I534" s="734"/>
      <c r="J534" s="735"/>
      <c r="K534" s="3"/>
      <c r="L534" s="3"/>
      <c r="M534" s="3"/>
      <c r="N534" s="3"/>
      <c r="O534" s="3"/>
      <c r="P534" s="3"/>
      <c r="Q534" s="3"/>
      <c r="R534" s="3"/>
      <c r="S534" s="3"/>
      <c r="T534" s="3"/>
      <c r="U534" s="3"/>
      <c r="V534" s="3"/>
      <c r="W534" s="3"/>
      <c r="X534" s="3"/>
      <c r="Y534" s="3"/>
      <c r="Z534" s="3"/>
    </row>
    <row r="535" spans="1:26" ht="12" customHeight="1" x14ac:dyDescent="0.25">
      <c r="A535" s="3"/>
      <c r="B535" s="3"/>
      <c r="C535" s="3"/>
      <c r="D535" s="3"/>
      <c r="E535" s="731"/>
      <c r="F535" s="732"/>
      <c r="G535" s="732"/>
      <c r="H535" s="733"/>
      <c r="I535" s="734"/>
      <c r="J535" s="735"/>
      <c r="K535" s="3"/>
      <c r="L535" s="3"/>
      <c r="M535" s="3"/>
      <c r="N535" s="3"/>
      <c r="O535" s="3"/>
      <c r="P535" s="3"/>
      <c r="Q535" s="3"/>
      <c r="R535" s="3"/>
      <c r="S535" s="3"/>
      <c r="T535" s="3"/>
      <c r="U535" s="3"/>
      <c r="V535" s="3"/>
      <c r="W535" s="3"/>
      <c r="X535" s="3"/>
      <c r="Y535" s="3"/>
      <c r="Z535" s="3"/>
    </row>
    <row r="536" spans="1:26" ht="12" customHeight="1" x14ac:dyDescent="0.25">
      <c r="A536" s="3"/>
      <c r="B536" s="3"/>
      <c r="C536" s="3"/>
      <c r="D536" s="3"/>
      <c r="E536" s="731"/>
      <c r="F536" s="732"/>
      <c r="G536" s="732"/>
      <c r="H536" s="733"/>
      <c r="I536" s="734"/>
      <c r="J536" s="735"/>
      <c r="K536" s="3"/>
      <c r="L536" s="3"/>
      <c r="M536" s="3"/>
      <c r="N536" s="3"/>
      <c r="O536" s="3"/>
      <c r="P536" s="3"/>
      <c r="Q536" s="3"/>
      <c r="R536" s="3"/>
      <c r="S536" s="3"/>
      <c r="T536" s="3"/>
      <c r="U536" s="3"/>
      <c r="V536" s="3"/>
      <c r="W536" s="3"/>
      <c r="X536" s="3"/>
      <c r="Y536" s="3"/>
      <c r="Z536" s="3"/>
    </row>
    <row r="537" spans="1:26" ht="12" customHeight="1" x14ac:dyDescent="0.25">
      <c r="A537" s="3"/>
      <c r="B537" s="3"/>
      <c r="C537" s="3"/>
      <c r="D537" s="3"/>
      <c r="E537" s="731"/>
      <c r="F537" s="732"/>
      <c r="G537" s="732"/>
      <c r="H537" s="733"/>
      <c r="I537" s="734"/>
      <c r="J537" s="735"/>
      <c r="K537" s="3"/>
      <c r="L537" s="3"/>
      <c r="M537" s="3"/>
      <c r="N537" s="3"/>
      <c r="O537" s="3"/>
      <c r="P537" s="3"/>
      <c r="Q537" s="3"/>
      <c r="R537" s="3"/>
      <c r="S537" s="3"/>
      <c r="T537" s="3"/>
      <c r="U537" s="3"/>
      <c r="V537" s="3"/>
      <c r="W537" s="3"/>
      <c r="X537" s="3"/>
      <c r="Y537" s="3"/>
      <c r="Z537" s="3"/>
    </row>
    <row r="538" spans="1:26" ht="12" customHeight="1" x14ac:dyDescent="0.25">
      <c r="A538" s="3"/>
      <c r="B538" s="3"/>
      <c r="C538" s="3"/>
      <c r="D538" s="3"/>
      <c r="E538" s="731"/>
      <c r="F538" s="732"/>
      <c r="G538" s="732"/>
      <c r="H538" s="733"/>
      <c r="I538" s="734"/>
      <c r="J538" s="735"/>
      <c r="K538" s="3"/>
      <c r="L538" s="3"/>
      <c r="M538" s="3"/>
      <c r="N538" s="3"/>
      <c r="O538" s="3"/>
      <c r="P538" s="3"/>
      <c r="Q538" s="3"/>
      <c r="R538" s="3"/>
      <c r="S538" s="3"/>
      <c r="T538" s="3"/>
      <c r="U538" s="3"/>
      <c r="V538" s="3"/>
      <c r="W538" s="3"/>
      <c r="X538" s="3"/>
      <c r="Y538" s="3"/>
      <c r="Z538" s="3"/>
    </row>
    <row r="539" spans="1:26" ht="12" customHeight="1" x14ac:dyDescent="0.25">
      <c r="A539" s="3"/>
      <c r="B539" s="3"/>
      <c r="C539" s="3"/>
      <c r="D539" s="3"/>
      <c r="E539" s="731"/>
      <c r="F539" s="732"/>
      <c r="G539" s="732"/>
      <c r="H539" s="733"/>
      <c r="I539" s="734"/>
      <c r="J539" s="735"/>
      <c r="K539" s="3"/>
      <c r="L539" s="3"/>
      <c r="M539" s="3"/>
      <c r="N539" s="3"/>
      <c r="O539" s="3"/>
      <c r="P539" s="3"/>
      <c r="Q539" s="3"/>
      <c r="R539" s="3"/>
      <c r="S539" s="3"/>
      <c r="T539" s="3"/>
      <c r="U539" s="3"/>
      <c r="V539" s="3"/>
      <c r="W539" s="3"/>
      <c r="X539" s="3"/>
      <c r="Y539" s="3"/>
      <c r="Z539" s="3"/>
    </row>
    <row r="540" spans="1:26" ht="12" customHeight="1" x14ac:dyDescent="0.25">
      <c r="A540" s="3"/>
      <c r="B540" s="3"/>
      <c r="C540" s="3"/>
      <c r="D540" s="3"/>
      <c r="E540" s="731"/>
      <c r="F540" s="732"/>
      <c r="G540" s="732"/>
      <c r="H540" s="733"/>
      <c r="I540" s="734"/>
      <c r="J540" s="735"/>
      <c r="K540" s="3"/>
      <c r="L540" s="3"/>
      <c r="M540" s="3"/>
      <c r="N540" s="3"/>
      <c r="O540" s="3"/>
      <c r="P540" s="3"/>
      <c r="Q540" s="3"/>
      <c r="R540" s="3"/>
      <c r="S540" s="3"/>
      <c r="T540" s="3"/>
      <c r="U540" s="3"/>
      <c r="V540" s="3"/>
      <c r="W540" s="3"/>
      <c r="X540" s="3"/>
      <c r="Y540" s="3"/>
      <c r="Z540" s="3"/>
    </row>
    <row r="541" spans="1:26" ht="12" customHeight="1" x14ac:dyDescent="0.25">
      <c r="A541" s="3"/>
      <c r="B541" s="3"/>
      <c r="C541" s="3"/>
      <c r="D541" s="3"/>
      <c r="E541" s="731"/>
      <c r="F541" s="732"/>
      <c r="G541" s="732"/>
      <c r="H541" s="733"/>
      <c r="I541" s="734"/>
      <c r="J541" s="735"/>
      <c r="K541" s="3"/>
      <c r="L541" s="3"/>
      <c r="M541" s="3"/>
      <c r="N541" s="3"/>
      <c r="O541" s="3"/>
      <c r="P541" s="3"/>
      <c r="Q541" s="3"/>
      <c r="R541" s="3"/>
      <c r="S541" s="3"/>
      <c r="T541" s="3"/>
      <c r="U541" s="3"/>
      <c r="V541" s="3"/>
      <c r="W541" s="3"/>
      <c r="X541" s="3"/>
      <c r="Y541" s="3"/>
      <c r="Z541" s="3"/>
    </row>
    <row r="542" spans="1:26" ht="12" customHeight="1" x14ac:dyDescent="0.25">
      <c r="A542" s="3"/>
      <c r="B542" s="3"/>
      <c r="C542" s="3"/>
      <c r="D542" s="3"/>
      <c r="E542" s="731"/>
      <c r="F542" s="732"/>
      <c r="G542" s="732"/>
      <c r="H542" s="733"/>
      <c r="I542" s="734"/>
      <c r="J542" s="735"/>
      <c r="K542" s="3"/>
      <c r="L542" s="3"/>
      <c r="M542" s="3"/>
      <c r="N542" s="3"/>
      <c r="O542" s="3"/>
      <c r="P542" s="3"/>
      <c r="Q542" s="3"/>
      <c r="R542" s="3"/>
      <c r="S542" s="3"/>
      <c r="T542" s="3"/>
      <c r="U542" s="3"/>
      <c r="V542" s="3"/>
      <c r="W542" s="3"/>
      <c r="X542" s="3"/>
      <c r="Y542" s="3"/>
      <c r="Z542" s="3"/>
    </row>
    <row r="543" spans="1:26" ht="12" customHeight="1" x14ac:dyDescent="0.25">
      <c r="A543" s="3"/>
      <c r="B543" s="3"/>
      <c r="C543" s="3"/>
      <c r="D543" s="3"/>
      <c r="E543" s="731"/>
      <c r="F543" s="732"/>
      <c r="G543" s="732"/>
      <c r="H543" s="733"/>
      <c r="I543" s="734"/>
      <c r="J543" s="735"/>
      <c r="K543" s="3"/>
      <c r="L543" s="3"/>
      <c r="M543" s="3"/>
      <c r="N543" s="3"/>
      <c r="O543" s="3"/>
      <c r="P543" s="3"/>
      <c r="Q543" s="3"/>
      <c r="R543" s="3"/>
      <c r="S543" s="3"/>
      <c r="T543" s="3"/>
      <c r="U543" s="3"/>
      <c r="V543" s="3"/>
      <c r="W543" s="3"/>
      <c r="X543" s="3"/>
      <c r="Y543" s="3"/>
      <c r="Z543" s="3"/>
    </row>
    <row r="544" spans="1:26" ht="12" customHeight="1" x14ac:dyDescent="0.25">
      <c r="A544" s="3"/>
      <c r="B544" s="3"/>
      <c r="C544" s="3"/>
      <c r="D544" s="3"/>
      <c r="E544" s="731"/>
      <c r="F544" s="732"/>
      <c r="G544" s="732"/>
      <c r="H544" s="733"/>
      <c r="I544" s="734"/>
      <c r="J544" s="735"/>
      <c r="K544" s="3"/>
      <c r="L544" s="3"/>
      <c r="M544" s="3"/>
      <c r="N544" s="3"/>
      <c r="O544" s="3"/>
      <c r="P544" s="3"/>
      <c r="Q544" s="3"/>
      <c r="R544" s="3"/>
      <c r="S544" s="3"/>
      <c r="T544" s="3"/>
      <c r="U544" s="3"/>
      <c r="V544" s="3"/>
      <c r="W544" s="3"/>
      <c r="X544" s="3"/>
      <c r="Y544" s="3"/>
      <c r="Z544" s="3"/>
    </row>
    <row r="545" spans="1:26" ht="12" customHeight="1" x14ac:dyDescent="0.25">
      <c r="A545" s="3"/>
      <c r="B545" s="3"/>
      <c r="C545" s="3"/>
      <c r="D545" s="3"/>
      <c r="E545" s="731"/>
      <c r="F545" s="732"/>
      <c r="G545" s="732"/>
      <c r="H545" s="733"/>
      <c r="I545" s="734"/>
      <c r="J545" s="735"/>
      <c r="K545" s="3"/>
      <c r="L545" s="3"/>
      <c r="M545" s="3"/>
      <c r="N545" s="3"/>
      <c r="O545" s="3"/>
      <c r="P545" s="3"/>
      <c r="Q545" s="3"/>
      <c r="R545" s="3"/>
      <c r="S545" s="3"/>
      <c r="T545" s="3"/>
      <c r="U545" s="3"/>
      <c r="V545" s="3"/>
      <c r="W545" s="3"/>
      <c r="X545" s="3"/>
      <c r="Y545" s="3"/>
      <c r="Z545" s="3"/>
    </row>
    <row r="546" spans="1:26" ht="12" customHeight="1" x14ac:dyDescent="0.25">
      <c r="A546" s="3"/>
      <c r="B546" s="3"/>
      <c r="C546" s="3"/>
      <c r="D546" s="3"/>
      <c r="E546" s="731"/>
      <c r="F546" s="732"/>
      <c r="G546" s="732"/>
      <c r="H546" s="733"/>
      <c r="I546" s="734"/>
      <c r="J546" s="735"/>
      <c r="K546" s="3"/>
      <c r="L546" s="3"/>
      <c r="M546" s="3"/>
      <c r="N546" s="3"/>
      <c r="O546" s="3"/>
      <c r="P546" s="3"/>
      <c r="Q546" s="3"/>
      <c r="R546" s="3"/>
      <c r="S546" s="3"/>
      <c r="T546" s="3"/>
      <c r="U546" s="3"/>
      <c r="V546" s="3"/>
      <c r="W546" s="3"/>
      <c r="X546" s="3"/>
      <c r="Y546" s="3"/>
      <c r="Z546" s="3"/>
    </row>
    <row r="547" spans="1:26" ht="12" customHeight="1" x14ac:dyDescent="0.25">
      <c r="A547" s="3"/>
      <c r="B547" s="3"/>
      <c r="C547" s="3"/>
      <c r="D547" s="3"/>
      <c r="E547" s="731"/>
      <c r="F547" s="732"/>
      <c r="G547" s="732"/>
      <c r="H547" s="733"/>
      <c r="I547" s="734"/>
      <c r="J547" s="735"/>
      <c r="K547" s="3"/>
      <c r="L547" s="3"/>
      <c r="M547" s="3"/>
      <c r="N547" s="3"/>
      <c r="O547" s="3"/>
      <c r="P547" s="3"/>
      <c r="Q547" s="3"/>
      <c r="R547" s="3"/>
      <c r="S547" s="3"/>
      <c r="T547" s="3"/>
      <c r="U547" s="3"/>
      <c r="V547" s="3"/>
      <c r="W547" s="3"/>
      <c r="X547" s="3"/>
      <c r="Y547" s="3"/>
      <c r="Z547" s="3"/>
    </row>
    <row r="548" spans="1:26" ht="12" customHeight="1" x14ac:dyDescent="0.25">
      <c r="A548" s="3"/>
      <c r="B548" s="3"/>
      <c r="C548" s="3"/>
      <c r="D548" s="3"/>
      <c r="E548" s="731"/>
      <c r="F548" s="732"/>
      <c r="G548" s="732"/>
      <c r="H548" s="733"/>
      <c r="I548" s="734"/>
      <c r="J548" s="735"/>
      <c r="K548" s="3"/>
      <c r="L548" s="3"/>
      <c r="M548" s="3"/>
      <c r="N548" s="3"/>
      <c r="O548" s="3"/>
      <c r="P548" s="3"/>
      <c r="Q548" s="3"/>
      <c r="R548" s="3"/>
      <c r="S548" s="3"/>
      <c r="T548" s="3"/>
      <c r="U548" s="3"/>
      <c r="V548" s="3"/>
      <c r="W548" s="3"/>
      <c r="X548" s="3"/>
      <c r="Y548" s="3"/>
      <c r="Z548" s="3"/>
    </row>
    <row r="549" spans="1:26" ht="12" customHeight="1" x14ac:dyDescent="0.25">
      <c r="A549" s="3"/>
      <c r="B549" s="3"/>
      <c r="C549" s="3"/>
      <c r="D549" s="3"/>
      <c r="E549" s="731"/>
      <c r="F549" s="732"/>
      <c r="G549" s="732"/>
      <c r="H549" s="733"/>
      <c r="I549" s="734"/>
      <c r="J549" s="735"/>
      <c r="K549" s="3"/>
      <c r="L549" s="3"/>
      <c r="M549" s="3"/>
      <c r="N549" s="3"/>
      <c r="O549" s="3"/>
      <c r="P549" s="3"/>
      <c r="Q549" s="3"/>
      <c r="R549" s="3"/>
      <c r="S549" s="3"/>
      <c r="T549" s="3"/>
      <c r="U549" s="3"/>
      <c r="V549" s="3"/>
      <c r="W549" s="3"/>
      <c r="X549" s="3"/>
      <c r="Y549" s="3"/>
      <c r="Z549" s="3"/>
    </row>
    <row r="550" spans="1:26" ht="12" customHeight="1" x14ac:dyDescent="0.25">
      <c r="A550" s="3"/>
      <c r="B550" s="3"/>
      <c r="C550" s="3"/>
      <c r="D550" s="3"/>
      <c r="E550" s="731"/>
      <c r="F550" s="732"/>
      <c r="G550" s="732"/>
      <c r="H550" s="733"/>
      <c r="I550" s="734"/>
      <c r="J550" s="735"/>
      <c r="K550" s="3"/>
      <c r="L550" s="3"/>
      <c r="M550" s="3"/>
      <c r="N550" s="3"/>
      <c r="O550" s="3"/>
      <c r="P550" s="3"/>
      <c r="Q550" s="3"/>
      <c r="R550" s="3"/>
      <c r="S550" s="3"/>
      <c r="T550" s="3"/>
      <c r="U550" s="3"/>
      <c r="V550" s="3"/>
      <c r="W550" s="3"/>
      <c r="X550" s="3"/>
      <c r="Y550" s="3"/>
      <c r="Z550" s="3"/>
    </row>
    <row r="551" spans="1:26" ht="12" customHeight="1" x14ac:dyDescent="0.25">
      <c r="A551" s="3"/>
      <c r="B551" s="3"/>
      <c r="C551" s="3"/>
      <c r="D551" s="3"/>
      <c r="E551" s="731"/>
      <c r="F551" s="732"/>
      <c r="G551" s="732"/>
      <c r="H551" s="733"/>
      <c r="I551" s="734"/>
      <c r="J551" s="735"/>
      <c r="K551" s="3"/>
      <c r="L551" s="3"/>
      <c r="M551" s="3"/>
      <c r="N551" s="3"/>
      <c r="O551" s="3"/>
      <c r="P551" s="3"/>
      <c r="Q551" s="3"/>
      <c r="R551" s="3"/>
      <c r="S551" s="3"/>
      <c r="T551" s="3"/>
      <c r="U551" s="3"/>
      <c r="V551" s="3"/>
      <c r="W551" s="3"/>
      <c r="X551" s="3"/>
      <c r="Y551" s="3"/>
      <c r="Z551" s="3"/>
    </row>
    <row r="552" spans="1:26" ht="12" customHeight="1" x14ac:dyDescent="0.25">
      <c r="A552" s="3"/>
      <c r="B552" s="3"/>
      <c r="C552" s="3"/>
      <c r="D552" s="3"/>
      <c r="E552" s="731"/>
      <c r="F552" s="732"/>
      <c r="G552" s="732"/>
      <c r="H552" s="733"/>
      <c r="I552" s="734"/>
      <c r="J552" s="735"/>
      <c r="K552" s="3"/>
      <c r="L552" s="3"/>
      <c r="M552" s="3"/>
      <c r="N552" s="3"/>
      <c r="O552" s="3"/>
      <c r="P552" s="3"/>
      <c r="Q552" s="3"/>
      <c r="R552" s="3"/>
      <c r="S552" s="3"/>
      <c r="T552" s="3"/>
      <c r="U552" s="3"/>
      <c r="V552" s="3"/>
      <c r="W552" s="3"/>
      <c r="X552" s="3"/>
      <c r="Y552" s="3"/>
      <c r="Z552" s="3"/>
    </row>
    <row r="553" spans="1:26" ht="12" customHeight="1" x14ac:dyDescent="0.25">
      <c r="A553" s="3"/>
      <c r="B553" s="3"/>
      <c r="C553" s="3"/>
      <c r="D553" s="3"/>
      <c r="E553" s="731"/>
      <c r="F553" s="732"/>
      <c r="G553" s="732"/>
      <c r="H553" s="733"/>
      <c r="I553" s="734"/>
      <c r="J553" s="735"/>
      <c r="K553" s="3"/>
      <c r="L553" s="3"/>
      <c r="M553" s="3"/>
      <c r="N553" s="3"/>
      <c r="O553" s="3"/>
      <c r="P553" s="3"/>
      <c r="Q553" s="3"/>
      <c r="R553" s="3"/>
      <c r="S553" s="3"/>
      <c r="T553" s="3"/>
      <c r="U553" s="3"/>
      <c r="V553" s="3"/>
      <c r="W553" s="3"/>
      <c r="X553" s="3"/>
      <c r="Y553" s="3"/>
      <c r="Z553" s="3"/>
    </row>
    <row r="554" spans="1:26" ht="12" customHeight="1" x14ac:dyDescent="0.25">
      <c r="A554" s="3"/>
      <c r="B554" s="3"/>
      <c r="C554" s="3"/>
      <c r="D554" s="3"/>
      <c r="E554" s="731"/>
      <c r="F554" s="732"/>
      <c r="G554" s="732"/>
      <c r="H554" s="733"/>
      <c r="I554" s="734"/>
      <c r="J554" s="735"/>
      <c r="K554" s="3"/>
      <c r="L554" s="3"/>
      <c r="M554" s="3"/>
      <c r="N554" s="3"/>
      <c r="O554" s="3"/>
      <c r="P554" s="3"/>
      <c r="Q554" s="3"/>
      <c r="R554" s="3"/>
      <c r="S554" s="3"/>
      <c r="T554" s="3"/>
      <c r="U554" s="3"/>
      <c r="V554" s="3"/>
      <c r="W554" s="3"/>
      <c r="X554" s="3"/>
      <c r="Y554" s="3"/>
      <c r="Z554" s="3"/>
    </row>
    <row r="555" spans="1:26" ht="12" customHeight="1" x14ac:dyDescent="0.25">
      <c r="A555" s="3"/>
      <c r="B555" s="3"/>
      <c r="C555" s="3"/>
      <c r="D555" s="3"/>
      <c r="E555" s="731"/>
      <c r="F555" s="732"/>
      <c r="G555" s="732"/>
      <c r="H555" s="733"/>
      <c r="I555" s="734"/>
      <c r="J555" s="735"/>
      <c r="K555" s="3"/>
      <c r="L555" s="3"/>
      <c r="M555" s="3"/>
      <c r="N555" s="3"/>
      <c r="O555" s="3"/>
      <c r="P555" s="3"/>
      <c r="Q555" s="3"/>
      <c r="R555" s="3"/>
      <c r="S555" s="3"/>
      <c r="T555" s="3"/>
      <c r="U555" s="3"/>
      <c r="V555" s="3"/>
      <c r="W555" s="3"/>
      <c r="X555" s="3"/>
      <c r="Y555" s="3"/>
      <c r="Z555" s="3"/>
    </row>
    <row r="556" spans="1:26" ht="12" customHeight="1" x14ac:dyDescent="0.25">
      <c r="A556" s="3"/>
      <c r="B556" s="3"/>
      <c r="C556" s="3"/>
      <c r="D556" s="3"/>
      <c r="E556" s="731"/>
      <c r="F556" s="732"/>
      <c r="G556" s="732"/>
      <c r="H556" s="733"/>
      <c r="I556" s="734"/>
      <c r="J556" s="735"/>
      <c r="K556" s="3"/>
      <c r="L556" s="3"/>
      <c r="M556" s="3"/>
      <c r="N556" s="3"/>
      <c r="O556" s="3"/>
      <c r="P556" s="3"/>
      <c r="Q556" s="3"/>
      <c r="R556" s="3"/>
      <c r="S556" s="3"/>
      <c r="T556" s="3"/>
      <c r="U556" s="3"/>
      <c r="V556" s="3"/>
      <c r="W556" s="3"/>
      <c r="X556" s="3"/>
      <c r="Y556" s="3"/>
      <c r="Z556" s="3"/>
    </row>
    <row r="557" spans="1:26" ht="12" customHeight="1" x14ac:dyDescent="0.25">
      <c r="A557" s="3"/>
      <c r="B557" s="3"/>
      <c r="C557" s="3"/>
      <c r="D557" s="3"/>
      <c r="E557" s="731"/>
      <c r="F557" s="732"/>
      <c r="G557" s="732"/>
      <c r="H557" s="733"/>
      <c r="I557" s="734"/>
      <c r="J557" s="735"/>
      <c r="K557" s="3"/>
      <c r="L557" s="3"/>
      <c r="M557" s="3"/>
      <c r="N557" s="3"/>
      <c r="O557" s="3"/>
      <c r="P557" s="3"/>
      <c r="Q557" s="3"/>
      <c r="R557" s="3"/>
      <c r="S557" s="3"/>
      <c r="T557" s="3"/>
      <c r="U557" s="3"/>
      <c r="V557" s="3"/>
      <c r="W557" s="3"/>
      <c r="X557" s="3"/>
      <c r="Y557" s="3"/>
      <c r="Z557" s="3"/>
    </row>
    <row r="558" spans="1:26" ht="12" customHeight="1" x14ac:dyDescent="0.25">
      <c r="A558" s="3"/>
      <c r="B558" s="3"/>
      <c r="C558" s="3"/>
      <c r="D558" s="3"/>
      <c r="E558" s="731"/>
      <c r="F558" s="732"/>
      <c r="G558" s="732"/>
      <c r="H558" s="733"/>
      <c r="I558" s="734"/>
      <c r="J558" s="735"/>
      <c r="K558" s="3"/>
      <c r="L558" s="3"/>
      <c r="M558" s="3"/>
      <c r="N558" s="3"/>
      <c r="O558" s="3"/>
      <c r="P558" s="3"/>
      <c r="Q558" s="3"/>
      <c r="R558" s="3"/>
      <c r="S558" s="3"/>
      <c r="T558" s="3"/>
      <c r="U558" s="3"/>
      <c r="V558" s="3"/>
      <c r="W558" s="3"/>
      <c r="X558" s="3"/>
      <c r="Y558" s="3"/>
      <c r="Z558" s="3"/>
    </row>
    <row r="559" spans="1:26" ht="12" customHeight="1" x14ac:dyDescent="0.25">
      <c r="A559" s="3"/>
      <c r="B559" s="3"/>
      <c r="C559" s="3"/>
      <c r="D559" s="3"/>
      <c r="E559" s="731"/>
      <c r="F559" s="732"/>
      <c r="G559" s="732"/>
      <c r="H559" s="733"/>
      <c r="I559" s="734"/>
      <c r="J559" s="735"/>
      <c r="K559" s="3"/>
      <c r="L559" s="3"/>
      <c r="M559" s="3"/>
      <c r="N559" s="3"/>
      <c r="O559" s="3"/>
      <c r="P559" s="3"/>
      <c r="Q559" s="3"/>
      <c r="R559" s="3"/>
      <c r="S559" s="3"/>
      <c r="T559" s="3"/>
      <c r="U559" s="3"/>
      <c r="V559" s="3"/>
      <c r="W559" s="3"/>
      <c r="X559" s="3"/>
      <c r="Y559" s="3"/>
      <c r="Z559" s="3"/>
    </row>
    <row r="560" spans="1:26" ht="12" customHeight="1" x14ac:dyDescent="0.25">
      <c r="A560" s="3"/>
      <c r="B560" s="3"/>
      <c r="C560" s="3"/>
      <c r="D560" s="3"/>
      <c r="E560" s="731"/>
      <c r="F560" s="732"/>
      <c r="G560" s="732"/>
      <c r="H560" s="733"/>
      <c r="I560" s="734"/>
      <c r="J560" s="735"/>
      <c r="K560" s="3"/>
      <c r="L560" s="3"/>
      <c r="M560" s="3"/>
      <c r="N560" s="3"/>
      <c r="O560" s="3"/>
      <c r="P560" s="3"/>
      <c r="Q560" s="3"/>
      <c r="R560" s="3"/>
      <c r="S560" s="3"/>
      <c r="T560" s="3"/>
      <c r="U560" s="3"/>
      <c r="V560" s="3"/>
      <c r="W560" s="3"/>
      <c r="X560" s="3"/>
      <c r="Y560" s="3"/>
      <c r="Z560" s="3"/>
    </row>
    <row r="561" spans="1:26" ht="12" customHeight="1" x14ac:dyDescent="0.25">
      <c r="A561" s="3"/>
      <c r="B561" s="3"/>
      <c r="C561" s="3"/>
      <c r="D561" s="3"/>
      <c r="E561" s="731"/>
      <c r="F561" s="732"/>
      <c r="G561" s="732"/>
      <c r="H561" s="733"/>
      <c r="I561" s="734"/>
      <c r="J561" s="735"/>
      <c r="K561" s="3"/>
      <c r="L561" s="3"/>
      <c r="M561" s="3"/>
      <c r="N561" s="3"/>
      <c r="O561" s="3"/>
      <c r="P561" s="3"/>
      <c r="Q561" s="3"/>
      <c r="R561" s="3"/>
      <c r="S561" s="3"/>
      <c r="T561" s="3"/>
      <c r="U561" s="3"/>
      <c r="V561" s="3"/>
      <c r="W561" s="3"/>
      <c r="X561" s="3"/>
      <c r="Y561" s="3"/>
      <c r="Z561" s="3"/>
    </row>
    <row r="562" spans="1:26" ht="12" customHeight="1" x14ac:dyDescent="0.25">
      <c r="A562" s="3"/>
      <c r="B562" s="3"/>
      <c r="C562" s="3"/>
      <c r="D562" s="3"/>
      <c r="E562" s="731"/>
      <c r="F562" s="732"/>
      <c r="G562" s="732"/>
      <c r="H562" s="733"/>
      <c r="I562" s="734"/>
      <c r="J562" s="735"/>
      <c r="K562" s="3"/>
      <c r="L562" s="3"/>
      <c r="M562" s="3"/>
      <c r="N562" s="3"/>
      <c r="O562" s="3"/>
      <c r="P562" s="3"/>
      <c r="Q562" s="3"/>
      <c r="R562" s="3"/>
      <c r="S562" s="3"/>
      <c r="T562" s="3"/>
      <c r="U562" s="3"/>
      <c r="V562" s="3"/>
      <c r="W562" s="3"/>
      <c r="X562" s="3"/>
      <c r="Y562" s="3"/>
      <c r="Z562" s="3"/>
    </row>
    <row r="563" spans="1:26" ht="12" customHeight="1" x14ac:dyDescent="0.25">
      <c r="A563" s="3"/>
      <c r="B563" s="3"/>
      <c r="C563" s="3"/>
      <c r="D563" s="3"/>
      <c r="E563" s="731"/>
      <c r="F563" s="732"/>
      <c r="G563" s="732"/>
      <c r="H563" s="733"/>
      <c r="I563" s="734"/>
      <c r="J563" s="735"/>
      <c r="K563" s="3"/>
      <c r="L563" s="3"/>
      <c r="M563" s="3"/>
      <c r="N563" s="3"/>
      <c r="O563" s="3"/>
      <c r="P563" s="3"/>
      <c r="Q563" s="3"/>
      <c r="R563" s="3"/>
      <c r="S563" s="3"/>
      <c r="T563" s="3"/>
      <c r="U563" s="3"/>
      <c r="V563" s="3"/>
      <c r="W563" s="3"/>
      <c r="X563" s="3"/>
      <c r="Y563" s="3"/>
      <c r="Z563" s="3"/>
    </row>
    <row r="564" spans="1:26" ht="12" customHeight="1" x14ac:dyDescent="0.25">
      <c r="A564" s="3"/>
      <c r="B564" s="3"/>
      <c r="C564" s="3"/>
      <c r="D564" s="3"/>
      <c r="E564" s="731"/>
      <c r="F564" s="732"/>
      <c r="G564" s="732"/>
      <c r="H564" s="733"/>
      <c r="I564" s="734"/>
      <c r="J564" s="735"/>
      <c r="K564" s="3"/>
      <c r="L564" s="3"/>
      <c r="M564" s="3"/>
      <c r="N564" s="3"/>
      <c r="O564" s="3"/>
      <c r="P564" s="3"/>
      <c r="Q564" s="3"/>
      <c r="R564" s="3"/>
      <c r="S564" s="3"/>
      <c r="T564" s="3"/>
      <c r="U564" s="3"/>
      <c r="V564" s="3"/>
      <c r="W564" s="3"/>
      <c r="X564" s="3"/>
      <c r="Y564" s="3"/>
      <c r="Z564" s="3"/>
    </row>
    <row r="565" spans="1:26" ht="12" customHeight="1" x14ac:dyDescent="0.25">
      <c r="A565" s="3"/>
      <c r="B565" s="3"/>
      <c r="C565" s="3"/>
      <c r="D565" s="3"/>
      <c r="E565" s="731"/>
      <c r="F565" s="732"/>
      <c r="G565" s="732"/>
      <c r="H565" s="733"/>
      <c r="I565" s="734"/>
      <c r="J565" s="735"/>
      <c r="K565" s="3"/>
      <c r="L565" s="3"/>
      <c r="M565" s="3"/>
      <c r="N565" s="3"/>
      <c r="O565" s="3"/>
      <c r="P565" s="3"/>
      <c r="Q565" s="3"/>
      <c r="R565" s="3"/>
      <c r="S565" s="3"/>
      <c r="T565" s="3"/>
      <c r="U565" s="3"/>
      <c r="V565" s="3"/>
      <c r="W565" s="3"/>
      <c r="X565" s="3"/>
      <c r="Y565" s="3"/>
      <c r="Z565" s="3"/>
    </row>
    <row r="566" spans="1:26" ht="12" customHeight="1" x14ac:dyDescent="0.25">
      <c r="A566" s="3"/>
      <c r="B566" s="3"/>
      <c r="C566" s="3"/>
      <c r="D566" s="3"/>
      <c r="E566" s="731"/>
      <c r="F566" s="732"/>
      <c r="G566" s="732"/>
      <c r="H566" s="733"/>
      <c r="I566" s="734"/>
      <c r="J566" s="735"/>
      <c r="K566" s="3"/>
      <c r="L566" s="3"/>
      <c r="M566" s="3"/>
      <c r="N566" s="3"/>
      <c r="O566" s="3"/>
      <c r="P566" s="3"/>
      <c r="Q566" s="3"/>
      <c r="R566" s="3"/>
      <c r="S566" s="3"/>
      <c r="T566" s="3"/>
      <c r="U566" s="3"/>
      <c r="V566" s="3"/>
      <c r="W566" s="3"/>
      <c r="X566" s="3"/>
      <c r="Y566" s="3"/>
      <c r="Z566" s="3"/>
    </row>
    <row r="567" spans="1:26" ht="12" customHeight="1" x14ac:dyDescent="0.25">
      <c r="A567" s="3"/>
      <c r="B567" s="3"/>
      <c r="C567" s="3"/>
      <c r="D567" s="3"/>
      <c r="E567" s="731"/>
      <c r="F567" s="732"/>
      <c r="G567" s="732"/>
      <c r="H567" s="733"/>
      <c r="I567" s="734"/>
      <c r="J567" s="735"/>
      <c r="K567" s="3"/>
      <c r="L567" s="3"/>
      <c r="M567" s="3"/>
      <c r="N567" s="3"/>
      <c r="O567" s="3"/>
      <c r="P567" s="3"/>
      <c r="Q567" s="3"/>
      <c r="R567" s="3"/>
      <c r="S567" s="3"/>
      <c r="T567" s="3"/>
      <c r="U567" s="3"/>
      <c r="V567" s="3"/>
      <c r="W567" s="3"/>
      <c r="X567" s="3"/>
      <c r="Y567" s="3"/>
      <c r="Z567" s="3"/>
    </row>
    <row r="568" spans="1:26" ht="12" customHeight="1" x14ac:dyDescent="0.25">
      <c r="A568" s="3"/>
      <c r="B568" s="3"/>
      <c r="C568" s="3"/>
      <c r="D568" s="3"/>
      <c r="E568" s="731"/>
      <c r="F568" s="732"/>
      <c r="G568" s="732"/>
      <c r="H568" s="733"/>
      <c r="I568" s="734"/>
      <c r="J568" s="735"/>
      <c r="K568" s="3"/>
      <c r="L568" s="3"/>
      <c r="M568" s="3"/>
      <c r="N568" s="3"/>
      <c r="O568" s="3"/>
      <c r="P568" s="3"/>
      <c r="Q568" s="3"/>
      <c r="R568" s="3"/>
      <c r="S568" s="3"/>
      <c r="T568" s="3"/>
      <c r="U568" s="3"/>
      <c r="V568" s="3"/>
      <c r="W568" s="3"/>
      <c r="X568" s="3"/>
      <c r="Y568" s="3"/>
      <c r="Z568" s="3"/>
    </row>
    <row r="569" spans="1:26" ht="12" customHeight="1" x14ac:dyDescent="0.25">
      <c r="A569" s="3"/>
      <c r="B569" s="3"/>
      <c r="C569" s="3"/>
      <c r="D569" s="3"/>
      <c r="E569" s="731"/>
      <c r="F569" s="732"/>
      <c r="G569" s="732"/>
      <c r="H569" s="733"/>
      <c r="I569" s="734"/>
      <c r="J569" s="735"/>
      <c r="K569" s="3"/>
      <c r="L569" s="3"/>
      <c r="M569" s="3"/>
      <c r="N569" s="3"/>
      <c r="O569" s="3"/>
      <c r="P569" s="3"/>
      <c r="Q569" s="3"/>
      <c r="R569" s="3"/>
      <c r="S569" s="3"/>
      <c r="T569" s="3"/>
      <c r="U569" s="3"/>
      <c r="V569" s="3"/>
      <c r="W569" s="3"/>
      <c r="X569" s="3"/>
      <c r="Y569" s="3"/>
      <c r="Z569" s="3"/>
    </row>
    <row r="570" spans="1:26" ht="12" customHeight="1" x14ac:dyDescent="0.25">
      <c r="A570" s="3"/>
      <c r="B570" s="3"/>
      <c r="C570" s="3"/>
      <c r="D570" s="3"/>
      <c r="E570" s="731"/>
      <c r="F570" s="732"/>
      <c r="G570" s="732"/>
      <c r="H570" s="733"/>
      <c r="I570" s="734"/>
      <c r="J570" s="735"/>
      <c r="K570" s="3"/>
      <c r="L570" s="3"/>
      <c r="M570" s="3"/>
      <c r="N570" s="3"/>
      <c r="O570" s="3"/>
      <c r="P570" s="3"/>
      <c r="Q570" s="3"/>
      <c r="R570" s="3"/>
      <c r="S570" s="3"/>
      <c r="T570" s="3"/>
      <c r="U570" s="3"/>
      <c r="V570" s="3"/>
      <c r="W570" s="3"/>
      <c r="X570" s="3"/>
      <c r="Y570" s="3"/>
      <c r="Z570" s="3"/>
    </row>
    <row r="571" spans="1:26" ht="12" customHeight="1" x14ac:dyDescent="0.25">
      <c r="A571" s="3"/>
      <c r="B571" s="3"/>
      <c r="C571" s="3"/>
      <c r="D571" s="3"/>
      <c r="E571" s="731"/>
      <c r="F571" s="732"/>
      <c r="G571" s="732"/>
      <c r="H571" s="733"/>
      <c r="I571" s="734"/>
      <c r="J571" s="735"/>
      <c r="K571" s="3"/>
      <c r="L571" s="3"/>
      <c r="M571" s="3"/>
      <c r="N571" s="3"/>
      <c r="O571" s="3"/>
      <c r="P571" s="3"/>
      <c r="Q571" s="3"/>
      <c r="R571" s="3"/>
      <c r="S571" s="3"/>
      <c r="T571" s="3"/>
      <c r="U571" s="3"/>
      <c r="V571" s="3"/>
      <c r="W571" s="3"/>
      <c r="X571" s="3"/>
      <c r="Y571" s="3"/>
      <c r="Z571" s="3"/>
    </row>
    <row r="572" spans="1:26" ht="12" customHeight="1" x14ac:dyDescent="0.25">
      <c r="A572" s="3"/>
      <c r="B572" s="3"/>
      <c r="C572" s="3"/>
      <c r="D572" s="3"/>
      <c r="E572" s="731"/>
      <c r="F572" s="732"/>
      <c r="G572" s="732"/>
      <c r="H572" s="733"/>
      <c r="I572" s="734"/>
      <c r="J572" s="735"/>
      <c r="K572" s="3"/>
      <c r="L572" s="3"/>
      <c r="M572" s="3"/>
      <c r="N572" s="3"/>
      <c r="O572" s="3"/>
      <c r="P572" s="3"/>
      <c r="Q572" s="3"/>
      <c r="R572" s="3"/>
      <c r="S572" s="3"/>
      <c r="T572" s="3"/>
      <c r="U572" s="3"/>
      <c r="V572" s="3"/>
      <c r="W572" s="3"/>
      <c r="X572" s="3"/>
      <c r="Y572" s="3"/>
      <c r="Z572" s="3"/>
    </row>
    <row r="573" spans="1:26" ht="12" customHeight="1" x14ac:dyDescent="0.25">
      <c r="A573" s="3"/>
      <c r="B573" s="3"/>
      <c r="C573" s="3"/>
      <c r="D573" s="3"/>
      <c r="E573" s="731"/>
      <c r="F573" s="732"/>
      <c r="G573" s="732"/>
      <c r="H573" s="733"/>
      <c r="I573" s="734"/>
      <c r="J573" s="735"/>
      <c r="K573" s="3"/>
      <c r="L573" s="3"/>
      <c r="M573" s="3"/>
      <c r="N573" s="3"/>
      <c r="O573" s="3"/>
      <c r="P573" s="3"/>
      <c r="Q573" s="3"/>
      <c r="R573" s="3"/>
      <c r="S573" s="3"/>
      <c r="T573" s="3"/>
      <c r="U573" s="3"/>
      <c r="V573" s="3"/>
      <c r="W573" s="3"/>
      <c r="X573" s="3"/>
      <c r="Y573" s="3"/>
      <c r="Z573" s="3"/>
    </row>
    <row r="574" spans="1:26" ht="12" customHeight="1" x14ac:dyDescent="0.25">
      <c r="A574" s="3"/>
      <c r="B574" s="3"/>
      <c r="C574" s="3"/>
      <c r="D574" s="3"/>
      <c r="E574" s="731"/>
      <c r="F574" s="732"/>
      <c r="G574" s="732"/>
      <c r="H574" s="733"/>
      <c r="I574" s="734"/>
      <c r="J574" s="735"/>
      <c r="K574" s="3"/>
      <c r="L574" s="3"/>
      <c r="M574" s="3"/>
      <c r="N574" s="3"/>
      <c r="O574" s="3"/>
      <c r="P574" s="3"/>
      <c r="Q574" s="3"/>
      <c r="R574" s="3"/>
      <c r="S574" s="3"/>
      <c r="T574" s="3"/>
      <c r="U574" s="3"/>
      <c r="V574" s="3"/>
      <c r="W574" s="3"/>
      <c r="X574" s="3"/>
      <c r="Y574" s="3"/>
      <c r="Z574" s="3"/>
    </row>
    <row r="575" spans="1:26" ht="12" customHeight="1" x14ac:dyDescent="0.25">
      <c r="A575" s="3"/>
      <c r="B575" s="3"/>
      <c r="C575" s="3"/>
      <c r="D575" s="3"/>
      <c r="E575" s="731"/>
      <c r="F575" s="732"/>
      <c r="G575" s="732"/>
      <c r="H575" s="733"/>
      <c r="I575" s="734"/>
      <c r="J575" s="735"/>
      <c r="K575" s="3"/>
      <c r="L575" s="3"/>
      <c r="M575" s="3"/>
      <c r="N575" s="3"/>
      <c r="O575" s="3"/>
      <c r="P575" s="3"/>
      <c r="Q575" s="3"/>
      <c r="R575" s="3"/>
      <c r="S575" s="3"/>
      <c r="T575" s="3"/>
      <c r="U575" s="3"/>
      <c r="V575" s="3"/>
      <c r="W575" s="3"/>
      <c r="X575" s="3"/>
      <c r="Y575" s="3"/>
      <c r="Z575" s="3"/>
    </row>
    <row r="576" spans="1:26" ht="12" customHeight="1" x14ac:dyDescent="0.25">
      <c r="A576" s="3"/>
      <c r="B576" s="3"/>
      <c r="C576" s="3"/>
      <c r="D576" s="3"/>
      <c r="E576" s="731"/>
      <c r="F576" s="732"/>
      <c r="G576" s="732"/>
      <c r="H576" s="733"/>
      <c r="I576" s="734"/>
      <c r="J576" s="735"/>
      <c r="K576" s="3"/>
      <c r="L576" s="3"/>
      <c r="M576" s="3"/>
      <c r="N576" s="3"/>
      <c r="O576" s="3"/>
      <c r="P576" s="3"/>
      <c r="Q576" s="3"/>
      <c r="R576" s="3"/>
      <c r="S576" s="3"/>
      <c r="T576" s="3"/>
      <c r="U576" s="3"/>
      <c r="V576" s="3"/>
      <c r="W576" s="3"/>
      <c r="X576" s="3"/>
      <c r="Y576" s="3"/>
      <c r="Z576" s="3"/>
    </row>
    <row r="577" spans="1:26" ht="12" customHeight="1" x14ac:dyDescent="0.25">
      <c r="A577" s="3"/>
      <c r="B577" s="3"/>
      <c r="C577" s="3"/>
      <c r="D577" s="3"/>
      <c r="E577" s="731"/>
      <c r="F577" s="732"/>
      <c r="G577" s="732"/>
      <c r="H577" s="733"/>
      <c r="I577" s="734"/>
      <c r="J577" s="735"/>
      <c r="K577" s="3"/>
      <c r="L577" s="3"/>
      <c r="M577" s="3"/>
      <c r="N577" s="3"/>
      <c r="O577" s="3"/>
      <c r="P577" s="3"/>
      <c r="Q577" s="3"/>
      <c r="R577" s="3"/>
      <c r="S577" s="3"/>
      <c r="T577" s="3"/>
      <c r="U577" s="3"/>
      <c r="V577" s="3"/>
      <c r="W577" s="3"/>
      <c r="X577" s="3"/>
      <c r="Y577" s="3"/>
      <c r="Z577" s="3"/>
    </row>
    <row r="578" spans="1:26" ht="12" customHeight="1" x14ac:dyDescent="0.25">
      <c r="A578" s="3"/>
      <c r="B578" s="3"/>
      <c r="C578" s="3"/>
      <c r="D578" s="3"/>
      <c r="E578" s="731"/>
      <c r="F578" s="732"/>
      <c r="G578" s="732"/>
      <c r="H578" s="733"/>
      <c r="I578" s="734"/>
      <c r="J578" s="735"/>
      <c r="K578" s="3"/>
      <c r="L578" s="3"/>
      <c r="M578" s="3"/>
      <c r="N578" s="3"/>
      <c r="O578" s="3"/>
      <c r="P578" s="3"/>
      <c r="Q578" s="3"/>
      <c r="R578" s="3"/>
      <c r="S578" s="3"/>
      <c r="T578" s="3"/>
      <c r="U578" s="3"/>
      <c r="V578" s="3"/>
      <c r="W578" s="3"/>
      <c r="X578" s="3"/>
      <c r="Y578" s="3"/>
      <c r="Z578" s="3"/>
    </row>
    <row r="579" spans="1:26" ht="12" customHeight="1" x14ac:dyDescent="0.25">
      <c r="A579" s="3"/>
      <c r="B579" s="3"/>
      <c r="C579" s="3"/>
      <c r="D579" s="3"/>
      <c r="E579" s="731"/>
      <c r="F579" s="732"/>
      <c r="G579" s="732"/>
      <c r="H579" s="733"/>
      <c r="I579" s="734"/>
      <c r="J579" s="735"/>
      <c r="K579" s="3"/>
      <c r="L579" s="3"/>
      <c r="M579" s="3"/>
      <c r="N579" s="3"/>
      <c r="O579" s="3"/>
      <c r="P579" s="3"/>
      <c r="Q579" s="3"/>
      <c r="R579" s="3"/>
      <c r="S579" s="3"/>
      <c r="T579" s="3"/>
      <c r="U579" s="3"/>
      <c r="V579" s="3"/>
      <c r="W579" s="3"/>
      <c r="X579" s="3"/>
      <c r="Y579" s="3"/>
      <c r="Z579" s="3"/>
    </row>
    <row r="580" spans="1:26" ht="12" customHeight="1" x14ac:dyDescent="0.25">
      <c r="A580" s="3"/>
      <c r="B580" s="3"/>
      <c r="C580" s="3"/>
      <c r="D580" s="3"/>
      <c r="E580" s="731"/>
      <c r="F580" s="732"/>
      <c r="G580" s="732"/>
      <c r="H580" s="733"/>
      <c r="I580" s="734"/>
      <c r="J580" s="735"/>
      <c r="K580" s="3"/>
      <c r="L580" s="3"/>
      <c r="M580" s="3"/>
      <c r="N580" s="3"/>
      <c r="O580" s="3"/>
      <c r="P580" s="3"/>
      <c r="Q580" s="3"/>
      <c r="R580" s="3"/>
      <c r="S580" s="3"/>
      <c r="T580" s="3"/>
      <c r="U580" s="3"/>
      <c r="V580" s="3"/>
      <c r="W580" s="3"/>
      <c r="X580" s="3"/>
      <c r="Y580" s="3"/>
      <c r="Z580" s="3"/>
    </row>
    <row r="581" spans="1:26" ht="12" customHeight="1" x14ac:dyDescent="0.25">
      <c r="A581" s="3"/>
      <c r="B581" s="3"/>
      <c r="C581" s="3"/>
      <c r="D581" s="3"/>
      <c r="E581" s="731"/>
      <c r="F581" s="732"/>
      <c r="G581" s="732"/>
      <c r="H581" s="733"/>
      <c r="I581" s="734"/>
      <c r="J581" s="735"/>
      <c r="K581" s="3"/>
      <c r="L581" s="3"/>
      <c r="M581" s="3"/>
      <c r="N581" s="3"/>
      <c r="O581" s="3"/>
      <c r="P581" s="3"/>
      <c r="Q581" s="3"/>
      <c r="R581" s="3"/>
      <c r="S581" s="3"/>
      <c r="T581" s="3"/>
      <c r="U581" s="3"/>
      <c r="V581" s="3"/>
      <c r="W581" s="3"/>
      <c r="X581" s="3"/>
      <c r="Y581" s="3"/>
      <c r="Z581" s="3"/>
    </row>
    <row r="582" spans="1:26" ht="12" customHeight="1" x14ac:dyDescent="0.25">
      <c r="A582" s="3"/>
      <c r="B582" s="3"/>
      <c r="C582" s="3"/>
      <c r="D582" s="3"/>
      <c r="E582" s="731"/>
      <c r="F582" s="732"/>
      <c r="G582" s="732"/>
      <c r="H582" s="733"/>
      <c r="I582" s="734"/>
      <c r="J582" s="735"/>
      <c r="K582" s="3"/>
      <c r="L582" s="3"/>
      <c r="M582" s="3"/>
      <c r="N582" s="3"/>
      <c r="O582" s="3"/>
      <c r="P582" s="3"/>
      <c r="Q582" s="3"/>
      <c r="R582" s="3"/>
      <c r="S582" s="3"/>
      <c r="T582" s="3"/>
      <c r="U582" s="3"/>
      <c r="V582" s="3"/>
      <c r="W582" s="3"/>
      <c r="X582" s="3"/>
      <c r="Y582" s="3"/>
      <c r="Z582" s="3"/>
    </row>
    <row r="583" spans="1:26" ht="12" customHeight="1" x14ac:dyDescent="0.25">
      <c r="A583" s="3"/>
      <c r="B583" s="3"/>
      <c r="C583" s="3"/>
      <c r="D583" s="3"/>
      <c r="E583" s="731"/>
      <c r="F583" s="732"/>
      <c r="G583" s="732"/>
      <c r="H583" s="733"/>
      <c r="I583" s="734"/>
      <c r="J583" s="735"/>
      <c r="K583" s="3"/>
      <c r="L583" s="3"/>
      <c r="M583" s="3"/>
      <c r="N583" s="3"/>
      <c r="O583" s="3"/>
      <c r="P583" s="3"/>
      <c r="Q583" s="3"/>
      <c r="R583" s="3"/>
      <c r="S583" s="3"/>
      <c r="T583" s="3"/>
      <c r="U583" s="3"/>
      <c r="V583" s="3"/>
      <c r="W583" s="3"/>
      <c r="X583" s="3"/>
      <c r="Y583" s="3"/>
      <c r="Z583" s="3"/>
    </row>
    <row r="584" spans="1:26" ht="12" customHeight="1" x14ac:dyDescent="0.25">
      <c r="A584" s="3"/>
      <c r="B584" s="3"/>
      <c r="C584" s="3"/>
      <c r="D584" s="3"/>
      <c r="E584" s="731"/>
      <c r="F584" s="732"/>
      <c r="G584" s="732"/>
      <c r="H584" s="733"/>
      <c r="I584" s="734"/>
      <c r="J584" s="735"/>
      <c r="K584" s="3"/>
      <c r="L584" s="3"/>
      <c r="M584" s="3"/>
      <c r="N584" s="3"/>
      <c r="O584" s="3"/>
      <c r="P584" s="3"/>
      <c r="Q584" s="3"/>
      <c r="R584" s="3"/>
      <c r="S584" s="3"/>
      <c r="T584" s="3"/>
      <c r="U584" s="3"/>
      <c r="V584" s="3"/>
      <c r="W584" s="3"/>
      <c r="X584" s="3"/>
      <c r="Y584" s="3"/>
      <c r="Z584" s="3"/>
    </row>
    <row r="585" spans="1:26" ht="12" customHeight="1" x14ac:dyDescent="0.25">
      <c r="A585" s="3"/>
      <c r="B585" s="3"/>
      <c r="C585" s="3"/>
      <c r="D585" s="3"/>
      <c r="E585" s="731"/>
      <c r="F585" s="732"/>
      <c r="G585" s="732"/>
      <c r="H585" s="733"/>
      <c r="I585" s="734"/>
      <c r="J585" s="735"/>
      <c r="K585" s="3"/>
      <c r="L585" s="3"/>
      <c r="M585" s="3"/>
      <c r="N585" s="3"/>
      <c r="O585" s="3"/>
      <c r="P585" s="3"/>
      <c r="Q585" s="3"/>
      <c r="R585" s="3"/>
      <c r="S585" s="3"/>
      <c r="T585" s="3"/>
      <c r="U585" s="3"/>
      <c r="V585" s="3"/>
      <c r="W585" s="3"/>
      <c r="X585" s="3"/>
      <c r="Y585" s="3"/>
      <c r="Z585" s="3"/>
    </row>
    <row r="586" spans="1:26" ht="12" customHeight="1" x14ac:dyDescent="0.25">
      <c r="A586" s="3"/>
      <c r="B586" s="3"/>
      <c r="C586" s="3"/>
      <c r="D586" s="3"/>
      <c r="E586" s="731"/>
      <c r="F586" s="732"/>
      <c r="G586" s="732"/>
      <c r="H586" s="733"/>
      <c r="I586" s="734"/>
      <c r="J586" s="735"/>
      <c r="K586" s="3"/>
      <c r="L586" s="3"/>
      <c r="M586" s="3"/>
      <c r="N586" s="3"/>
      <c r="O586" s="3"/>
      <c r="P586" s="3"/>
      <c r="Q586" s="3"/>
      <c r="R586" s="3"/>
      <c r="S586" s="3"/>
      <c r="T586" s="3"/>
      <c r="U586" s="3"/>
      <c r="V586" s="3"/>
      <c r="W586" s="3"/>
      <c r="X586" s="3"/>
      <c r="Y586" s="3"/>
      <c r="Z586" s="3"/>
    </row>
    <row r="587" spans="1:26" ht="12" customHeight="1" x14ac:dyDescent="0.25">
      <c r="A587" s="3"/>
      <c r="B587" s="3"/>
      <c r="C587" s="3"/>
      <c r="D587" s="3"/>
      <c r="E587" s="731"/>
      <c r="F587" s="732"/>
      <c r="G587" s="732"/>
      <c r="H587" s="733"/>
      <c r="I587" s="734"/>
      <c r="J587" s="735"/>
      <c r="K587" s="3"/>
      <c r="L587" s="3"/>
      <c r="M587" s="3"/>
      <c r="N587" s="3"/>
      <c r="O587" s="3"/>
      <c r="P587" s="3"/>
      <c r="Q587" s="3"/>
      <c r="R587" s="3"/>
      <c r="S587" s="3"/>
      <c r="T587" s="3"/>
      <c r="U587" s="3"/>
      <c r="V587" s="3"/>
      <c r="W587" s="3"/>
      <c r="X587" s="3"/>
      <c r="Y587" s="3"/>
      <c r="Z587" s="3"/>
    </row>
    <row r="588" spans="1:26" ht="12" customHeight="1" x14ac:dyDescent="0.25">
      <c r="A588" s="3"/>
      <c r="B588" s="3"/>
      <c r="C588" s="3"/>
      <c r="D588" s="3"/>
      <c r="E588" s="731"/>
      <c r="F588" s="732"/>
      <c r="G588" s="732"/>
      <c r="H588" s="733"/>
      <c r="I588" s="734"/>
      <c r="J588" s="735"/>
      <c r="K588" s="3"/>
      <c r="L588" s="3"/>
      <c r="M588" s="3"/>
      <c r="N588" s="3"/>
      <c r="O588" s="3"/>
      <c r="P588" s="3"/>
      <c r="Q588" s="3"/>
      <c r="R588" s="3"/>
      <c r="S588" s="3"/>
      <c r="T588" s="3"/>
      <c r="U588" s="3"/>
      <c r="V588" s="3"/>
      <c r="W588" s="3"/>
      <c r="X588" s="3"/>
      <c r="Y588" s="3"/>
      <c r="Z588" s="3"/>
    </row>
    <row r="589" spans="1:26" ht="12" customHeight="1" x14ac:dyDescent="0.25">
      <c r="A589" s="3"/>
      <c r="B589" s="3"/>
      <c r="C589" s="3"/>
      <c r="D589" s="3"/>
      <c r="E589" s="731"/>
      <c r="F589" s="732"/>
      <c r="G589" s="732"/>
      <c r="H589" s="733"/>
      <c r="I589" s="734"/>
      <c r="J589" s="735"/>
      <c r="K589" s="3"/>
      <c r="L589" s="3"/>
      <c r="M589" s="3"/>
      <c r="N589" s="3"/>
      <c r="O589" s="3"/>
      <c r="P589" s="3"/>
      <c r="Q589" s="3"/>
      <c r="R589" s="3"/>
      <c r="S589" s="3"/>
      <c r="T589" s="3"/>
      <c r="U589" s="3"/>
      <c r="V589" s="3"/>
      <c r="W589" s="3"/>
      <c r="X589" s="3"/>
      <c r="Y589" s="3"/>
      <c r="Z589" s="3"/>
    </row>
    <row r="590" spans="1:26" ht="12" customHeight="1" x14ac:dyDescent="0.25">
      <c r="A590" s="3"/>
      <c r="B590" s="3"/>
      <c r="C590" s="3"/>
      <c r="D590" s="3"/>
      <c r="E590" s="731"/>
      <c r="F590" s="732"/>
      <c r="G590" s="732"/>
      <c r="H590" s="733"/>
      <c r="I590" s="734"/>
      <c r="J590" s="735"/>
      <c r="K590" s="3"/>
      <c r="L590" s="3"/>
      <c r="M590" s="3"/>
      <c r="N590" s="3"/>
      <c r="O590" s="3"/>
      <c r="P590" s="3"/>
      <c r="Q590" s="3"/>
      <c r="R590" s="3"/>
      <c r="S590" s="3"/>
      <c r="T590" s="3"/>
      <c r="U590" s="3"/>
      <c r="V590" s="3"/>
      <c r="W590" s="3"/>
      <c r="X590" s="3"/>
      <c r="Y590" s="3"/>
      <c r="Z590" s="3"/>
    </row>
    <row r="591" spans="1:26" ht="12" customHeight="1" x14ac:dyDescent="0.25">
      <c r="A591" s="3"/>
      <c r="B591" s="3"/>
      <c r="C591" s="3"/>
      <c r="D591" s="3"/>
      <c r="E591" s="731"/>
      <c r="F591" s="732"/>
      <c r="G591" s="732"/>
      <c r="H591" s="733"/>
      <c r="I591" s="734"/>
      <c r="J591" s="735"/>
      <c r="K591" s="3"/>
      <c r="L591" s="3"/>
      <c r="M591" s="3"/>
      <c r="N591" s="3"/>
      <c r="O591" s="3"/>
      <c r="P591" s="3"/>
      <c r="Q591" s="3"/>
      <c r="R591" s="3"/>
      <c r="S591" s="3"/>
      <c r="T591" s="3"/>
      <c r="U591" s="3"/>
      <c r="V591" s="3"/>
      <c r="W591" s="3"/>
      <c r="X591" s="3"/>
      <c r="Y591" s="3"/>
      <c r="Z591" s="3"/>
    </row>
    <row r="592" spans="1:26" ht="12" customHeight="1" x14ac:dyDescent="0.25">
      <c r="A592" s="3"/>
      <c r="B592" s="3"/>
      <c r="C592" s="3"/>
      <c r="D592" s="3"/>
      <c r="E592" s="731"/>
      <c r="F592" s="732"/>
      <c r="G592" s="732"/>
      <c r="H592" s="733"/>
      <c r="I592" s="734"/>
      <c r="J592" s="735"/>
      <c r="K592" s="3"/>
      <c r="L592" s="3"/>
      <c r="M592" s="3"/>
      <c r="N592" s="3"/>
      <c r="O592" s="3"/>
      <c r="P592" s="3"/>
      <c r="Q592" s="3"/>
      <c r="R592" s="3"/>
      <c r="S592" s="3"/>
      <c r="T592" s="3"/>
      <c r="U592" s="3"/>
      <c r="V592" s="3"/>
      <c r="W592" s="3"/>
      <c r="X592" s="3"/>
      <c r="Y592" s="3"/>
      <c r="Z592" s="3"/>
    </row>
    <row r="593" spans="1:26" ht="12" customHeight="1" x14ac:dyDescent="0.25">
      <c r="A593" s="3"/>
      <c r="B593" s="3"/>
      <c r="C593" s="3"/>
      <c r="D593" s="3"/>
      <c r="E593" s="731"/>
      <c r="F593" s="732"/>
      <c r="G593" s="732"/>
      <c r="H593" s="733"/>
      <c r="I593" s="734"/>
      <c r="J593" s="735"/>
      <c r="K593" s="3"/>
      <c r="L593" s="3"/>
      <c r="M593" s="3"/>
      <c r="N593" s="3"/>
      <c r="O593" s="3"/>
      <c r="P593" s="3"/>
      <c r="Q593" s="3"/>
      <c r="R593" s="3"/>
      <c r="S593" s="3"/>
      <c r="T593" s="3"/>
      <c r="U593" s="3"/>
      <c r="V593" s="3"/>
      <c r="W593" s="3"/>
      <c r="X593" s="3"/>
      <c r="Y593" s="3"/>
      <c r="Z593" s="3"/>
    </row>
    <row r="594" spans="1:26" ht="12" customHeight="1" x14ac:dyDescent="0.25">
      <c r="A594" s="3"/>
      <c r="B594" s="3"/>
      <c r="C594" s="3"/>
      <c r="D594" s="3"/>
      <c r="E594" s="731"/>
      <c r="F594" s="732"/>
      <c r="G594" s="732"/>
      <c r="H594" s="733"/>
      <c r="I594" s="734"/>
      <c r="J594" s="735"/>
      <c r="K594" s="3"/>
      <c r="L594" s="3"/>
      <c r="M594" s="3"/>
      <c r="N594" s="3"/>
      <c r="O594" s="3"/>
      <c r="P594" s="3"/>
      <c r="Q594" s="3"/>
      <c r="R594" s="3"/>
      <c r="S594" s="3"/>
      <c r="T594" s="3"/>
      <c r="U594" s="3"/>
      <c r="V594" s="3"/>
      <c r="W594" s="3"/>
      <c r="X594" s="3"/>
      <c r="Y594" s="3"/>
      <c r="Z594" s="3"/>
    </row>
    <row r="595" spans="1:26" ht="12" customHeight="1" x14ac:dyDescent="0.25">
      <c r="A595" s="3"/>
      <c r="B595" s="3"/>
      <c r="C595" s="3"/>
      <c r="D595" s="3"/>
      <c r="E595" s="731"/>
      <c r="F595" s="732"/>
      <c r="G595" s="732"/>
      <c r="H595" s="733"/>
      <c r="I595" s="734"/>
      <c r="J595" s="735"/>
      <c r="K595" s="3"/>
      <c r="L595" s="3"/>
      <c r="M595" s="3"/>
      <c r="N595" s="3"/>
      <c r="O595" s="3"/>
      <c r="P595" s="3"/>
      <c r="Q595" s="3"/>
      <c r="R595" s="3"/>
      <c r="S595" s="3"/>
      <c r="T595" s="3"/>
      <c r="U595" s="3"/>
      <c r="V595" s="3"/>
      <c r="W595" s="3"/>
      <c r="X595" s="3"/>
      <c r="Y595" s="3"/>
      <c r="Z595" s="3"/>
    </row>
    <row r="596" spans="1:26" ht="12" customHeight="1" x14ac:dyDescent="0.25">
      <c r="A596" s="3"/>
      <c r="B596" s="3"/>
      <c r="C596" s="3"/>
      <c r="D596" s="3"/>
      <c r="E596" s="731"/>
      <c r="F596" s="732"/>
      <c r="G596" s="732"/>
      <c r="H596" s="733"/>
      <c r="I596" s="734"/>
      <c r="J596" s="735"/>
      <c r="K596" s="3"/>
      <c r="L596" s="3"/>
      <c r="M596" s="3"/>
      <c r="N596" s="3"/>
      <c r="O596" s="3"/>
      <c r="P596" s="3"/>
      <c r="Q596" s="3"/>
      <c r="R596" s="3"/>
      <c r="S596" s="3"/>
      <c r="T596" s="3"/>
      <c r="U596" s="3"/>
      <c r="V596" s="3"/>
      <c r="W596" s="3"/>
      <c r="X596" s="3"/>
      <c r="Y596" s="3"/>
      <c r="Z596" s="3"/>
    </row>
    <row r="597" spans="1:26" ht="12" customHeight="1" x14ac:dyDescent="0.25">
      <c r="A597" s="3"/>
      <c r="B597" s="3"/>
      <c r="C597" s="3"/>
      <c r="D597" s="3"/>
      <c r="E597" s="731"/>
      <c r="F597" s="732"/>
      <c r="G597" s="732"/>
      <c r="H597" s="733"/>
      <c r="I597" s="734"/>
      <c r="J597" s="735"/>
      <c r="K597" s="3"/>
      <c r="L597" s="3"/>
      <c r="M597" s="3"/>
      <c r="N597" s="3"/>
      <c r="O597" s="3"/>
      <c r="P597" s="3"/>
      <c r="Q597" s="3"/>
      <c r="R597" s="3"/>
      <c r="S597" s="3"/>
      <c r="T597" s="3"/>
      <c r="U597" s="3"/>
      <c r="V597" s="3"/>
      <c r="W597" s="3"/>
      <c r="X597" s="3"/>
      <c r="Y597" s="3"/>
      <c r="Z597" s="3"/>
    </row>
    <row r="598" spans="1:26" ht="12" customHeight="1" x14ac:dyDescent="0.25">
      <c r="A598" s="3"/>
      <c r="B598" s="3"/>
      <c r="C598" s="3"/>
      <c r="D598" s="3"/>
      <c r="E598" s="731"/>
      <c r="F598" s="732"/>
      <c r="G598" s="732"/>
      <c r="H598" s="733"/>
      <c r="I598" s="734"/>
      <c r="J598" s="735"/>
      <c r="K598" s="3"/>
      <c r="L598" s="3"/>
      <c r="M598" s="3"/>
      <c r="N598" s="3"/>
      <c r="O598" s="3"/>
      <c r="P598" s="3"/>
      <c r="Q598" s="3"/>
      <c r="R598" s="3"/>
      <c r="S598" s="3"/>
      <c r="T598" s="3"/>
      <c r="U598" s="3"/>
      <c r="V598" s="3"/>
      <c r="W598" s="3"/>
      <c r="X598" s="3"/>
      <c r="Y598" s="3"/>
      <c r="Z598" s="3"/>
    </row>
    <row r="599" spans="1:26" ht="12" customHeight="1" x14ac:dyDescent="0.25">
      <c r="A599" s="3"/>
      <c r="B599" s="3"/>
      <c r="C599" s="3"/>
      <c r="D599" s="3"/>
      <c r="E599" s="731"/>
      <c r="F599" s="732"/>
      <c r="G599" s="732"/>
      <c r="H599" s="733"/>
      <c r="I599" s="734"/>
      <c r="J599" s="735"/>
      <c r="K599" s="3"/>
      <c r="L599" s="3"/>
      <c r="M599" s="3"/>
      <c r="N599" s="3"/>
      <c r="O599" s="3"/>
      <c r="P599" s="3"/>
      <c r="Q599" s="3"/>
      <c r="R599" s="3"/>
      <c r="S599" s="3"/>
      <c r="T599" s="3"/>
      <c r="U599" s="3"/>
      <c r="V599" s="3"/>
      <c r="W599" s="3"/>
      <c r="X599" s="3"/>
      <c r="Y599" s="3"/>
      <c r="Z599" s="3"/>
    </row>
    <row r="600" spans="1:26" ht="12" customHeight="1" x14ac:dyDescent="0.25">
      <c r="A600" s="3"/>
      <c r="B600" s="3"/>
      <c r="C600" s="3"/>
      <c r="D600" s="3"/>
      <c r="E600" s="731"/>
      <c r="F600" s="732"/>
      <c r="G600" s="732"/>
      <c r="H600" s="733"/>
      <c r="I600" s="734"/>
      <c r="J600" s="735"/>
      <c r="K600" s="3"/>
      <c r="L600" s="3"/>
      <c r="M600" s="3"/>
      <c r="N600" s="3"/>
      <c r="O600" s="3"/>
      <c r="P600" s="3"/>
      <c r="Q600" s="3"/>
      <c r="R600" s="3"/>
      <c r="S600" s="3"/>
      <c r="T600" s="3"/>
      <c r="U600" s="3"/>
      <c r="V600" s="3"/>
      <c r="W600" s="3"/>
      <c r="X600" s="3"/>
      <c r="Y600" s="3"/>
      <c r="Z600" s="3"/>
    </row>
    <row r="601" spans="1:26" ht="12" customHeight="1" x14ac:dyDescent="0.25">
      <c r="A601" s="3"/>
      <c r="B601" s="3"/>
      <c r="C601" s="3"/>
      <c r="D601" s="3"/>
      <c r="E601" s="731"/>
      <c r="F601" s="732"/>
      <c r="G601" s="732"/>
      <c r="H601" s="733"/>
      <c r="I601" s="734"/>
      <c r="J601" s="735"/>
      <c r="K601" s="3"/>
      <c r="L601" s="3"/>
      <c r="M601" s="3"/>
      <c r="N601" s="3"/>
      <c r="O601" s="3"/>
      <c r="P601" s="3"/>
      <c r="Q601" s="3"/>
      <c r="R601" s="3"/>
      <c r="S601" s="3"/>
      <c r="T601" s="3"/>
      <c r="U601" s="3"/>
      <c r="V601" s="3"/>
      <c r="W601" s="3"/>
      <c r="X601" s="3"/>
      <c r="Y601" s="3"/>
      <c r="Z601" s="3"/>
    </row>
    <row r="602" spans="1:26" ht="12" customHeight="1" x14ac:dyDescent="0.25">
      <c r="A602" s="3"/>
      <c r="B602" s="3"/>
      <c r="C602" s="3"/>
      <c r="D602" s="3"/>
      <c r="E602" s="731"/>
      <c r="F602" s="732"/>
      <c r="G602" s="732"/>
      <c r="H602" s="733"/>
      <c r="I602" s="734"/>
      <c r="J602" s="735"/>
      <c r="K602" s="3"/>
      <c r="L602" s="3"/>
      <c r="M602" s="3"/>
      <c r="N602" s="3"/>
      <c r="O602" s="3"/>
      <c r="P602" s="3"/>
      <c r="Q602" s="3"/>
      <c r="R602" s="3"/>
      <c r="S602" s="3"/>
      <c r="T602" s="3"/>
      <c r="U602" s="3"/>
      <c r="V602" s="3"/>
      <c r="W602" s="3"/>
      <c r="X602" s="3"/>
      <c r="Y602" s="3"/>
      <c r="Z602" s="3"/>
    </row>
    <row r="603" spans="1:26" ht="12" customHeight="1" x14ac:dyDescent="0.25">
      <c r="A603" s="3"/>
      <c r="B603" s="3"/>
      <c r="C603" s="3"/>
      <c r="D603" s="3"/>
      <c r="E603" s="731"/>
      <c r="F603" s="732"/>
      <c r="G603" s="732"/>
      <c r="H603" s="733"/>
      <c r="I603" s="734"/>
      <c r="J603" s="735"/>
      <c r="K603" s="3"/>
      <c r="L603" s="3"/>
      <c r="M603" s="3"/>
      <c r="N603" s="3"/>
      <c r="O603" s="3"/>
      <c r="P603" s="3"/>
      <c r="Q603" s="3"/>
      <c r="R603" s="3"/>
      <c r="S603" s="3"/>
      <c r="T603" s="3"/>
      <c r="U603" s="3"/>
      <c r="V603" s="3"/>
      <c r="W603" s="3"/>
      <c r="X603" s="3"/>
      <c r="Y603" s="3"/>
      <c r="Z603" s="3"/>
    </row>
    <row r="604" spans="1:26" ht="12" customHeight="1" x14ac:dyDescent="0.25">
      <c r="A604" s="3"/>
      <c r="B604" s="3"/>
      <c r="C604" s="3"/>
      <c r="D604" s="3"/>
      <c r="E604" s="731"/>
      <c r="F604" s="732"/>
      <c r="G604" s="732"/>
      <c r="H604" s="733"/>
      <c r="I604" s="734"/>
      <c r="J604" s="735"/>
      <c r="K604" s="3"/>
      <c r="L604" s="3"/>
      <c r="M604" s="3"/>
      <c r="N604" s="3"/>
      <c r="O604" s="3"/>
      <c r="P604" s="3"/>
      <c r="Q604" s="3"/>
      <c r="R604" s="3"/>
      <c r="S604" s="3"/>
      <c r="T604" s="3"/>
      <c r="U604" s="3"/>
      <c r="V604" s="3"/>
      <c r="W604" s="3"/>
      <c r="X604" s="3"/>
      <c r="Y604" s="3"/>
      <c r="Z604" s="3"/>
    </row>
    <row r="605" spans="1:26" ht="12" customHeight="1" x14ac:dyDescent="0.25">
      <c r="A605" s="3"/>
      <c r="B605" s="3"/>
      <c r="C605" s="3"/>
      <c r="D605" s="3"/>
      <c r="E605" s="731"/>
      <c r="F605" s="732"/>
      <c r="G605" s="732"/>
      <c r="H605" s="733"/>
      <c r="I605" s="734"/>
      <c r="J605" s="735"/>
      <c r="K605" s="3"/>
      <c r="L605" s="3"/>
      <c r="M605" s="3"/>
      <c r="N605" s="3"/>
      <c r="O605" s="3"/>
      <c r="P605" s="3"/>
      <c r="Q605" s="3"/>
      <c r="R605" s="3"/>
      <c r="S605" s="3"/>
      <c r="T605" s="3"/>
      <c r="U605" s="3"/>
      <c r="V605" s="3"/>
      <c r="W605" s="3"/>
      <c r="X605" s="3"/>
      <c r="Y605" s="3"/>
      <c r="Z605" s="3"/>
    </row>
    <row r="606" spans="1:26" ht="12" customHeight="1" x14ac:dyDescent="0.25">
      <c r="A606" s="3"/>
      <c r="B606" s="3"/>
      <c r="C606" s="3"/>
      <c r="D606" s="3"/>
      <c r="E606" s="731"/>
      <c r="F606" s="732"/>
      <c r="G606" s="732"/>
      <c r="H606" s="733"/>
      <c r="I606" s="734"/>
      <c r="J606" s="735"/>
      <c r="K606" s="3"/>
      <c r="L606" s="3"/>
      <c r="M606" s="3"/>
      <c r="N606" s="3"/>
      <c r="O606" s="3"/>
      <c r="P606" s="3"/>
      <c r="Q606" s="3"/>
      <c r="R606" s="3"/>
      <c r="S606" s="3"/>
      <c r="T606" s="3"/>
      <c r="U606" s="3"/>
      <c r="V606" s="3"/>
      <c r="W606" s="3"/>
      <c r="X606" s="3"/>
      <c r="Y606" s="3"/>
      <c r="Z606" s="3"/>
    </row>
    <row r="607" spans="1:26" ht="12" customHeight="1" x14ac:dyDescent="0.25">
      <c r="A607" s="3"/>
      <c r="B607" s="3"/>
      <c r="C607" s="3"/>
      <c r="D607" s="3"/>
      <c r="E607" s="731"/>
      <c r="F607" s="732"/>
      <c r="G607" s="732"/>
      <c r="H607" s="733"/>
      <c r="I607" s="734"/>
      <c r="J607" s="735"/>
      <c r="K607" s="3"/>
      <c r="L607" s="3"/>
      <c r="M607" s="3"/>
      <c r="N607" s="3"/>
      <c r="O607" s="3"/>
      <c r="P607" s="3"/>
      <c r="Q607" s="3"/>
      <c r="R607" s="3"/>
      <c r="S607" s="3"/>
      <c r="T607" s="3"/>
      <c r="U607" s="3"/>
      <c r="V607" s="3"/>
      <c r="W607" s="3"/>
      <c r="X607" s="3"/>
      <c r="Y607" s="3"/>
      <c r="Z607" s="3"/>
    </row>
    <row r="608" spans="1:26" ht="12" customHeight="1" x14ac:dyDescent="0.25">
      <c r="A608" s="3"/>
      <c r="B608" s="3"/>
      <c r="C608" s="3"/>
      <c r="D608" s="3"/>
      <c r="E608" s="731"/>
      <c r="F608" s="732"/>
      <c r="G608" s="732"/>
      <c r="H608" s="733"/>
      <c r="I608" s="734"/>
      <c r="J608" s="735"/>
      <c r="K608" s="3"/>
      <c r="L608" s="3"/>
      <c r="M608" s="3"/>
      <c r="N608" s="3"/>
      <c r="O608" s="3"/>
      <c r="P608" s="3"/>
      <c r="Q608" s="3"/>
      <c r="R608" s="3"/>
      <c r="S608" s="3"/>
      <c r="T608" s="3"/>
      <c r="U608" s="3"/>
      <c r="V608" s="3"/>
      <c r="W608" s="3"/>
      <c r="X608" s="3"/>
      <c r="Y608" s="3"/>
      <c r="Z608" s="3"/>
    </row>
    <row r="609" spans="1:26" ht="12" customHeight="1" x14ac:dyDescent="0.25">
      <c r="A609" s="3"/>
      <c r="B609" s="3"/>
      <c r="C609" s="3"/>
      <c r="D609" s="3"/>
      <c r="E609" s="731"/>
      <c r="F609" s="732"/>
      <c r="G609" s="732"/>
      <c r="H609" s="733"/>
      <c r="I609" s="734"/>
      <c r="J609" s="735"/>
      <c r="K609" s="3"/>
      <c r="L609" s="3"/>
      <c r="M609" s="3"/>
      <c r="N609" s="3"/>
      <c r="O609" s="3"/>
      <c r="P609" s="3"/>
      <c r="Q609" s="3"/>
      <c r="R609" s="3"/>
      <c r="S609" s="3"/>
      <c r="T609" s="3"/>
      <c r="U609" s="3"/>
      <c r="V609" s="3"/>
      <c r="W609" s="3"/>
      <c r="X609" s="3"/>
      <c r="Y609" s="3"/>
      <c r="Z609" s="3"/>
    </row>
    <row r="610" spans="1:26" ht="12" customHeight="1" x14ac:dyDescent="0.25">
      <c r="A610" s="3"/>
      <c r="B610" s="3"/>
      <c r="C610" s="3"/>
      <c r="D610" s="3"/>
      <c r="E610" s="731"/>
      <c r="F610" s="732"/>
      <c r="G610" s="732"/>
      <c r="H610" s="733"/>
      <c r="I610" s="734"/>
      <c r="J610" s="735"/>
      <c r="K610" s="3"/>
      <c r="L610" s="3"/>
      <c r="M610" s="3"/>
      <c r="N610" s="3"/>
      <c r="O610" s="3"/>
      <c r="P610" s="3"/>
      <c r="Q610" s="3"/>
      <c r="R610" s="3"/>
      <c r="S610" s="3"/>
      <c r="T610" s="3"/>
      <c r="U610" s="3"/>
      <c r="V610" s="3"/>
      <c r="W610" s="3"/>
      <c r="X610" s="3"/>
      <c r="Y610" s="3"/>
      <c r="Z610" s="3"/>
    </row>
    <row r="611" spans="1:26" ht="12" customHeight="1" x14ac:dyDescent="0.25">
      <c r="A611" s="3"/>
      <c r="B611" s="3"/>
      <c r="C611" s="3"/>
      <c r="D611" s="3"/>
      <c r="E611" s="731"/>
      <c r="F611" s="732"/>
      <c r="G611" s="732"/>
      <c r="H611" s="733"/>
      <c r="I611" s="734"/>
      <c r="J611" s="735"/>
      <c r="K611" s="3"/>
      <c r="L611" s="3"/>
      <c r="M611" s="3"/>
      <c r="N611" s="3"/>
      <c r="O611" s="3"/>
      <c r="P611" s="3"/>
      <c r="Q611" s="3"/>
      <c r="R611" s="3"/>
      <c r="S611" s="3"/>
      <c r="T611" s="3"/>
      <c r="U611" s="3"/>
      <c r="V611" s="3"/>
      <c r="W611" s="3"/>
      <c r="X611" s="3"/>
      <c r="Y611" s="3"/>
      <c r="Z611" s="3"/>
    </row>
    <row r="612" spans="1:26" ht="12" customHeight="1" x14ac:dyDescent="0.25">
      <c r="A612" s="3"/>
      <c r="B612" s="3"/>
      <c r="C612" s="3"/>
      <c r="D612" s="3"/>
      <c r="E612" s="731"/>
      <c r="F612" s="732"/>
      <c r="G612" s="732"/>
      <c r="H612" s="733"/>
      <c r="I612" s="734"/>
      <c r="J612" s="735"/>
      <c r="K612" s="3"/>
      <c r="L612" s="3"/>
      <c r="M612" s="3"/>
      <c r="N612" s="3"/>
      <c r="O612" s="3"/>
      <c r="P612" s="3"/>
      <c r="Q612" s="3"/>
      <c r="R612" s="3"/>
      <c r="S612" s="3"/>
      <c r="T612" s="3"/>
      <c r="U612" s="3"/>
      <c r="V612" s="3"/>
      <c r="W612" s="3"/>
      <c r="X612" s="3"/>
      <c r="Y612" s="3"/>
      <c r="Z612" s="3"/>
    </row>
    <row r="613" spans="1:26" ht="12" customHeight="1" x14ac:dyDescent="0.25">
      <c r="A613" s="3"/>
      <c r="B613" s="3"/>
      <c r="C613" s="3"/>
      <c r="D613" s="3"/>
      <c r="E613" s="731"/>
      <c r="F613" s="732"/>
      <c r="G613" s="732"/>
      <c r="H613" s="733"/>
      <c r="I613" s="734"/>
      <c r="J613" s="735"/>
      <c r="K613" s="3"/>
      <c r="L613" s="3"/>
      <c r="M613" s="3"/>
      <c r="N613" s="3"/>
      <c r="O613" s="3"/>
      <c r="P613" s="3"/>
      <c r="Q613" s="3"/>
      <c r="R613" s="3"/>
      <c r="S613" s="3"/>
      <c r="T613" s="3"/>
      <c r="U613" s="3"/>
      <c r="V613" s="3"/>
      <c r="W613" s="3"/>
      <c r="X613" s="3"/>
      <c r="Y613" s="3"/>
      <c r="Z613" s="3"/>
    </row>
    <row r="614" spans="1:26" ht="12" customHeight="1" x14ac:dyDescent="0.25">
      <c r="A614" s="3"/>
      <c r="B614" s="3"/>
      <c r="C614" s="3"/>
      <c r="D614" s="3"/>
      <c r="E614" s="731"/>
      <c r="F614" s="732"/>
      <c r="G614" s="732"/>
      <c r="H614" s="733"/>
      <c r="I614" s="734"/>
      <c r="J614" s="735"/>
      <c r="K614" s="3"/>
      <c r="L614" s="3"/>
      <c r="M614" s="3"/>
      <c r="N614" s="3"/>
      <c r="O614" s="3"/>
      <c r="P614" s="3"/>
      <c r="Q614" s="3"/>
      <c r="R614" s="3"/>
      <c r="S614" s="3"/>
      <c r="T614" s="3"/>
      <c r="U614" s="3"/>
      <c r="V614" s="3"/>
      <c r="W614" s="3"/>
      <c r="X614" s="3"/>
      <c r="Y614" s="3"/>
      <c r="Z614" s="3"/>
    </row>
    <row r="615" spans="1:26" ht="12" customHeight="1" x14ac:dyDescent="0.25">
      <c r="A615" s="3"/>
      <c r="B615" s="3"/>
      <c r="C615" s="3"/>
      <c r="D615" s="3"/>
      <c r="E615" s="731"/>
      <c r="F615" s="732"/>
      <c r="G615" s="732"/>
      <c r="H615" s="733"/>
      <c r="I615" s="734"/>
      <c r="J615" s="735"/>
      <c r="K615" s="3"/>
      <c r="L615" s="3"/>
      <c r="M615" s="3"/>
      <c r="N615" s="3"/>
      <c r="O615" s="3"/>
      <c r="P615" s="3"/>
      <c r="Q615" s="3"/>
      <c r="R615" s="3"/>
      <c r="S615" s="3"/>
      <c r="T615" s="3"/>
      <c r="U615" s="3"/>
      <c r="V615" s="3"/>
      <c r="W615" s="3"/>
      <c r="X615" s="3"/>
      <c r="Y615" s="3"/>
      <c r="Z615" s="3"/>
    </row>
    <row r="616" spans="1:26" ht="12" customHeight="1" x14ac:dyDescent="0.25">
      <c r="A616" s="3"/>
      <c r="B616" s="3"/>
      <c r="C616" s="3"/>
      <c r="D616" s="3"/>
      <c r="E616" s="731"/>
      <c r="F616" s="732"/>
      <c r="G616" s="732"/>
      <c r="H616" s="733"/>
      <c r="I616" s="734"/>
      <c r="J616" s="735"/>
      <c r="K616" s="3"/>
      <c r="L616" s="3"/>
      <c r="M616" s="3"/>
      <c r="N616" s="3"/>
      <c r="O616" s="3"/>
      <c r="P616" s="3"/>
      <c r="Q616" s="3"/>
      <c r="R616" s="3"/>
      <c r="S616" s="3"/>
      <c r="T616" s="3"/>
      <c r="U616" s="3"/>
      <c r="V616" s="3"/>
      <c r="W616" s="3"/>
      <c r="X616" s="3"/>
      <c r="Y616" s="3"/>
      <c r="Z616" s="3"/>
    </row>
    <row r="617" spans="1:26" ht="12" customHeight="1" x14ac:dyDescent="0.25">
      <c r="A617" s="3"/>
      <c r="B617" s="3"/>
      <c r="C617" s="3"/>
      <c r="D617" s="3"/>
      <c r="E617" s="731"/>
      <c r="F617" s="732"/>
      <c r="G617" s="732"/>
      <c r="H617" s="733"/>
      <c r="I617" s="734"/>
      <c r="J617" s="735"/>
      <c r="K617" s="3"/>
      <c r="L617" s="3"/>
      <c r="M617" s="3"/>
      <c r="N617" s="3"/>
      <c r="O617" s="3"/>
      <c r="P617" s="3"/>
      <c r="Q617" s="3"/>
      <c r="R617" s="3"/>
      <c r="S617" s="3"/>
      <c r="T617" s="3"/>
      <c r="U617" s="3"/>
      <c r="V617" s="3"/>
      <c r="W617" s="3"/>
      <c r="X617" s="3"/>
      <c r="Y617" s="3"/>
      <c r="Z617" s="3"/>
    </row>
    <row r="618" spans="1:26" ht="12" customHeight="1" x14ac:dyDescent="0.25">
      <c r="A618" s="3"/>
      <c r="B618" s="3"/>
      <c r="C618" s="3"/>
      <c r="D618" s="3"/>
      <c r="E618" s="731"/>
      <c r="F618" s="732"/>
      <c r="G618" s="732"/>
      <c r="H618" s="733"/>
      <c r="I618" s="734"/>
      <c r="J618" s="735"/>
      <c r="K618" s="3"/>
      <c r="L618" s="3"/>
      <c r="M618" s="3"/>
      <c r="N618" s="3"/>
      <c r="O618" s="3"/>
      <c r="P618" s="3"/>
      <c r="Q618" s="3"/>
      <c r="R618" s="3"/>
      <c r="S618" s="3"/>
      <c r="T618" s="3"/>
      <c r="U618" s="3"/>
      <c r="V618" s="3"/>
      <c r="W618" s="3"/>
      <c r="X618" s="3"/>
      <c r="Y618" s="3"/>
      <c r="Z618" s="3"/>
    </row>
    <row r="619" spans="1:26" ht="12" customHeight="1" x14ac:dyDescent="0.25">
      <c r="A619" s="3"/>
      <c r="B619" s="3"/>
      <c r="C619" s="3"/>
      <c r="D619" s="3"/>
      <c r="E619" s="731"/>
      <c r="F619" s="732"/>
      <c r="G619" s="732"/>
      <c r="H619" s="733"/>
      <c r="I619" s="734"/>
      <c r="J619" s="735"/>
      <c r="K619" s="3"/>
      <c r="L619" s="3"/>
      <c r="M619" s="3"/>
      <c r="N619" s="3"/>
      <c r="O619" s="3"/>
      <c r="P619" s="3"/>
      <c r="Q619" s="3"/>
      <c r="R619" s="3"/>
      <c r="S619" s="3"/>
      <c r="T619" s="3"/>
      <c r="U619" s="3"/>
      <c r="V619" s="3"/>
      <c r="W619" s="3"/>
      <c r="X619" s="3"/>
      <c r="Y619" s="3"/>
      <c r="Z619" s="3"/>
    </row>
    <row r="620" spans="1:26" ht="12" customHeight="1" x14ac:dyDescent="0.25">
      <c r="A620" s="3"/>
      <c r="B620" s="3"/>
      <c r="C620" s="3"/>
      <c r="D620" s="3"/>
      <c r="E620" s="731"/>
      <c r="F620" s="732"/>
      <c r="G620" s="732"/>
      <c r="H620" s="733"/>
      <c r="I620" s="734"/>
      <c r="J620" s="735"/>
      <c r="K620" s="3"/>
      <c r="L620" s="3"/>
      <c r="M620" s="3"/>
      <c r="N620" s="3"/>
      <c r="O620" s="3"/>
      <c r="P620" s="3"/>
      <c r="Q620" s="3"/>
      <c r="R620" s="3"/>
      <c r="S620" s="3"/>
      <c r="T620" s="3"/>
      <c r="U620" s="3"/>
      <c r="V620" s="3"/>
      <c r="W620" s="3"/>
      <c r="X620" s="3"/>
      <c r="Y620" s="3"/>
      <c r="Z620" s="3"/>
    </row>
    <row r="621" spans="1:26" ht="12" customHeight="1" x14ac:dyDescent="0.25">
      <c r="A621" s="3"/>
      <c r="B621" s="3"/>
      <c r="C621" s="3"/>
      <c r="D621" s="3"/>
      <c r="E621" s="731"/>
      <c r="F621" s="732"/>
      <c r="G621" s="732"/>
      <c r="H621" s="733"/>
      <c r="I621" s="734"/>
      <c r="J621" s="735"/>
      <c r="K621" s="3"/>
      <c r="L621" s="3"/>
      <c r="M621" s="3"/>
      <c r="N621" s="3"/>
      <c r="O621" s="3"/>
      <c r="P621" s="3"/>
      <c r="Q621" s="3"/>
      <c r="R621" s="3"/>
      <c r="S621" s="3"/>
      <c r="T621" s="3"/>
      <c r="U621" s="3"/>
      <c r="V621" s="3"/>
      <c r="W621" s="3"/>
      <c r="X621" s="3"/>
      <c r="Y621" s="3"/>
      <c r="Z621" s="3"/>
    </row>
    <row r="622" spans="1:26" ht="12" customHeight="1" x14ac:dyDescent="0.25">
      <c r="A622" s="3"/>
      <c r="B622" s="3"/>
      <c r="C622" s="3"/>
      <c r="D622" s="3"/>
      <c r="E622" s="731"/>
      <c r="F622" s="732"/>
      <c r="G622" s="732"/>
      <c r="H622" s="733"/>
      <c r="I622" s="734"/>
      <c r="J622" s="735"/>
      <c r="K622" s="3"/>
      <c r="L622" s="3"/>
      <c r="M622" s="3"/>
      <c r="N622" s="3"/>
      <c r="O622" s="3"/>
      <c r="P622" s="3"/>
      <c r="Q622" s="3"/>
      <c r="R622" s="3"/>
      <c r="S622" s="3"/>
      <c r="T622" s="3"/>
      <c r="U622" s="3"/>
      <c r="V622" s="3"/>
      <c r="W622" s="3"/>
      <c r="X622" s="3"/>
      <c r="Y622" s="3"/>
      <c r="Z622" s="3"/>
    </row>
    <row r="623" spans="1:26" ht="12" customHeight="1" x14ac:dyDescent="0.25">
      <c r="A623" s="3"/>
      <c r="B623" s="3"/>
      <c r="C623" s="3"/>
      <c r="D623" s="3"/>
      <c r="E623" s="731"/>
      <c r="F623" s="732"/>
      <c r="G623" s="732"/>
      <c r="H623" s="733"/>
      <c r="I623" s="734"/>
      <c r="J623" s="735"/>
      <c r="K623" s="3"/>
      <c r="L623" s="3"/>
      <c r="M623" s="3"/>
      <c r="N623" s="3"/>
      <c r="O623" s="3"/>
      <c r="P623" s="3"/>
      <c r="Q623" s="3"/>
      <c r="R623" s="3"/>
      <c r="S623" s="3"/>
      <c r="T623" s="3"/>
      <c r="U623" s="3"/>
      <c r="V623" s="3"/>
      <c r="W623" s="3"/>
      <c r="X623" s="3"/>
      <c r="Y623" s="3"/>
      <c r="Z623" s="3"/>
    </row>
    <row r="624" spans="1:26" ht="12" customHeight="1" x14ac:dyDescent="0.25">
      <c r="A624" s="3"/>
      <c r="B624" s="3"/>
      <c r="C624" s="3"/>
      <c r="D624" s="3"/>
      <c r="E624" s="731"/>
      <c r="F624" s="732"/>
      <c r="G624" s="732"/>
      <c r="H624" s="733"/>
      <c r="I624" s="734"/>
      <c r="J624" s="735"/>
      <c r="K624" s="3"/>
      <c r="L624" s="3"/>
      <c r="M624" s="3"/>
      <c r="N624" s="3"/>
      <c r="O624" s="3"/>
      <c r="P624" s="3"/>
      <c r="Q624" s="3"/>
      <c r="R624" s="3"/>
      <c r="S624" s="3"/>
      <c r="T624" s="3"/>
      <c r="U624" s="3"/>
      <c r="V624" s="3"/>
      <c r="W624" s="3"/>
      <c r="X624" s="3"/>
      <c r="Y624" s="3"/>
      <c r="Z624" s="3"/>
    </row>
    <row r="625" spans="1:26" ht="12" customHeight="1" x14ac:dyDescent="0.25">
      <c r="A625" s="3"/>
      <c r="B625" s="3"/>
      <c r="C625" s="3"/>
      <c r="D625" s="3"/>
      <c r="E625" s="731"/>
      <c r="F625" s="732"/>
      <c r="G625" s="732"/>
      <c r="H625" s="733"/>
      <c r="I625" s="734"/>
      <c r="J625" s="735"/>
      <c r="K625" s="3"/>
      <c r="L625" s="3"/>
      <c r="M625" s="3"/>
      <c r="N625" s="3"/>
      <c r="O625" s="3"/>
      <c r="P625" s="3"/>
      <c r="Q625" s="3"/>
      <c r="R625" s="3"/>
      <c r="S625" s="3"/>
      <c r="T625" s="3"/>
      <c r="U625" s="3"/>
      <c r="V625" s="3"/>
      <c r="W625" s="3"/>
      <c r="X625" s="3"/>
      <c r="Y625" s="3"/>
      <c r="Z625" s="3"/>
    </row>
    <row r="626" spans="1:26" ht="12" customHeight="1" x14ac:dyDescent="0.25">
      <c r="A626" s="3"/>
      <c r="B626" s="3"/>
      <c r="C626" s="3"/>
      <c r="D626" s="3"/>
      <c r="E626" s="731"/>
      <c r="F626" s="732"/>
      <c r="G626" s="732"/>
      <c r="H626" s="733"/>
      <c r="I626" s="734"/>
      <c r="J626" s="735"/>
      <c r="K626" s="3"/>
      <c r="L626" s="3"/>
      <c r="M626" s="3"/>
      <c r="N626" s="3"/>
      <c r="O626" s="3"/>
      <c r="P626" s="3"/>
      <c r="Q626" s="3"/>
      <c r="R626" s="3"/>
      <c r="S626" s="3"/>
      <c r="T626" s="3"/>
      <c r="U626" s="3"/>
      <c r="V626" s="3"/>
      <c r="W626" s="3"/>
      <c r="X626" s="3"/>
      <c r="Y626" s="3"/>
      <c r="Z626" s="3"/>
    </row>
    <row r="627" spans="1:26" ht="12" customHeight="1" x14ac:dyDescent="0.25">
      <c r="A627" s="3"/>
      <c r="B627" s="3"/>
      <c r="C627" s="3"/>
      <c r="D627" s="3"/>
      <c r="E627" s="731"/>
      <c r="F627" s="732"/>
      <c r="G627" s="732"/>
      <c r="H627" s="733"/>
      <c r="I627" s="734"/>
      <c r="J627" s="735"/>
      <c r="K627" s="3"/>
      <c r="L627" s="3"/>
      <c r="M627" s="3"/>
      <c r="N627" s="3"/>
      <c r="O627" s="3"/>
      <c r="P627" s="3"/>
      <c r="Q627" s="3"/>
      <c r="R627" s="3"/>
      <c r="S627" s="3"/>
      <c r="T627" s="3"/>
      <c r="U627" s="3"/>
      <c r="V627" s="3"/>
      <c r="W627" s="3"/>
      <c r="X627" s="3"/>
      <c r="Y627" s="3"/>
      <c r="Z627" s="3"/>
    </row>
    <row r="628" spans="1:26" ht="12" customHeight="1" x14ac:dyDescent="0.25">
      <c r="A628" s="3"/>
      <c r="B628" s="3"/>
      <c r="C628" s="3"/>
      <c r="D628" s="3"/>
      <c r="E628" s="731"/>
      <c r="F628" s="732"/>
      <c r="G628" s="732"/>
      <c r="H628" s="733"/>
      <c r="I628" s="734"/>
      <c r="J628" s="735"/>
      <c r="K628" s="3"/>
      <c r="L628" s="3"/>
      <c r="M628" s="3"/>
      <c r="N628" s="3"/>
      <c r="O628" s="3"/>
      <c r="P628" s="3"/>
      <c r="Q628" s="3"/>
      <c r="R628" s="3"/>
      <c r="S628" s="3"/>
      <c r="T628" s="3"/>
      <c r="U628" s="3"/>
      <c r="V628" s="3"/>
      <c r="W628" s="3"/>
      <c r="X628" s="3"/>
      <c r="Y628" s="3"/>
      <c r="Z628" s="3"/>
    </row>
    <row r="629" spans="1:26" ht="12" customHeight="1" x14ac:dyDescent="0.25">
      <c r="A629" s="3"/>
      <c r="B629" s="3"/>
      <c r="C629" s="3"/>
      <c r="D629" s="3"/>
      <c r="E629" s="731"/>
      <c r="F629" s="732"/>
      <c r="G629" s="732"/>
      <c r="H629" s="733"/>
      <c r="I629" s="734"/>
      <c r="J629" s="735"/>
      <c r="K629" s="3"/>
      <c r="L629" s="3"/>
      <c r="M629" s="3"/>
      <c r="N629" s="3"/>
      <c r="O629" s="3"/>
      <c r="P629" s="3"/>
      <c r="Q629" s="3"/>
      <c r="R629" s="3"/>
      <c r="S629" s="3"/>
      <c r="T629" s="3"/>
      <c r="U629" s="3"/>
      <c r="V629" s="3"/>
      <c r="W629" s="3"/>
      <c r="X629" s="3"/>
      <c r="Y629" s="3"/>
      <c r="Z629" s="3"/>
    </row>
    <row r="630" spans="1:26" ht="12" customHeight="1" x14ac:dyDescent="0.25">
      <c r="A630" s="3"/>
      <c r="B630" s="3"/>
      <c r="C630" s="3"/>
      <c r="D630" s="3"/>
      <c r="E630" s="731"/>
      <c r="F630" s="732"/>
      <c r="G630" s="732"/>
      <c r="H630" s="733"/>
      <c r="I630" s="734"/>
      <c r="J630" s="735"/>
      <c r="K630" s="3"/>
      <c r="L630" s="3"/>
      <c r="M630" s="3"/>
      <c r="N630" s="3"/>
      <c r="O630" s="3"/>
      <c r="P630" s="3"/>
      <c r="Q630" s="3"/>
      <c r="R630" s="3"/>
      <c r="S630" s="3"/>
      <c r="T630" s="3"/>
      <c r="U630" s="3"/>
      <c r="V630" s="3"/>
      <c r="W630" s="3"/>
      <c r="X630" s="3"/>
      <c r="Y630" s="3"/>
      <c r="Z630" s="3"/>
    </row>
    <row r="631" spans="1:26" ht="12" customHeight="1" x14ac:dyDescent="0.25">
      <c r="A631" s="3"/>
      <c r="B631" s="3"/>
      <c r="C631" s="3"/>
      <c r="D631" s="3"/>
      <c r="E631" s="731"/>
      <c r="F631" s="732"/>
      <c r="G631" s="732"/>
      <c r="H631" s="733"/>
      <c r="I631" s="734"/>
      <c r="J631" s="735"/>
      <c r="K631" s="3"/>
      <c r="L631" s="3"/>
      <c r="M631" s="3"/>
      <c r="N631" s="3"/>
      <c r="O631" s="3"/>
      <c r="P631" s="3"/>
      <c r="Q631" s="3"/>
      <c r="R631" s="3"/>
      <c r="S631" s="3"/>
      <c r="T631" s="3"/>
      <c r="U631" s="3"/>
      <c r="V631" s="3"/>
      <c r="W631" s="3"/>
      <c r="X631" s="3"/>
      <c r="Y631" s="3"/>
      <c r="Z631" s="3"/>
    </row>
    <row r="632" spans="1:26" ht="12" customHeight="1" x14ac:dyDescent="0.25">
      <c r="A632" s="3"/>
      <c r="B632" s="3"/>
      <c r="C632" s="3"/>
      <c r="D632" s="3"/>
      <c r="E632" s="731"/>
      <c r="F632" s="732"/>
      <c r="G632" s="732"/>
      <c r="H632" s="733"/>
      <c r="I632" s="734"/>
      <c r="J632" s="735"/>
      <c r="K632" s="3"/>
      <c r="L632" s="3"/>
      <c r="M632" s="3"/>
      <c r="N632" s="3"/>
      <c r="O632" s="3"/>
      <c r="P632" s="3"/>
      <c r="Q632" s="3"/>
      <c r="R632" s="3"/>
      <c r="S632" s="3"/>
      <c r="T632" s="3"/>
      <c r="U632" s="3"/>
      <c r="V632" s="3"/>
      <c r="W632" s="3"/>
      <c r="X632" s="3"/>
      <c r="Y632" s="3"/>
      <c r="Z632" s="3"/>
    </row>
    <row r="633" spans="1:26" ht="12" customHeight="1" x14ac:dyDescent="0.25">
      <c r="A633" s="3"/>
      <c r="B633" s="3"/>
      <c r="C633" s="3"/>
      <c r="D633" s="3"/>
      <c r="E633" s="731"/>
      <c r="F633" s="732"/>
      <c r="G633" s="732"/>
      <c r="H633" s="733"/>
      <c r="I633" s="734"/>
      <c r="J633" s="735"/>
      <c r="K633" s="3"/>
      <c r="L633" s="3"/>
      <c r="M633" s="3"/>
      <c r="N633" s="3"/>
      <c r="O633" s="3"/>
      <c r="P633" s="3"/>
      <c r="Q633" s="3"/>
      <c r="R633" s="3"/>
      <c r="S633" s="3"/>
      <c r="T633" s="3"/>
      <c r="U633" s="3"/>
      <c r="V633" s="3"/>
      <c r="W633" s="3"/>
      <c r="X633" s="3"/>
      <c r="Y633" s="3"/>
      <c r="Z633" s="3"/>
    </row>
    <row r="634" spans="1:26" ht="12" customHeight="1" x14ac:dyDescent="0.25">
      <c r="A634" s="3"/>
      <c r="B634" s="3"/>
      <c r="C634" s="3"/>
      <c r="D634" s="3"/>
      <c r="E634" s="731"/>
      <c r="F634" s="732"/>
      <c r="G634" s="732"/>
      <c r="H634" s="733"/>
      <c r="I634" s="734"/>
      <c r="J634" s="735"/>
      <c r="K634" s="3"/>
      <c r="L634" s="3"/>
      <c r="M634" s="3"/>
      <c r="N634" s="3"/>
      <c r="O634" s="3"/>
      <c r="P634" s="3"/>
      <c r="Q634" s="3"/>
      <c r="R634" s="3"/>
      <c r="S634" s="3"/>
      <c r="T634" s="3"/>
      <c r="U634" s="3"/>
      <c r="V634" s="3"/>
      <c r="W634" s="3"/>
      <c r="X634" s="3"/>
      <c r="Y634" s="3"/>
      <c r="Z634" s="3"/>
    </row>
    <row r="635" spans="1:26" ht="12" customHeight="1" x14ac:dyDescent="0.25">
      <c r="A635" s="3"/>
      <c r="B635" s="3"/>
      <c r="C635" s="3"/>
      <c r="D635" s="3"/>
      <c r="E635" s="731"/>
      <c r="F635" s="732"/>
      <c r="G635" s="732"/>
      <c r="H635" s="733"/>
      <c r="I635" s="734"/>
      <c r="J635" s="735"/>
      <c r="K635" s="3"/>
      <c r="L635" s="3"/>
      <c r="M635" s="3"/>
      <c r="N635" s="3"/>
      <c r="O635" s="3"/>
      <c r="P635" s="3"/>
      <c r="Q635" s="3"/>
      <c r="R635" s="3"/>
      <c r="S635" s="3"/>
      <c r="T635" s="3"/>
      <c r="U635" s="3"/>
      <c r="V635" s="3"/>
      <c r="W635" s="3"/>
      <c r="X635" s="3"/>
      <c r="Y635" s="3"/>
      <c r="Z635" s="3"/>
    </row>
    <row r="636" spans="1:26" ht="12" customHeight="1" x14ac:dyDescent="0.25">
      <c r="A636" s="3"/>
      <c r="B636" s="3"/>
      <c r="C636" s="3"/>
      <c r="D636" s="3"/>
      <c r="E636" s="731"/>
      <c r="F636" s="732"/>
      <c r="G636" s="732"/>
      <c r="H636" s="733"/>
      <c r="I636" s="734"/>
      <c r="J636" s="735"/>
      <c r="K636" s="3"/>
      <c r="L636" s="3"/>
      <c r="M636" s="3"/>
      <c r="N636" s="3"/>
      <c r="O636" s="3"/>
      <c r="P636" s="3"/>
      <c r="Q636" s="3"/>
      <c r="R636" s="3"/>
      <c r="S636" s="3"/>
      <c r="T636" s="3"/>
      <c r="U636" s="3"/>
      <c r="V636" s="3"/>
      <c r="W636" s="3"/>
      <c r="X636" s="3"/>
      <c r="Y636" s="3"/>
      <c r="Z636" s="3"/>
    </row>
    <row r="637" spans="1:26" ht="12" customHeight="1" x14ac:dyDescent="0.25">
      <c r="A637" s="3"/>
      <c r="B637" s="3"/>
      <c r="C637" s="3"/>
      <c r="D637" s="3"/>
      <c r="E637" s="731"/>
      <c r="F637" s="732"/>
      <c r="G637" s="732"/>
      <c r="H637" s="733"/>
      <c r="I637" s="734"/>
      <c r="J637" s="735"/>
      <c r="K637" s="3"/>
      <c r="L637" s="3"/>
      <c r="M637" s="3"/>
      <c r="N637" s="3"/>
      <c r="O637" s="3"/>
      <c r="P637" s="3"/>
      <c r="Q637" s="3"/>
      <c r="R637" s="3"/>
      <c r="S637" s="3"/>
      <c r="T637" s="3"/>
      <c r="U637" s="3"/>
      <c r="V637" s="3"/>
      <c r="W637" s="3"/>
      <c r="X637" s="3"/>
      <c r="Y637" s="3"/>
      <c r="Z637" s="3"/>
    </row>
    <row r="638" spans="1:26" ht="12" customHeight="1" x14ac:dyDescent="0.25">
      <c r="A638" s="3"/>
      <c r="B638" s="3"/>
      <c r="C638" s="3"/>
      <c r="D638" s="3"/>
      <c r="E638" s="731"/>
      <c r="F638" s="732"/>
      <c r="G638" s="732"/>
      <c r="H638" s="733"/>
      <c r="I638" s="734"/>
      <c r="J638" s="735"/>
      <c r="K638" s="3"/>
      <c r="L638" s="3"/>
      <c r="M638" s="3"/>
      <c r="N638" s="3"/>
      <c r="O638" s="3"/>
      <c r="P638" s="3"/>
      <c r="Q638" s="3"/>
      <c r="R638" s="3"/>
      <c r="S638" s="3"/>
      <c r="T638" s="3"/>
      <c r="U638" s="3"/>
      <c r="V638" s="3"/>
      <c r="W638" s="3"/>
      <c r="X638" s="3"/>
      <c r="Y638" s="3"/>
      <c r="Z638" s="3"/>
    </row>
    <row r="639" spans="1:26" ht="12" customHeight="1" x14ac:dyDescent="0.25">
      <c r="A639" s="3"/>
      <c r="B639" s="3"/>
      <c r="C639" s="3"/>
      <c r="D639" s="3"/>
      <c r="E639" s="731"/>
      <c r="F639" s="732"/>
      <c r="G639" s="732"/>
      <c r="H639" s="733"/>
      <c r="I639" s="734"/>
      <c r="J639" s="735"/>
      <c r="K639" s="3"/>
      <c r="L639" s="3"/>
      <c r="M639" s="3"/>
      <c r="N639" s="3"/>
      <c r="O639" s="3"/>
      <c r="P639" s="3"/>
      <c r="Q639" s="3"/>
      <c r="R639" s="3"/>
      <c r="S639" s="3"/>
      <c r="T639" s="3"/>
      <c r="U639" s="3"/>
      <c r="V639" s="3"/>
      <c r="W639" s="3"/>
      <c r="X639" s="3"/>
      <c r="Y639" s="3"/>
      <c r="Z639" s="3"/>
    </row>
    <row r="640" spans="1:26" ht="12" customHeight="1" x14ac:dyDescent="0.25">
      <c r="A640" s="3"/>
      <c r="B640" s="3"/>
      <c r="C640" s="3"/>
      <c r="D640" s="3"/>
      <c r="E640" s="731"/>
      <c r="F640" s="732"/>
      <c r="G640" s="732"/>
      <c r="H640" s="733"/>
      <c r="I640" s="734"/>
      <c r="J640" s="735"/>
      <c r="K640" s="3"/>
      <c r="L640" s="3"/>
      <c r="M640" s="3"/>
      <c r="N640" s="3"/>
      <c r="O640" s="3"/>
      <c r="P640" s="3"/>
      <c r="Q640" s="3"/>
      <c r="R640" s="3"/>
      <c r="S640" s="3"/>
      <c r="T640" s="3"/>
      <c r="U640" s="3"/>
      <c r="V640" s="3"/>
      <c r="W640" s="3"/>
      <c r="X640" s="3"/>
      <c r="Y640" s="3"/>
      <c r="Z640" s="3"/>
    </row>
    <row r="641" spans="1:26" ht="12" customHeight="1" x14ac:dyDescent="0.25">
      <c r="A641" s="3"/>
      <c r="B641" s="3"/>
      <c r="C641" s="3"/>
      <c r="D641" s="3"/>
      <c r="E641" s="731"/>
      <c r="F641" s="732"/>
      <c r="G641" s="732"/>
      <c r="H641" s="733"/>
      <c r="I641" s="734"/>
      <c r="J641" s="735"/>
      <c r="K641" s="3"/>
      <c r="L641" s="3"/>
      <c r="M641" s="3"/>
      <c r="N641" s="3"/>
      <c r="O641" s="3"/>
      <c r="P641" s="3"/>
      <c r="Q641" s="3"/>
      <c r="R641" s="3"/>
      <c r="S641" s="3"/>
      <c r="T641" s="3"/>
      <c r="U641" s="3"/>
      <c r="V641" s="3"/>
      <c r="W641" s="3"/>
      <c r="X641" s="3"/>
      <c r="Y641" s="3"/>
      <c r="Z641" s="3"/>
    </row>
    <row r="642" spans="1:26" ht="12" customHeight="1" x14ac:dyDescent="0.25">
      <c r="A642" s="3"/>
      <c r="B642" s="3"/>
      <c r="C642" s="3"/>
      <c r="D642" s="3"/>
      <c r="E642" s="731"/>
      <c r="F642" s="732"/>
      <c r="G642" s="732"/>
      <c r="H642" s="733"/>
      <c r="I642" s="734"/>
      <c r="J642" s="735"/>
      <c r="K642" s="3"/>
      <c r="L642" s="3"/>
      <c r="M642" s="3"/>
      <c r="N642" s="3"/>
      <c r="O642" s="3"/>
      <c r="P642" s="3"/>
      <c r="Q642" s="3"/>
      <c r="R642" s="3"/>
      <c r="S642" s="3"/>
      <c r="T642" s="3"/>
      <c r="U642" s="3"/>
      <c r="V642" s="3"/>
      <c r="W642" s="3"/>
      <c r="X642" s="3"/>
      <c r="Y642" s="3"/>
      <c r="Z642" s="3"/>
    </row>
    <row r="643" spans="1:26" ht="12" customHeight="1" x14ac:dyDescent="0.25">
      <c r="A643" s="3"/>
      <c r="B643" s="3"/>
      <c r="C643" s="3"/>
      <c r="D643" s="3"/>
      <c r="E643" s="731"/>
      <c r="F643" s="732"/>
      <c r="G643" s="732"/>
      <c r="H643" s="733"/>
      <c r="I643" s="734"/>
      <c r="J643" s="735"/>
      <c r="K643" s="3"/>
      <c r="L643" s="3"/>
      <c r="M643" s="3"/>
      <c r="N643" s="3"/>
      <c r="O643" s="3"/>
      <c r="P643" s="3"/>
      <c r="Q643" s="3"/>
      <c r="R643" s="3"/>
      <c r="S643" s="3"/>
      <c r="T643" s="3"/>
      <c r="U643" s="3"/>
      <c r="V643" s="3"/>
      <c r="W643" s="3"/>
      <c r="X643" s="3"/>
      <c r="Y643" s="3"/>
      <c r="Z643" s="3"/>
    </row>
    <row r="644" spans="1:26" ht="12" customHeight="1" x14ac:dyDescent="0.25">
      <c r="A644" s="3"/>
      <c r="B644" s="3"/>
      <c r="C644" s="3"/>
      <c r="D644" s="3"/>
      <c r="E644" s="731"/>
      <c r="F644" s="732"/>
      <c r="G644" s="732"/>
      <c r="H644" s="733"/>
      <c r="I644" s="734"/>
      <c r="J644" s="735"/>
      <c r="K644" s="3"/>
      <c r="L644" s="3"/>
      <c r="M644" s="3"/>
      <c r="N644" s="3"/>
      <c r="O644" s="3"/>
      <c r="P644" s="3"/>
      <c r="Q644" s="3"/>
      <c r="R644" s="3"/>
      <c r="S644" s="3"/>
      <c r="T644" s="3"/>
      <c r="U644" s="3"/>
      <c r="V644" s="3"/>
      <c r="W644" s="3"/>
      <c r="X644" s="3"/>
      <c r="Y644" s="3"/>
      <c r="Z644" s="3"/>
    </row>
    <row r="645" spans="1:26" ht="12" customHeight="1" x14ac:dyDescent="0.25">
      <c r="A645" s="3"/>
      <c r="B645" s="3"/>
      <c r="C645" s="3"/>
      <c r="D645" s="3"/>
      <c r="E645" s="731"/>
      <c r="F645" s="732"/>
      <c r="G645" s="732"/>
      <c r="H645" s="733"/>
      <c r="I645" s="734"/>
      <c r="J645" s="735"/>
      <c r="K645" s="3"/>
      <c r="L645" s="3"/>
      <c r="M645" s="3"/>
      <c r="N645" s="3"/>
      <c r="O645" s="3"/>
      <c r="P645" s="3"/>
      <c r="Q645" s="3"/>
      <c r="R645" s="3"/>
      <c r="S645" s="3"/>
      <c r="T645" s="3"/>
      <c r="U645" s="3"/>
      <c r="V645" s="3"/>
      <c r="W645" s="3"/>
      <c r="X645" s="3"/>
      <c r="Y645" s="3"/>
      <c r="Z645" s="3"/>
    </row>
    <row r="646" spans="1:26" ht="12" customHeight="1" x14ac:dyDescent="0.25">
      <c r="A646" s="3"/>
      <c r="B646" s="3"/>
      <c r="C646" s="3"/>
      <c r="D646" s="3"/>
      <c r="E646" s="731"/>
      <c r="F646" s="732"/>
      <c r="G646" s="732"/>
      <c r="H646" s="733"/>
      <c r="I646" s="734"/>
      <c r="J646" s="735"/>
      <c r="K646" s="3"/>
      <c r="L646" s="3"/>
      <c r="M646" s="3"/>
      <c r="N646" s="3"/>
      <c r="O646" s="3"/>
      <c r="P646" s="3"/>
      <c r="Q646" s="3"/>
      <c r="R646" s="3"/>
      <c r="S646" s="3"/>
      <c r="T646" s="3"/>
      <c r="U646" s="3"/>
      <c r="V646" s="3"/>
      <c r="W646" s="3"/>
      <c r="X646" s="3"/>
      <c r="Y646" s="3"/>
      <c r="Z646" s="3"/>
    </row>
    <row r="647" spans="1:26" ht="12" customHeight="1" x14ac:dyDescent="0.25">
      <c r="A647" s="3"/>
      <c r="B647" s="3"/>
      <c r="C647" s="3"/>
      <c r="D647" s="3"/>
      <c r="E647" s="731"/>
      <c r="F647" s="732"/>
      <c r="G647" s="732"/>
      <c r="H647" s="733"/>
      <c r="I647" s="734"/>
      <c r="J647" s="735"/>
      <c r="K647" s="3"/>
      <c r="L647" s="3"/>
      <c r="M647" s="3"/>
      <c r="N647" s="3"/>
      <c r="O647" s="3"/>
      <c r="P647" s="3"/>
      <c r="Q647" s="3"/>
      <c r="R647" s="3"/>
      <c r="S647" s="3"/>
      <c r="T647" s="3"/>
      <c r="U647" s="3"/>
      <c r="V647" s="3"/>
      <c r="W647" s="3"/>
      <c r="X647" s="3"/>
      <c r="Y647" s="3"/>
      <c r="Z647" s="3"/>
    </row>
    <row r="648" spans="1:26" ht="12" customHeight="1" x14ac:dyDescent="0.25">
      <c r="A648" s="3"/>
      <c r="B648" s="3"/>
      <c r="C648" s="3"/>
      <c r="D648" s="3"/>
      <c r="E648" s="731"/>
      <c r="F648" s="732"/>
      <c r="G648" s="732"/>
      <c r="H648" s="733"/>
      <c r="I648" s="734"/>
      <c r="J648" s="735"/>
      <c r="K648" s="3"/>
      <c r="L648" s="3"/>
      <c r="M648" s="3"/>
      <c r="N648" s="3"/>
      <c r="O648" s="3"/>
      <c r="P648" s="3"/>
      <c r="Q648" s="3"/>
      <c r="R648" s="3"/>
      <c r="S648" s="3"/>
      <c r="T648" s="3"/>
      <c r="U648" s="3"/>
      <c r="V648" s="3"/>
      <c r="W648" s="3"/>
      <c r="X648" s="3"/>
      <c r="Y648" s="3"/>
      <c r="Z648" s="3"/>
    </row>
    <row r="649" spans="1:26" ht="12" customHeight="1" x14ac:dyDescent="0.25">
      <c r="A649" s="3"/>
      <c r="B649" s="3"/>
      <c r="C649" s="3"/>
      <c r="D649" s="3"/>
      <c r="E649" s="731"/>
      <c r="F649" s="732"/>
      <c r="G649" s="732"/>
      <c r="H649" s="733"/>
      <c r="I649" s="734"/>
      <c r="J649" s="735"/>
      <c r="K649" s="3"/>
      <c r="L649" s="3"/>
      <c r="M649" s="3"/>
      <c r="N649" s="3"/>
      <c r="O649" s="3"/>
      <c r="P649" s="3"/>
      <c r="Q649" s="3"/>
      <c r="R649" s="3"/>
      <c r="S649" s="3"/>
      <c r="T649" s="3"/>
      <c r="U649" s="3"/>
      <c r="V649" s="3"/>
      <c r="W649" s="3"/>
      <c r="X649" s="3"/>
      <c r="Y649" s="3"/>
      <c r="Z649" s="3"/>
    </row>
    <row r="650" spans="1:26" ht="12" customHeight="1" x14ac:dyDescent="0.25">
      <c r="A650" s="3"/>
      <c r="B650" s="3"/>
      <c r="C650" s="3"/>
      <c r="D650" s="3"/>
      <c r="E650" s="731"/>
      <c r="F650" s="732"/>
      <c r="G650" s="732"/>
      <c r="H650" s="733"/>
      <c r="I650" s="734"/>
      <c r="J650" s="735"/>
      <c r="K650" s="3"/>
      <c r="L650" s="3"/>
      <c r="M650" s="3"/>
      <c r="N650" s="3"/>
      <c r="O650" s="3"/>
      <c r="P650" s="3"/>
      <c r="Q650" s="3"/>
      <c r="R650" s="3"/>
      <c r="S650" s="3"/>
      <c r="T650" s="3"/>
      <c r="U650" s="3"/>
      <c r="V650" s="3"/>
      <c r="W650" s="3"/>
      <c r="X650" s="3"/>
      <c r="Y650" s="3"/>
      <c r="Z650" s="3"/>
    </row>
    <row r="651" spans="1:26" ht="12" customHeight="1" x14ac:dyDescent="0.25">
      <c r="A651" s="3"/>
      <c r="B651" s="3"/>
      <c r="C651" s="3"/>
      <c r="D651" s="3"/>
      <c r="E651" s="731"/>
      <c r="F651" s="732"/>
      <c r="G651" s="732"/>
      <c r="H651" s="733"/>
      <c r="I651" s="734"/>
      <c r="J651" s="735"/>
      <c r="K651" s="3"/>
      <c r="L651" s="3"/>
      <c r="M651" s="3"/>
      <c r="N651" s="3"/>
      <c r="O651" s="3"/>
      <c r="P651" s="3"/>
      <c r="Q651" s="3"/>
      <c r="R651" s="3"/>
      <c r="S651" s="3"/>
      <c r="T651" s="3"/>
      <c r="U651" s="3"/>
      <c r="V651" s="3"/>
      <c r="W651" s="3"/>
      <c r="X651" s="3"/>
      <c r="Y651" s="3"/>
      <c r="Z651" s="3"/>
    </row>
    <row r="652" spans="1:26" ht="12" customHeight="1" x14ac:dyDescent="0.25">
      <c r="A652" s="3"/>
      <c r="B652" s="3"/>
      <c r="C652" s="3"/>
      <c r="D652" s="3"/>
      <c r="E652" s="731"/>
      <c r="F652" s="732"/>
      <c r="G652" s="732"/>
      <c r="H652" s="733"/>
      <c r="I652" s="734"/>
      <c r="J652" s="735"/>
      <c r="K652" s="3"/>
      <c r="L652" s="3"/>
      <c r="M652" s="3"/>
      <c r="N652" s="3"/>
      <c r="O652" s="3"/>
      <c r="P652" s="3"/>
      <c r="Q652" s="3"/>
      <c r="R652" s="3"/>
      <c r="S652" s="3"/>
      <c r="T652" s="3"/>
      <c r="U652" s="3"/>
      <c r="V652" s="3"/>
      <c r="W652" s="3"/>
      <c r="X652" s="3"/>
      <c r="Y652" s="3"/>
      <c r="Z652" s="3"/>
    </row>
    <row r="653" spans="1:26" ht="12" customHeight="1" x14ac:dyDescent="0.25">
      <c r="A653" s="3"/>
      <c r="B653" s="3"/>
      <c r="C653" s="3"/>
      <c r="D653" s="3"/>
      <c r="E653" s="731"/>
      <c r="F653" s="732"/>
      <c r="G653" s="732"/>
      <c r="H653" s="733"/>
      <c r="I653" s="734"/>
      <c r="J653" s="735"/>
      <c r="K653" s="3"/>
      <c r="L653" s="3"/>
      <c r="M653" s="3"/>
      <c r="N653" s="3"/>
      <c r="O653" s="3"/>
      <c r="P653" s="3"/>
      <c r="Q653" s="3"/>
      <c r="R653" s="3"/>
      <c r="S653" s="3"/>
      <c r="T653" s="3"/>
      <c r="U653" s="3"/>
      <c r="V653" s="3"/>
      <c r="W653" s="3"/>
      <c r="X653" s="3"/>
      <c r="Y653" s="3"/>
      <c r="Z653" s="3"/>
    </row>
    <row r="654" spans="1:26" ht="12" customHeight="1" x14ac:dyDescent="0.25">
      <c r="A654" s="3"/>
      <c r="B654" s="3"/>
      <c r="C654" s="3"/>
      <c r="D654" s="3"/>
      <c r="E654" s="731"/>
      <c r="F654" s="732"/>
      <c r="G654" s="732"/>
      <c r="H654" s="733"/>
      <c r="I654" s="734"/>
      <c r="J654" s="735"/>
      <c r="K654" s="3"/>
      <c r="L654" s="3"/>
      <c r="M654" s="3"/>
      <c r="N654" s="3"/>
      <c r="O654" s="3"/>
      <c r="P654" s="3"/>
      <c r="Q654" s="3"/>
      <c r="R654" s="3"/>
      <c r="S654" s="3"/>
      <c r="T654" s="3"/>
      <c r="U654" s="3"/>
      <c r="V654" s="3"/>
      <c r="W654" s="3"/>
      <c r="X654" s="3"/>
      <c r="Y654" s="3"/>
      <c r="Z654" s="3"/>
    </row>
    <row r="655" spans="1:26" ht="12" customHeight="1" x14ac:dyDescent="0.25">
      <c r="A655" s="3"/>
      <c r="B655" s="3"/>
      <c r="C655" s="3"/>
      <c r="D655" s="3"/>
      <c r="E655" s="731"/>
      <c r="F655" s="732"/>
      <c r="G655" s="732"/>
      <c r="H655" s="733"/>
      <c r="I655" s="734"/>
      <c r="J655" s="735"/>
      <c r="K655" s="3"/>
      <c r="L655" s="3"/>
      <c r="M655" s="3"/>
      <c r="N655" s="3"/>
      <c r="O655" s="3"/>
      <c r="P655" s="3"/>
      <c r="Q655" s="3"/>
      <c r="R655" s="3"/>
      <c r="S655" s="3"/>
      <c r="T655" s="3"/>
      <c r="U655" s="3"/>
      <c r="V655" s="3"/>
      <c r="W655" s="3"/>
      <c r="X655" s="3"/>
      <c r="Y655" s="3"/>
      <c r="Z655" s="3"/>
    </row>
    <row r="656" spans="1:26" ht="12" customHeight="1" x14ac:dyDescent="0.25">
      <c r="A656" s="3"/>
      <c r="B656" s="3"/>
      <c r="C656" s="3"/>
      <c r="D656" s="3"/>
      <c r="E656" s="731"/>
      <c r="F656" s="732"/>
      <c r="G656" s="732"/>
      <c r="H656" s="733"/>
      <c r="I656" s="734"/>
      <c r="J656" s="735"/>
      <c r="K656" s="3"/>
      <c r="L656" s="3"/>
      <c r="M656" s="3"/>
      <c r="N656" s="3"/>
      <c r="O656" s="3"/>
      <c r="P656" s="3"/>
      <c r="Q656" s="3"/>
      <c r="R656" s="3"/>
      <c r="S656" s="3"/>
      <c r="T656" s="3"/>
      <c r="U656" s="3"/>
      <c r="V656" s="3"/>
      <c r="W656" s="3"/>
      <c r="X656" s="3"/>
      <c r="Y656" s="3"/>
      <c r="Z656" s="3"/>
    </row>
    <row r="657" spans="1:26" ht="12" customHeight="1" x14ac:dyDescent="0.25">
      <c r="A657" s="3"/>
      <c r="B657" s="3"/>
      <c r="C657" s="3"/>
      <c r="D657" s="3"/>
      <c r="E657" s="731"/>
      <c r="F657" s="732"/>
      <c r="G657" s="732"/>
      <c r="H657" s="733"/>
      <c r="I657" s="734"/>
      <c r="J657" s="735"/>
      <c r="K657" s="3"/>
      <c r="L657" s="3"/>
      <c r="M657" s="3"/>
      <c r="N657" s="3"/>
      <c r="O657" s="3"/>
      <c r="P657" s="3"/>
      <c r="Q657" s="3"/>
      <c r="R657" s="3"/>
      <c r="S657" s="3"/>
      <c r="T657" s="3"/>
      <c r="U657" s="3"/>
      <c r="V657" s="3"/>
      <c r="W657" s="3"/>
      <c r="X657" s="3"/>
      <c r="Y657" s="3"/>
      <c r="Z657" s="3"/>
    </row>
    <row r="658" spans="1:26" ht="12" customHeight="1" x14ac:dyDescent="0.25">
      <c r="A658" s="3"/>
      <c r="B658" s="3"/>
      <c r="C658" s="3"/>
      <c r="D658" s="3"/>
      <c r="E658" s="731"/>
      <c r="F658" s="732"/>
      <c r="G658" s="732"/>
      <c r="H658" s="733"/>
      <c r="I658" s="734"/>
      <c r="J658" s="735"/>
      <c r="K658" s="3"/>
      <c r="L658" s="3"/>
      <c r="M658" s="3"/>
      <c r="N658" s="3"/>
      <c r="O658" s="3"/>
      <c r="P658" s="3"/>
      <c r="Q658" s="3"/>
      <c r="R658" s="3"/>
      <c r="S658" s="3"/>
      <c r="T658" s="3"/>
      <c r="U658" s="3"/>
      <c r="V658" s="3"/>
      <c r="W658" s="3"/>
      <c r="X658" s="3"/>
      <c r="Y658" s="3"/>
      <c r="Z658" s="3"/>
    </row>
    <row r="659" spans="1:26" ht="12" customHeight="1" x14ac:dyDescent="0.25">
      <c r="A659" s="3"/>
      <c r="B659" s="3"/>
      <c r="C659" s="3"/>
      <c r="D659" s="3"/>
      <c r="E659" s="731"/>
      <c r="F659" s="732"/>
      <c r="G659" s="732"/>
      <c r="H659" s="733"/>
      <c r="I659" s="734"/>
      <c r="J659" s="735"/>
      <c r="K659" s="3"/>
      <c r="L659" s="3"/>
      <c r="M659" s="3"/>
      <c r="N659" s="3"/>
      <c r="O659" s="3"/>
      <c r="P659" s="3"/>
      <c r="Q659" s="3"/>
      <c r="R659" s="3"/>
      <c r="S659" s="3"/>
      <c r="T659" s="3"/>
      <c r="U659" s="3"/>
      <c r="V659" s="3"/>
      <c r="W659" s="3"/>
      <c r="X659" s="3"/>
      <c r="Y659" s="3"/>
      <c r="Z659" s="3"/>
    </row>
    <row r="660" spans="1:26" ht="12" customHeight="1" x14ac:dyDescent="0.25">
      <c r="A660" s="3"/>
      <c r="B660" s="3"/>
      <c r="C660" s="3"/>
      <c r="D660" s="3"/>
      <c r="E660" s="731"/>
      <c r="F660" s="732"/>
      <c r="G660" s="732"/>
      <c r="H660" s="733"/>
      <c r="I660" s="734"/>
      <c r="J660" s="735"/>
      <c r="K660" s="3"/>
      <c r="L660" s="3"/>
      <c r="M660" s="3"/>
      <c r="N660" s="3"/>
      <c r="O660" s="3"/>
      <c r="P660" s="3"/>
      <c r="Q660" s="3"/>
      <c r="R660" s="3"/>
      <c r="S660" s="3"/>
      <c r="T660" s="3"/>
      <c r="U660" s="3"/>
      <c r="V660" s="3"/>
      <c r="W660" s="3"/>
      <c r="X660" s="3"/>
      <c r="Y660" s="3"/>
      <c r="Z660" s="3"/>
    </row>
    <row r="661" spans="1:26" ht="12" customHeight="1" x14ac:dyDescent="0.25">
      <c r="A661" s="3"/>
      <c r="B661" s="3"/>
      <c r="C661" s="3"/>
      <c r="D661" s="3"/>
      <c r="E661" s="731"/>
      <c r="F661" s="732"/>
      <c r="G661" s="732"/>
      <c r="H661" s="733"/>
      <c r="I661" s="734"/>
      <c r="J661" s="735"/>
      <c r="K661" s="3"/>
      <c r="L661" s="3"/>
      <c r="M661" s="3"/>
      <c r="N661" s="3"/>
      <c r="O661" s="3"/>
      <c r="P661" s="3"/>
      <c r="Q661" s="3"/>
      <c r="R661" s="3"/>
      <c r="S661" s="3"/>
      <c r="T661" s="3"/>
      <c r="U661" s="3"/>
      <c r="V661" s="3"/>
      <c r="W661" s="3"/>
      <c r="X661" s="3"/>
      <c r="Y661" s="3"/>
      <c r="Z661" s="3"/>
    </row>
    <row r="662" spans="1:26" ht="12" customHeight="1" x14ac:dyDescent="0.25">
      <c r="A662" s="3"/>
      <c r="B662" s="3"/>
      <c r="C662" s="3"/>
      <c r="D662" s="3"/>
      <c r="E662" s="731"/>
      <c r="F662" s="732"/>
      <c r="G662" s="732"/>
      <c r="H662" s="733"/>
      <c r="I662" s="734"/>
      <c r="J662" s="735"/>
      <c r="K662" s="3"/>
      <c r="L662" s="3"/>
      <c r="M662" s="3"/>
      <c r="N662" s="3"/>
      <c r="O662" s="3"/>
      <c r="P662" s="3"/>
      <c r="Q662" s="3"/>
      <c r="R662" s="3"/>
      <c r="S662" s="3"/>
      <c r="T662" s="3"/>
      <c r="U662" s="3"/>
      <c r="V662" s="3"/>
      <c r="W662" s="3"/>
      <c r="X662" s="3"/>
      <c r="Y662" s="3"/>
      <c r="Z662" s="3"/>
    </row>
    <row r="663" spans="1:26" ht="12" customHeight="1" x14ac:dyDescent="0.25">
      <c r="A663" s="3"/>
      <c r="B663" s="3"/>
      <c r="C663" s="3"/>
      <c r="D663" s="3"/>
      <c r="E663" s="731"/>
      <c r="F663" s="732"/>
      <c r="G663" s="732"/>
      <c r="H663" s="733"/>
      <c r="I663" s="734"/>
      <c r="J663" s="735"/>
      <c r="K663" s="3"/>
      <c r="L663" s="3"/>
      <c r="M663" s="3"/>
      <c r="N663" s="3"/>
      <c r="O663" s="3"/>
      <c r="P663" s="3"/>
      <c r="Q663" s="3"/>
      <c r="R663" s="3"/>
      <c r="S663" s="3"/>
      <c r="T663" s="3"/>
      <c r="U663" s="3"/>
      <c r="V663" s="3"/>
      <c r="W663" s="3"/>
      <c r="X663" s="3"/>
      <c r="Y663" s="3"/>
      <c r="Z663" s="3"/>
    </row>
    <row r="664" spans="1:26" ht="12" customHeight="1" x14ac:dyDescent="0.25">
      <c r="A664" s="3"/>
      <c r="B664" s="3"/>
      <c r="C664" s="3"/>
      <c r="D664" s="3"/>
      <c r="E664" s="731"/>
      <c r="F664" s="732"/>
      <c r="G664" s="732"/>
      <c r="H664" s="733"/>
      <c r="I664" s="734"/>
      <c r="J664" s="735"/>
      <c r="K664" s="3"/>
      <c r="L664" s="3"/>
      <c r="M664" s="3"/>
      <c r="N664" s="3"/>
      <c r="O664" s="3"/>
      <c r="P664" s="3"/>
      <c r="Q664" s="3"/>
      <c r="R664" s="3"/>
      <c r="S664" s="3"/>
      <c r="T664" s="3"/>
      <c r="U664" s="3"/>
      <c r="V664" s="3"/>
      <c r="W664" s="3"/>
      <c r="X664" s="3"/>
      <c r="Y664" s="3"/>
      <c r="Z664" s="3"/>
    </row>
    <row r="665" spans="1:26" ht="12" customHeight="1" x14ac:dyDescent="0.25">
      <c r="A665" s="3"/>
      <c r="B665" s="3"/>
      <c r="C665" s="3"/>
      <c r="D665" s="3"/>
      <c r="E665" s="731"/>
      <c r="F665" s="732"/>
      <c r="G665" s="732"/>
      <c r="H665" s="733"/>
      <c r="I665" s="734"/>
      <c r="J665" s="735"/>
      <c r="K665" s="3"/>
      <c r="L665" s="3"/>
      <c r="M665" s="3"/>
      <c r="N665" s="3"/>
      <c r="O665" s="3"/>
      <c r="P665" s="3"/>
      <c r="Q665" s="3"/>
      <c r="R665" s="3"/>
      <c r="S665" s="3"/>
      <c r="T665" s="3"/>
      <c r="U665" s="3"/>
      <c r="V665" s="3"/>
      <c r="W665" s="3"/>
      <c r="X665" s="3"/>
      <c r="Y665" s="3"/>
      <c r="Z665" s="3"/>
    </row>
    <row r="666" spans="1:26" ht="12" customHeight="1" x14ac:dyDescent="0.25">
      <c r="A666" s="3"/>
      <c r="B666" s="3"/>
      <c r="C666" s="3"/>
      <c r="D666" s="3"/>
      <c r="E666" s="731"/>
      <c r="F666" s="732"/>
      <c r="G666" s="732"/>
      <c r="H666" s="733"/>
      <c r="I666" s="734"/>
      <c r="J666" s="735"/>
      <c r="K666" s="3"/>
      <c r="L666" s="3"/>
      <c r="M666" s="3"/>
      <c r="N666" s="3"/>
      <c r="O666" s="3"/>
      <c r="P666" s="3"/>
      <c r="Q666" s="3"/>
      <c r="R666" s="3"/>
      <c r="S666" s="3"/>
      <c r="T666" s="3"/>
      <c r="U666" s="3"/>
      <c r="V666" s="3"/>
      <c r="W666" s="3"/>
      <c r="X666" s="3"/>
      <c r="Y666" s="3"/>
      <c r="Z666" s="3"/>
    </row>
    <row r="667" spans="1:26" ht="12" customHeight="1" x14ac:dyDescent="0.25">
      <c r="A667" s="3"/>
      <c r="B667" s="3"/>
      <c r="C667" s="3"/>
      <c r="D667" s="3"/>
      <c r="E667" s="731"/>
      <c r="F667" s="732"/>
      <c r="G667" s="732"/>
      <c r="H667" s="733"/>
      <c r="I667" s="734"/>
      <c r="J667" s="735"/>
      <c r="K667" s="3"/>
      <c r="L667" s="3"/>
      <c r="M667" s="3"/>
      <c r="N667" s="3"/>
      <c r="O667" s="3"/>
      <c r="P667" s="3"/>
      <c r="Q667" s="3"/>
      <c r="R667" s="3"/>
      <c r="S667" s="3"/>
      <c r="T667" s="3"/>
      <c r="U667" s="3"/>
      <c r="V667" s="3"/>
      <c r="W667" s="3"/>
      <c r="X667" s="3"/>
      <c r="Y667" s="3"/>
      <c r="Z667" s="3"/>
    </row>
    <row r="668" spans="1:26" ht="12" customHeight="1" x14ac:dyDescent="0.25">
      <c r="A668" s="3"/>
      <c r="B668" s="3"/>
      <c r="C668" s="3"/>
      <c r="D668" s="3"/>
      <c r="E668" s="731"/>
      <c r="F668" s="732"/>
      <c r="G668" s="732"/>
      <c r="H668" s="733"/>
      <c r="I668" s="734"/>
      <c r="J668" s="735"/>
      <c r="K668" s="3"/>
      <c r="L668" s="3"/>
      <c r="M668" s="3"/>
      <c r="N668" s="3"/>
      <c r="O668" s="3"/>
      <c r="P668" s="3"/>
      <c r="Q668" s="3"/>
      <c r="R668" s="3"/>
      <c r="S668" s="3"/>
      <c r="T668" s="3"/>
      <c r="U668" s="3"/>
      <c r="V668" s="3"/>
      <c r="W668" s="3"/>
      <c r="X668" s="3"/>
      <c r="Y668" s="3"/>
      <c r="Z668" s="3"/>
    </row>
    <row r="669" spans="1:26" ht="12" customHeight="1" x14ac:dyDescent="0.25">
      <c r="A669" s="3"/>
      <c r="B669" s="3"/>
      <c r="C669" s="3"/>
      <c r="D669" s="3"/>
      <c r="E669" s="731"/>
      <c r="F669" s="732"/>
      <c r="G669" s="732"/>
      <c r="H669" s="733"/>
      <c r="I669" s="734"/>
      <c r="J669" s="735"/>
      <c r="K669" s="3"/>
      <c r="L669" s="3"/>
      <c r="M669" s="3"/>
      <c r="N669" s="3"/>
      <c r="O669" s="3"/>
      <c r="P669" s="3"/>
      <c r="Q669" s="3"/>
      <c r="R669" s="3"/>
      <c r="S669" s="3"/>
      <c r="T669" s="3"/>
      <c r="U669" s="3"/>
      <c r="V669" s="3"/>
      <c r="W669" s="3"/>
      <c r="X669" s="3"/>
      <c r="Y669" s="3"/>
      <c r="Z669" s="3"/>
    </row>
    <row r="670" spans="1:26" ht="12" customHeight="1" x14ac:dyDescent="0.25">
      <c r="A670" s="3"/>
      <c r="B670" s="3"/>
      <c r="C670" s="3"/>
      <c r="D670" s="3"/>
      <c r="E670" s="731"/>
      <c r="F670" s="732"/>
      <c r="G670" s="732"/>
      <c r="H670" s="733"/>
      <c r="I670" s="734"/>
      <c r="J670" s="735"/>
      <c r="K670" s="3"/>
      <c r="L670" s="3"/>
      <c r="M670" s="3"/>
      <c r="N670" s="3"/>
      <c r="O670" s="3"/>
      <c r="P670" s="3"/>
      <c r="Q670" s="3"/>
      <c r="R670" s="3"/>
      <c r="S670" s="3"/>
      <c r="T670" s="3"/>
      <c r="U670" s="3"/>
      <c r="V670" s="3"/>
      <c r="W670" s="3"/>
      <c r="X670" s="3"/>
      <c r="Y670" s="3"/>
      <c r="Z670" s="3"/>
    </row>
    <row r="671" spans="1:26" ht="12" customHeight="1" x14ac:dyDescent="0.25">
      <c r="A671" s="3"/>
      <c r="B671" s="3"/>
      <c r="C671" s="3"/>
      <c r="D671" s="3"/>
      <c r="E671" s="731"/>
      <c r="F671" s="732"/>
      <c r="G671" s="732"/>
      <c r="H671" s="733"/>
      <c r="I671" s="734"/>
      <c r="J671" s="735"/>
      <c r="K671" s="3"/>
      <c r="L671" s="3"/>
      <c r="M671" s="3"/>
      <c r="N671" s="3"/>
      <c r="O671" s="3"/>
      <c r="P671" s="3"/>
      <c r="Q671" s="3"/>
      <c r="R671" s="3"/>
      <c r="S671" s="3"/>
      <c r="T671" s="3"/>
      <c r="U671" s="3"/>
      <c r="V671" s="3"/>
      <c r="W671" s="3"/>
      <c r="X671" s="3"/>
      <c r="Y671" s="3"/>
      <c r="Z671" s="3"/>
    </row>
    <row r="672" spans="1:26" ht="12" customHeight="1" x14ac:dyDescent="0.25">
      <c r="A672" s="3"/>
      <c r="B672" s="3"/>
      <c r="C672" s="3"/>
      <c r="D672" s="3"/>
      <c r="E672" s="731"/>
      <c r="F672" s="732"/>
      <c r="G672" s="732"/>
      <c r="H672" s="733"/>
      <c r="I672" s="734"/>
      <c r="J672" s="735"/>
      <c r="K672" s="3"/>
      <c r="L672" s="3"/>
      <c r="M672" s="3"/>
      <c r="N672" s="3"/>
      <c r="O672" s="3"/>
      <c r="P672" s="3"/>
      <c r="Q672" s="3"/>
      <c r="R672" s="3"/>
      <c r="S672" s="3"/>
      <c r="T672" s="3"/>
      <c r="U672" s="3"/>
      <c r="V672" s="3"/>
      <c r="W672" s="3"/>
      <c r="X672" s="3"/>
      <c r="Y672" s="3"/>
      <c r="Z672" s="3"/>
    </row>
    <row r="673" spans="1:26" ht="12" customHeight="1" x14ac:dyDescent="0.25">
      <c r="A673" s="3"/>
      <c r="B673" s="3"/>
      <c r="C673" s="3"/>
      <c r="D673" s="3"/>
      <c r="E673" s="731"/>
      <c r="F673" s="732"/>
      <c r="G673" s="732"/>
      <c r="H673" s="733"/>
      <c r="I673" s="734"/>
      <c r="J673" s="735"/>
      <c r="K673" s="3"/>
      <c r="L673" s="3"/>
      <c r="M673" s="3"/>
      <c r="N673" s="3"/>
      <c r="O673" s="3"/>
      <c r="P673" s="3"/>
      <c r="Q673" s="3"/>
      <c r="R673" s="3"/>
      <c r="S673" s="3"/>
      <c r="T673" s="3"/>
      <c r="U673" s="3"/>
      <c r="V673" s="3"/>
      <c r="W673" s="3"/>
      <c r="X673" s="3"/>
      <c r="Y673" s="3"/>
      <c r="Z673" s="3"/>
    </row>
    <row r="674" spans="1:26" ht="12" customHeight="1" x14ac:dyDescent="0.25">
      <c r="A674" s="3"/>
      <c r="B674" s="3"/>
      <c r="C674" s="3"/>
      <c r="D674" s="3"/>
      <c r="E674" s="731"/>
      <c r="F674" s="732"/>
      <c r="G674" s="732"/>
      <c r="H674" s="733"/>
      <c r="I674" s="734"/>
      <c r="J674" s="735"/>
      <c r="K674" s="3"/>
      <c r="L674" s="3"/>
      <c r="M674" s="3"/>
      <c r="N674" s="3"/>
      <c r="O674" s="3"/>
      <c r="P674" s="3"/>
      <c r="Q674" s="3"/>
      <c r="R674" s="3"/>
      <c r="S674" s="3"/>
      <c r="T674" s="3"/>
      <c r="U674" s="3"/>
      <c r="V674" s="3"/>
      <c r="W674" s="3"/>
      <c r="X674" s="3"/>
      <c r="Y674" s="3"/>
      <c r="Z674" s="3"/>
    </row>
    <row r="675" spans="1:26" ht="12" customHeight="1" x14ac:dyDescent="0.25">
      <c r="A675" s="3"/>
      <c r="B675" s="3"/>
      <c r="C675" s="3"/>
      <c r="D675" s="3"/>
      <c r="E675" s="731"/>
      <c r="F675" s="732"/>
      <c r="G675" s="732"/>
      <c r="H675" s="733"/>
      <c r="I675" s="734"/>
      <c r="J675" s="735"/>
      <c r="K675" s="3"/>
      <c r="L675" s="3"/>
      <c r="M675" s="3"/>
      <c r="N675" s="3"/>
      <c r="O675" s="3"/>
      <c r="P675" s="3"/>
      <c r="Q675" s="3"/>
      <c r="R675" s="3"/>
      <c r="S675" s="3"/>
      <c r="T675" s="3"/>
      <c r="U675" s="3"/>
      <c r="V675" s="3"/>
      <c r="W675" s="3"/>
      <c r="X675" s="3"/>
      <c r="Y675" s="3"/>
      <c r="Z675" s="3"/>
    </row>
    <row r="676" spans="1:26" ht="12" customHeight="1" x14ac:dyDescent="0.25">
      <c r="A676" s="3"/>
      <c r="B676" s="3"/>
      <c r="C676" s="3"/>
      <c r="D676" s="3"/>
      <c r="E676" s="731"/>
      <c r="F676" s="732"/>
      <c r="G676" s="732"/>
      <c r="H676" s="733"/>
      <c r="I676" s="734"/>
      <c r="J676" s="735"/>
      <c r="K676" s="3"/>
      <c r="L676" s="3"/>
      <c r="M676" s="3"/>
      <c r="N676" s="3"/>
      <c r="O676" s="3"/>
      <c r="P676" s="3"/>
      <c r="Q676" s="3"/>
      <c r="R676" s="3"/>
      <c r="S676" s="3"/>
      <c r="T676" s="3"/>
      <c r="U676" s="3"/>
      <c r="V676" s="3"/>
      <c r="W676" s="3"/>
      <c r="X676" s="3"/>
      <c r="Y676" s="3"/>
      <c r="Z676" s="3"/>
    </row>
    <row r="677" spans="1:26" ht="12" customHeight="1" x14ac:dyDescent="0.25">
      <c r="A677" s="3"/>
      <c r="B677" s="3"/>
      <c r="C677" s="3"/>
      <c r="D677" s="3"/>
      <c r="E677" s="731"/>
      <c r="F677" s="732"/>
      <c r="G677" s="732"/>
      <c r="H677" s="733"/>
      <c r="I677" s="734"/>
      <c r="J677" s="735"/>
      <c r="K677" s="3"/>
      <c r="L677" s="3"/>
      <c r="M677" s="3"/>
      <c r="N677" s="3"/>
      <c r="O677" s="3"/>
      <c r="P677" s="3"/>
      <c r="Q677" s="3"/>
      <c r="R677" s="3"/>
      <c r="S677" s="3"/>
      <c r="T677" s="3"/>
      <c r="U677" s="3"/>
      <c r="V677" s="3"/>
      <c r="W677" s="3"/>
      <c r="X677" s="3"/>
      <c r="Y677" s="3"/>
      <c r="Z677" s="3"/>
    </row>
    <row r="678" spans="1:26" ht="12" customHeight="1" x14ac:dyDescent="0.25">
      <c r="A678" s="3"/>
      <c r="B678" s="3"/>
      <c r="C678" s="3"/>
      <c r="D678" s="3"/>
      <c r="E678" s="731"/>
      <c r="F678" s="732"/>
      <c r="G678" s="732"/>
      <c r="H678" s="733"/>
      <c r="I678" s="734"/>
      <c r="J678" s="735"/>
      <c r="K678" s="3"/>
      <c r="L678" s="3"/>
      <c r="M678" s="3"/>
      <c r="N678" s="3"/>
      <c r="O678" s="3"/>
      <c r="P678" s="3"/>
      <c r="Q678" s="3"/>
      <c r="R678" s="3"/>
      <c r="S678" s="3"/>
      <c r="T678" s="3"/>
      <c r="U678" s="3"/>
      <c r="V678" s="3"/>
      <c r="W678" s="3"/>
      <c r="X678" s="3"/>
      <c r="Y678" s="3"/>
      <c r="Z678" s="3"/>
    </row>
    <row r="679" spans="1:26" ht="12" customHeight="1" x14ac:dyDescent="0.25">
      <c r="A679" s="3"/>
      <c r="B679" s="3"/>
      <c r="C679" s="3"/>
      <c r="D679" s="3"/>
      <c r="E679" s="731"/>
      <c r="F679" s="732"/>
      <c r="G679" s="732"/>
      <c r="H679" s="733"/>
      <c r="I679" s="734"/>
      <c r="J679" s="735"/>
      <c r="K679" s="3"/>
      <c r="L679" s="3"/>
      <c r="M679" s="3"/>
      <c r="N679" s="3"/>
      <c r="O679" s="3"/>
      <c r="P679" s="3"/>
      <c r="Q679" s="3"/>
      <c r="R679" s="3"/>
      <c r="S679" s="3"/>
      <c r="T679" s="3"/>
      <c r="U679" s="3"/>
      <c r="V679" s="3"/>
      <c r="W679" s="3"/>
      <c r="X679" s="3"/>
      <c r="Y679" s="3"/>
      <c r="Z679" s="3"/>
    </row>
    <row r="680" spans="1:26" ht="12" customHeight="1" x14ac:dyDescent="0.25">
      <c r="A680" s="3"/>
      <c r="B680" s="3"/>
      <c r="C680" s="3"/>
      <c r="D680" s="3"/>
      <c r="E680" s="731"/>
      <c r="F680" s="732"/>
      <c r="G680" s="732"/>
      <c r="H680" s="733"/>
      <c r="I680" s="734"/>
      <c r="J680" s="735"/>
      <c r="K680" s="3"/>
      <c r="L680" s="3"/>
      <c r="M680" s="3"/>
      <c r="N680" s="3"/>
      <c r="O680" s="3"/>
      <c r="P680" s="3"/>
      <c r="Q680" s="3"/>
      <c r="R680" s="3"/>
      <c r="S680" s="3"/>
      <c r="T680" s="3"/>
      <c r="U680" s="3"/>
      <c r="V680" s="3"/>
      <c r="W680" s="3"/>
      <c r="X680" s="3"/>
      <c r="Y680" s="3"/>
      <c r="Z680" s="3"/>
    </row>
    <row r="681" spans="1:26" ht="12" customHeight="1" x14ac:dyDescent="0.25">
      <c r="A681" s="3"/>
      <c r="B681" s="3"/>
      <c r="C681" s="3"/>
      <c r="D681" s="3"/>
      <c r="E681" s="731"/>
      <c r="F681" s="732"/>
      <c r="G681" s="732"/>
      <c r="H681" s="733"/>
      <c r="I681" s="734"/>
      <c r="J681" s="735"/>
      <c r="K681" s="3"/>
      <c r="L681" s="3"/>
      <c r="M681" s="3"/>
      <c r="N681" s="3"/>
      <c r="O681" s="3"/>
      <c r="P681" s="3"/>
      <c r="Q681" s="3"/>
      <c r="R681" s="3"/>
      <c r="S681" s="3"/>
      <c r="T681" s="3"/>
      <c r="U681" s="3"/>
      <c r="V681" s="3"/>
      <c r="W681" s="3"/>
      <c r="X681" s="3"/>
      <c r="Y681" s="3"/>
      <c r="Z681" s="3"/>
    </row>
    <row r="682" spans="1:26" ht="12" customHeight="1" x14ac:dyDescent="0.25">
      <c r="A682" s="3"/>
      <c r="B682" s="3"/>
      <c r="C682" s="3"/>
      <c r="D682" s="3"/>
      <c r="E682" s="731"/>
      <c r="F682" s="732"/>
      <c r="G682" s="732"/>
      <c r="H682" s="733"/>
      <c r="I682" s="734"/>
      <c r="J682" s="735"/>
      <c r="K682" s="3"/>
      <c r="L682" s="3"/>
      <c r="M682" s="3"/>
      <c r="N682" s="3"/>
      <c r="O682" s="3"/>
      <c r="P682" s="3"/>
      <c r="Q682" s="3"/>
      <c r="R682" s="3"/>
      <c r="S682" s="3"/>
      <c r="T682" s="3"/>
      <c r="U682" s="3"/>
      <c r="V682" s="3"/>
      <c r="W682" s="3"/>
      <c r="X682" s="3"/>
      <c r="Y682" s="3"/>
      <c r="Z682" s="3"/>
    </row>
    <row r="683" spans="1:26" ht="12" customHeight="1" x14ac:dyDescent="0.25">
      <c r="A683" s="3"/>
      <c r="B683" s="3"/>
      <c r="C683" s="3"/>
      <c r="D683" s="3"/>
      <c r="E683" s="731"/>
      <c r="F683" s="732"/>
      <c r="G683" s="732"/>
      <c r="H683" s="733"/>
      <c r="I683" s="734"/>
      <c r="J683" s="735"/>
      <c r="K683" s="3"/>
      <c r="L683" s="3"/>
      <c r="M683" s="3"/>
      <c r="N683" s="3"/>
      <c r="O683" s="3"/>
      <c r="P683" s="3"/>
      <c r="Q683" s="3"/>
      <c r="R683" s="3"/>
      <c r="S683" s="3"/>
      <c r="T683" s="3"/>
      <c r="U683" s="3"/>
      <c r="V683" s="3"/>
      <c r="W683" s="3"/>
      <c r="X683" s="3"/>
      <c r="Y683" s="3"/>
      <c r="Z683" s="3"/>
    </row>
    <row r="684" spans="1:26" ht="12" customHeight="1" x14ac:dyDescent="0.25">
      <c r="A684" s="3"/>
      <c r="B684" s="3"/>
      <c r="C684" s="3"/>
      <c r="D684" s="3"/>
      <c r="E684" s="731"/>
      <c r="F684" s="732"/>
      <c r="G684" s="732"/>
      <c r="H684" s="733"/>
      <c r="I684" s="734"/>
      <c r="J684" s="735"/>
      <c r="K684" s="3"/>
      <c r="L684" s="3"/>
      <c r="M684" s="3"/>
      <c r="N684" s="3"/>
      <c r="O684" s="3"/>
      <c r="P684" s="3"/>
      <c r="Q684" s="3"/>
      <c r="R684" s="3"/>
      <c r="S684" s="3"/>
      <c r="T684" s="3"/>
      <c r="U684" s="3"/>
      <c r="V684" s="3"/>
      <c r="W684" s="3"/>
      <c r="X684" s="3"/>
      <c r="Y684" s="3"/>
      <c r="Z684" s="3"/>
    </row>
    <row r="685" spans="1:26" ht="12" customHeight="1" x14ac:dyDescent="0.25">
      <c r="A685" s="3"/>
      <c r="B685" s="3"/>
      <c r="C685" s="3"/>
      <c r="D685" s="3"/>
      <c r="E685" s="731"/>
      <c r="F685" s="732"/>
      <c r="G685" s="732"/>
      <c r="H685" s="733"/>
      <c r="I685" s="734"/>
      <c r="J685" s="735"/>
      <c r="K685" s="3"/>
      <c r="L685" s="3"/>
      <c r="M685" s="3"/>
      <c r="N685" s="3"/>
      <c r="O685" s="3"/>
      <c r="P685" s="3"/>
      <c r="Q685" s="3"/>
      <c r="R685" s="3"/>
      <c r="S685" s="3"/>
      <c r="T685" s="3"/>
      <c r="U685" s="3"/>
      <c r="V685" s="3"/>
      <c r="W685" s="3"/>
      <c r="X685" s="3"/>
      <c r="Y685" s="3"/>
      <c r="Z685" s="3"/>
    </row>
    <row r="686" spans="1:26" ht="12" customHeight="1" x14ac:dyDescent="0.25">
      <c r="A686" s="3"/>
      <c r="B686" s="3"/>
      <c r="C686" s="3"/>
      <c r="D686" s="3"/>
      <c r="E686" s="731"/>
      <c r="F686" s="732"/>
      <c r="G686" s="732"/>
      <c r="H686" s="733"/>
      <c r="I686" s="734"/>
      <c r="J686" s="735"/>
      <c r="K686" s="3"/>
      <c r="L686" s="3"/>
      <c r="M686" s="3"/>
      <c r="N686" s="3"/>
      <c r="O686" s="3"/>
      <c r="P686" s="3"/>
      <c r="Q686" s="3"/>
      <c r="R686" s="3"/>
      <c r="S686" s="3"/>
      <c r="T686" s="3"/>
      <c r="U686" s="3"/>
      <c r="V686" s="3"/>
      <c r="W686" s="3"/>
      <c r="X686" s="3"/>
      <c r="Y686" s="3"/>
      <c r="Z686" s="3"/>
    </row>
    <row r="687" spans="1:26" ht="12" customHeight="1" x14ac:dyDescent="0.25">
      <c r="A687" s="3"/>
      <c r="B687" s="3"/>
      <c r="C687" s="3"/>
      <c r="D687" s="3"/>
      <c r="E687" s="731"/>
      <c r="F687" s="732"/>
      <c r="G687" s="732"/>
      <c r="H687" s="733"/>
      <c r="I687" s="734"/>
      <c r="J687" s="735"/>
      <c r="K687" s="3"/>
      <c r="L687" s="3"/>
      <c r="M687" s="3"/>
      <c r="N687" s="3"/>
      <c r="O687" s="3"/>
      <c r="P687" s="3"/>
      <c r="Q687" s="3"/>
      <c r="R687" s="3"/>
      <c r="S687" s="3"/>
      <c r="T687" s="3"/>
      <c r="U687" s="3"/>
      <c r="V687" s="3"/>
      <c r="W687" s="3"/>
      <c r="X687" s="3"/>
      <c r="Y687" s="3"/>
      <c r="Z687" s="3"/>
    </row>
    <row r="688" spans="1:26" ht="12" customHeight="1" x14ac:dyDescent="0.25">
      <c r="A688" s="3"/>
      <c r="B688" s="3"/>
      <c r="C688" s="3"/>
      <c r="D688" s="3"/>
      <c r="E688" s="731"/>
      <c r="F688" s="732"/>
      <c r="G688" s="732"/>
      <c r="H688" s="733"/>
      <c r="I688" s="734"/>
      <c r="J688" s="735"/>
      <c r="K688" s="3"/>
      <c r="L688" s="3"/>
      <c r="M688" s="3"/>
      <c r="N688" s="3"/>
      <c r="O688" s="3"/>
      <c r="P688" s="3"/>
      <c r="Q688" s="3"/>
      <c r="R688" s="3"/>
      <c r="S688" s="3"/>
      <c r="T688" s="3"/>
      <c r="U688" s="3"/>
      <c r="V688" s="3"/>
      <c r="W688" s="3"/>
      <c r="X688" s="3"/>
      <c r="Y688" s="3"/>
      <c r="Z688" s="3"/>
    </row>
    <row r="689" spans="1:26" ht="12" customHeight="1" x14ac:dyDescent="0.25">
      <c r="A689" s="3"/>
      <c r="B689" s="3"/>
      <c r="C689" s="3"/>
      <c r="D689" s="3"/>
      <c r="E689" s="731"/>
      <c r="F689" s="732"/>
      <c r="G689" s="732"/>
      <c r="H689" s="733"/>
      <c r="I689" s="734"/>
      <c r="J689" s="735"/>
      <c r="K689" s="3"/>
      <c r="L689" s="3"/>
      <c r="M689" s="3"/>
      <c r="N689" s="3"/>
      <c r="O689" s="3"/>
      <c r="P689" s="3"/>
      <c r="Q689" s="3"/>
      <c r="R689" s="3"/>
      <c r="S689" s="3"/>
      <c r="T689" s="3"/>
      <c r="U689" s="3"/>
      <c r="V689" s="3"/>
      <c r="W689" s="3"/>
      <c r="X689" s="3"/>
      <c r="Y689" s="3"/>
      <c r="Z689" s="3"/>
    </row>
    <row r="690" spans="1:26" ht="12" customHeight="1" x14ac:dyDescent="0.25">
      <c r="A690" s="3"/>
      <c r="B690" s="3"/>
      <c r="C690" s="3"/>
      <c r="D690" s="3"/>
      <c r="E690" s="731"/>
      <c r="F690" s="732"/>
      <c r="G690" s="732"/>
      <c r="H690" s="733"/>
      <c r="I690" s="734"/>
      <c r="J690" s="735"/>
      <c r="K690" s="3"/>
      <c r="L690" s="3"/>
      <c r="M690" s="3"/>
      <c r="N690" s="3"/>
      <c r="O690" s="3"/>
      <c r="P690" s="3"/>
      <c r="Q690" s="3"/>
      <c r="R690" s="3"/>
      <c r="S690" s="3"/>
      <c r="T690" s="3"/>
      <c r="U690" s="3"/>
      <c r="V690" s="3"/>
      <c r="W690" s="3"/>
      <c r="X690" s="3"/>
      <c r="Y690" s="3"/>
      <c r="Z690" s="3"/>
    </row>
    <row r="691" spans="1:26" ht="12" customHeight="1" x14ac:dyDescent="0.25">
      <c r="A691" s="3"/>
      <c r="B691" s="3"/>
      <c r="C691" s="3"/>
      <c r="D691" s="3"/>
      <c r="E691" s="731"/>
      <c r="F691" s="732"/>
      <c r="G691" s="732"/>
      <c r="H691" s="733"/>
      <c r="I691" s="734"/>
      <c r="J691" s="735"/>
      <c r="K691" s="3"/>
      <c r="L691" s="3"/>
      <c r="M691" s="3"/>
      <c r="N691" s="3"/>
      <c r="O691" s="3"/>
      <c r="P691" s="3"/>
      <c r="Q691" s="3"/>
      <c r="R691" s="3"/>
      <c r="S691" s="3"/>
      <c r="T691" s="3"/>
      <c r="U691" s="3"/>
      <c r="V691" s="3"/>
      <c r="W691" s="3"/>
      <c r="X691" s="3"/>
      <c r="Y691" s="3"/>
      <c r="Z691" s="3"/>
    </row>
    <row r="692" spans="1:26" ht="12" customHeight="1" x14ac:dyDescent="0.25">
      <c r="A692" s="3"/>
      <c r="B692" s="3"/>
      <c r="C692" s="3"/>
      <c r="D692" s="3"/>
      <c r="E692" s="731"/>
      <c r="F692" s="732"/>
      <c r="G692" s="732"/>
      <c r="H692" s="733"/>
      <c r="I692" s="734"/>
      <c r="J692" s="735"/>
      <c r="K692" s="3"/>
      <c r="L692" s="3"/>
      <c r="M692" s="3"/>
      <c r="N692" s="3"/>
      <c r="O692" s="3"/>
      <c r="P692" s="3"/>
      <c r="Q692" s="3"/>
      <c r="R692" s="3"/>
      <c r="S692" s="3"/>
      <c r="T692" s="3"/>
      <c r="U692" s="3"/>
      <c r="V692" s="3"/>
      <c r="W692" s="3"/>
      <c r="X692" s="3"/>
      <c r="Y692" s="3"/>
      <c r="Z692" s="3"/>
    </row>
    <row r="693" spans="1:26" ht="12" customHeight="1" x14ac:dyDescent="0.25">
      <c r="A693" s="3"/>
      <c r="B693" s="3"/>
      <c r="C693" s="3"/>
      <c r="D693" s="3"/>
      <c r="E693" s="731"/>
      <c r="F693" s="732"/>
      <c r="G693" s="732"/>
      <c r="H693" s="733"/>
      <c r="I693" s="734"/>
      <c r="J693" s="735"/>
      <c r="K693" s="3"/>
      <c r="L693" s="3"/>
      <c r="M693" s="3"/>
      <c r="N693" s="3"/>
      <c r="O693" s="3"/>
      <c r="P693" s="3"/>
      <c r="Q693" s="3"/>
      <c r="R693" s="3"/>
      <c r="S693" s="3"/>
      <c r="T693" s="3"/>
      <c r="U693" s="3"/>
      <c r="V693" s="3"/>
      <c r="W693" s="3"/>
      <c r="X693" s="3"/>
      <c r="Y693" s="3"/>
      <c r="Z693" s="3"/>
    </row>
    <row r="694" spans="1:26" ht="12" customHeight="1" x14ac:dyDescent="0.25">
      <c r="A694" s="3"/>
      <c r="B694" s="3"/>
      <c r="C694" s="3"/>
      <c r="D694" s="3"/>
      <c r="E694" s="731"/>
      <c r="F694" s="732"/>
      <c r="G694" s="732"/>
      <c r="H694" s="733"/>
      <c r="I694" s="734"/>
      <c r="J694" s="735"/>
      <c r="K694" s="3"/>
      <c r="L694" s="3"/>
      <c r="M694" s="3"/>
      <c r="N694" s="3"/>
      <c r="O694" s="3"/>
      <c r="P694" s="3"/>
      <c r="Q694" s="3"/>
      <c r="R694" s="3"/>
      <c r="S694" s="3"/>
      <c r="T694" s="3"/>
      <c r="U694" s="3"/>
      <c r="V694" s="3"/>
      <c r="W694" s="3"/>
      <c r="X694" s="3"/>
      <c r="Y694" s="3"/>
      <c r="Z694" s="3"/>
    </row>
    <row r="695" spans="1:26" ht="12" customHeight="1" x14ac:dyDescent="0.25">
      <c r="A695" s="3"/>
      <c r="B695" s="3"/>
      <c r="C695" s="3"/>
      <c r="D695" s="3"/>
      <c r="E695" s="731"/>
      <c r="F695" s="732"/>
      <c r="G695" s="732"/>
      <c r="H695" s="733"/>
      <c r="I695" s="734"/>
      <c r="J695" s="735"/>
      <c r="K695" s="3"/>
      <c r="L695" s="3"/>
      <c r="M695" s="3"/>
      <c r="N695" s="3"/>
      <c r="O695" s="3"/>
      <c r="P695" s="3"/>
      <c r="Q695" s="3"/>
      <c r="R695" s="3"/>
      <c r="S695" s="3"/>
      <c r="T695" s="3"/>
      <c r="U695" s="3"/>
      <c r="V695" s="3"/>
      <c r="W695" s="3"/>
      <c r="X695" s="3"/>
      <c r="Y695" s="3"/>
      <c r="Z695" s="3"/>
    </row>
    <row r="696" spans="1:26" ht="12" customHeight="1" x14ac:dyDescent="0.25">
      <c r="A696" s="3"/>
      <c r="B696" s="3"/>
      <c r="C696" s="3"/>
      <c r="D696" s="3"/>
      <c r="E696" s="731"/>
      <c r="F696" s="732"/>
      <c r="G696" s="732"/>
      <c r="H696" s="733"/>
      <c r="I696" s="734"/>
      <c r="J696" s="735"/>
      <c r="K696" s="3"/>
      <c r="L696" s="3"/>
      <c r="M696" s="3"/>
      <c r="N696" s="3"/>
      <c r="O696" s="3"/>
      <c r="P696" s="3"/>
      <c r="Q696" s="3"/>
      <c r="R696" s="3"/>
      <c r="S696" s="3"/>
      <c r="T696" s="3"/>
      <c r="U696" s="3"/>
      <c r="V696" s="3"/>
      <c r="W696" s="3"/>
      <c r="X696" s="3"/>
      <c r="Y696" s="3"/>
      <c r="Z696" s="3"/>
    </row>
    <row r="697" spans="1:26" ht="12" customHeight="1" x14ac:dyDescent="0.25">
      <c r="A697" s="3"/>
      <c r="B697" s="3"/>
      <c r="C697" s="3"/>
      <c r="D697" s="3"/>
      <c r="E697" s="731"/>
      <c r="F697" s="732"/>
      <c r="G697" s="732"/>
      <c r="H697" s="733"/>
      <c r="I697" s="734"/>
      <c r="J697" s="735"/>
      <c r="K697" s="3"/>
      <c r="L697" s="3"/>
      <c r="M697" s="3"/>
      <c r="N697" s="3"/>
      <c r="O697" s="3"/>
      <c r="P697" s="3"/>
      <c r="Q697" s="3"/>
      <c r="R697" s="3"/>
      <c r="S697" s="3"/>
      <c r="T697" s="3"/>
      <c r="U697" s="3"/>
      <c r="V697" s="3"/>
      <c r="W697" s="3"/>
      <c r="X697" s="3"/>
      <c r="Y697" s="3"/>
      <c r="Z697" s="3"/>
    </row>
    <row r="698" spans="1:26" ht="12" customHeight="1" x14ac:dyDescent="0.25">
      <c r="A698" s="3"/>
      <c r="B698" s="3"/>
      <c r="C698" s="3"/>
      <c r="D698" s="3"/>
      <c r="E698" s="731"/>
      <c r="F698" s="732"/>
      <c r="G698" s="732"/>
      <c r="H698" s="733"/>
      <c r="I698" s="734"/>
      <c r="J698" s="735"/>
      <c r="K698" s="3"/>
      <c r="L698" s="3"/>
      <c r="M698" s="3"/>
      <c r="N698" s="3"/>
      <c r="O698" s="3"/>
      <c r="P698" s="3"/>
      <c r="Q698" s="3"/>
      <c r="R698" s="3"/>
      <c r="S698" s="3"/>
      <c r="T698" s="3"/>
      <c r="U698" s="3"/>
      <c r="V698" s="3"/>
      <c r="W698" s="3"/>
      <c r="X698" s="3"/>
      <c r="Y698" s="3"/>
      <c r="Z698" s="3"/>
    </row>
    <row r="699" spans="1:26" ht="12" customHeight="1" x14ac:dyDescent="0.25">
      <c r="A699" s="3"/>
      <c r="B699" s="3"/>
      <c r="C699" s="3"/>
      <c r="D699" s="3"/>
      <c r="E699" s="731"/>
      <c r="F699" s="732"/>
      <c r="G699" s="732"/>
      <c r="H699" s="733"/>
      <c r="I699" s="734"/>
      <c r="J699" s="735"/>
      <c r="K699" s="3"/>
      <c r="L699" s="3"/>
      <c r="M699" s="3"/>
      <c r="N699" s="3"/>
      <c r="O699" s="3"/>
      <c r="P699" s="3"/>
      <c r="Q699" s="3"/>
      <c r="R699" s="3"/>
      <c r="S699" s="3"/>
      <c r="T699" s="3"/>
      <c r="U699" s="3"/>
      <c r="V699" s="3"/>
      <c r="W699" s="3"/>
      <c r="X699" s="3"/>
      <c r="Y699" s="3"/>
      <c r="Z699" s="3"/>
    </row>
    <row r="700" spans="1:26" ht="12" customHeight="1" x14ac:dyDescent="0.25">
      <c r="A700" s="3"/>
      <c r="B700" s="3"/>
      <c r="C700" s="3"/>
      <c r="D700" s="3"/>
      <c r="E700" s="731"/>
      <c r="F700" s="732"/>
      <c r="G700" s="732"/>
      <c r="H700" s="733"/>
      <c r="I700" s="734"/>
      <c r="J700" s="735"/>
      <c r="K700" s="3"/>
      <c r="L700" s="3"/>
      <c r="M700" s="3"/>
      <c r="N700" s="3"/>
      <c r="O700" s="3"/>
      <c r="P700" s="3"/>
      <c r="Q700" s="3"/>
      <c r="R700" s="3"/>
      <c r="S700" s="3"/>
      <c r="T700" s="3"/>
      <c r="U700" s="3"/>
      <c r="V700" s="3"/>
      <c r="W700" s="3"/>
      <c r="X700" s="3"/>
      <c r="Y700" s="3"/>
      <c r="Z700" s="3"/>
    </row>
    <row r="701" spans="1:26" ht="12" customHeight="1" x14ac:dyDescent="0.25">
      <c r="A701" s="3"/>
      <c r="B701" s="3"/>
      <c r="C701" s="3"/>
      <c r="D701" s="3"/>
      <c r="E701" s="731"/>
      <c r="F701" s="732"/>
      <c r="G701" s="732"/>
      <c r="H701" s="733"/>
      <c r="I701" s="734"/>
      <c r="J701" s="735"/>
      <c r="K701" s="3"/>
      <c r="L701" s="3"/>
      <c r="M701" s="3"/>
      <c r="N701" s="3"/>
      <c r="O701" s="3"/>
      <c r="P701" s="3"/>
      <c r="Q701" s="3"/>
      <c r="R701" s="3"/>
      <c r="S701" s="3"/>
      <c r="T701" s="3"/>
      <c r="U701" s="3"/>
      <c r="V701" s="3"/>
      <c r="W701" s="3"/>
      <c r="X701" s="3"/>
      <c r="Y701" s="3"/>
      <c r="Z701" s="3"/>
    </row>
    <row r="702" spans="1:26" ht="12" customHeight="1" x14ac:dyDescent="0.25">
      <c r="A702" s="3"/>
      <c r="B702" s="3"/>
      <c r="C702" s="3"/>
      <c r="D702" s="3"/>
      <c r="E702" s="731"/>
      <c r="F702" s="732"/>
      <c r="G702" s="732"/>
      <c r="H702" s="733"/>
      <c r="I702" s="734"/>
      <c r="J702" s="735"/>
      <c r="K702" s="3"/>
      <c r="L702" s="3"/>
      <c r="M702" s="3"/>
      <c r="N702" s="3"/>
      <c r="O702" s="3"/>
      <c r="P702" s="3"/>
      <c r="Q702" s="3"/>
      <c r="R702" s="3"/>
      <c r="S702" s="3"/>
      <c r="T702" s="3"/>
      <c r="U702" s="3"/>
      <c r="V702" s="3"/>
      <c r="W702" s="3"/>
      <c r="X702" s="3"/>
      <c r="Y702" s="3"/>
      <c r="Z702" s="3"/>
    </row>
    <row r="703" spans="1:26" ht="12" customHeight="1" x14ac:dyDescent="0.25">
      <c r="A703" s="3"/>
      <c r="B703" s="3"/>
      <c r="C703" s="3"/>
      <c r="D703" s="3"/>
      <c r="E703" s="731"/>
      <c r="F703" s="732"/>
      <c r="G703" s="732"/>
      <c r="H703" s="733"/>
      <c r="I703" s="734"/>
      <c r="J703" s="735"/>
      <c r="K703" s="3"/>
      <c r="L703" s="3"/>
      <c r="M703" s="3"/>
      <c r="N703" s="3"/>
      <c r="O703" s="3"/>
      <c r="P703" s="3"/>
      <c r="Q703" s="3"/>
      <c r="R703" s="3"/>
      <c r="S703" s="3"/>
      <c r="T703" s="3"/>
      <c r="U703" s="3"/>
      <c r="V703" s="3"/>
      <c r="W703" s="3"/>
      <c r="X703" s="3"/>
      <c r="Y703" s="3"/>
      <c r="Z703" s="3"/>
    </row>
    <row r="704" spans="1:26" ht="12" customHeight="1" x14ac:dyDescent="0.25">
      <c r="A704" s="3"/>
      <c r="B704" s="3"/>
      <c r="C704" s="3"/>
      <c r="D704" s="3"/>
      <c r="E704" s="731"/>
      <c r="F704" s="732"/>
      <c r="G704" s="732"/>
      <c r="H704" s="733"/>
      <c r="I704" s="734"/>
      <c r="J704" s="735"/>
      <c r="K704" s="3"/>
      <c r="L704" s="3"/>
      <c r="M704" s="3"/>
      <c r="N704" s="3"/>
      <c r="O704" s="3"/>
      <c r="P704" s="3"/>
      <c r="Q704" s="3"/>
      <c r="R704" s="3"/>
      <c r="S704" s="3"/>
      <c r="T704" s="3"/>
      <c r="U704" s="3"/>
      <c r="V704" s="3"/>
      <c r="W704" s="3"/>
      <c r="X704" s="3"/>
      <c r="Y704" s="3"/>
      <c r="Z704" s="3"/>
    </row>
    <row r="705" spans="1:26" ht="12" customHeight="1" x14ac:dyDescent="0.25">
      <c r="A705" s="3"/>
      <c r="B705" s="3"/>
      <c r="C705" s="3"/>
      <c r="D705" s="3"/>
      <c r="E705" s="731"/>
      <c r="F705" s="732"/>
      <c r="G705" s="732"/>
      <c r="H705" s="733"/>
      <c r="I705" s="734"/>
      <c r="J705" s="735"/>
      <c r="K705" s="3"/>
      <c r="L705" s="3"/>
      <c r="M705" s="3"/>
      <c r="N705" s="3"/>
      <c r="O705" s="3"/>
      <c r="P705" s="3"/>
      <c r="Q705" s="3"/>
      <c r="R705" s="3"/>
      <c r="S705" s="3"/>
      <c r="T705" s="3"/>
      <c r="U705" s="3"/>
      <c r="V705" s="3"/>
      <c r="W705" s="3"/>
      <c r="X705" s="3"/>
      <c r="Y705" s="3"/>
      <c r="Z705" s="3"/>
    </row>
    <row r="706" spans="1:26" ht="12" customHeight="1" x14ac:dyDescent="0.25">
      <c r="A706" s="3"/>
      <c r="B706" s="3"/>
      <c r="C706" s="3"/>
      <c r="D706" s="3"/>
      <c r="E706" s="731"/>
      <c r="F706" s="732"/>
      <c r="G706" s="732"/>
      <c r="H706" s="733"/>
      <c r="I706" s="734"/>
      <c r="J706" s="735"/>
      <c r="K706" s="3"/>
      <c r="L706" s="3"/>
      <c r="M706" s="3"/>
      <c r="N706" s="3"/>
      <c r="O706" s="3"/>
      <c r="P706" s="3"/>
      <c r="Q706" s="3"/>
      <c r="R706" s="3"/>
      <c r="S706" s="3"/>
      <c r="T706" s="3"/>
      <c r="U706" s="3"/>
      <c r="V706" s="3"/>
      <c r="W706" s="3"/>
      <c r="X706" s="3"/>
      <c r="Y706" s="3"/>
      <c r="Z706" s="3"/>
    </row>
    <row r="707" spans="1:26" ht="12" customHeight="1" x14ac:dyDescent="0.25">
      <c r="A707" s="3"/>
      <c r="B707" s="3"/>
      <c r="C707" s="3"/>
      <c r="D707" s="3"/>
      <c r="E707" s="731"/>
      <c r="F707" s="732"/>
      <c r="G707" s="732"/>
      <c r="H707" s="733"/>
      <c r="I707" s="734"/>
      <c r="J707" s="735"/>
      <c r="K707" s="3"/>
      <c r="L707" s="3"/>
      <c r="M707" s="3"/>
      <c r="N707" s="3"/>
      <c r="O707" s="3"/>
      <c r="P707" s="3"/>
      <c r="Q707" s="3"/>
      <c r="R707" s="3"/>
      <c r="S707" s="3"/>
      <c r="T707" s="3"/>
      <c r="U707" s="3"/>
      <c r="V707" s="3"/>
      <c r="W707" s="3"/>
      <c r="X707" s="3"/>
      <c r="Y707" s="3"/>
      <c r="Z707" s="3"/>
    </row>
    <row r="708" spans="1:26" ht="12" customHeight="1" x14ac:dyDescent="0.25">
      <c r="A708" s="3"/>
      <c r="B708" s="3"/>
      <c r="C708" s="3"/>
      <c r="D708" s="3"/>
      <c r="E708" s="731"/>
      <c r="F708" s="732"/>
      <c r="G708" s="732"/>
      <c r="H708" s="733"/>
      <c r="I708" s="734"/>
      <c r="J708" s="735"/>
      <c r="K708" s="3"/>
      <c r="L708" s="3"/>
      <c r="M708" s="3"/>
      <c r="N708" s="3"/>
      <c r="O708" s="3"/>
      <c r="P708" s="3"/>
      <c r="Q708" s="3"/>
      <c r="R708" s="3"/>
      <c r="S708" s="3"/>
      <c r="T708" s="3"/>
      <c r="U708" s="3"/>
      <c r="V708" s="3"/>
      <c r="W708" s="3"/>
      <c r="X708" s="3"/>
      <c r="Y708" s="3"/>
      <c r="Z708" s="3"/>
    </row>
    <row r="709" spans="1:26" ht="12" customHeight="1" x14ac:dyDescent="0.25">
      <c r="A709" s="3"/>
      <c r="B709" s="3"/>
      <c r="C709" s="3"/>
      <c r="D709" s="3"/>
      <c r="E709" s="731"/>
      <c r="F709" s="732"/>
      <c r="G709" s="732"/>
      <c r="H709" s="733"/>
      <c r="I709" s="734"/>
      <c r="J709" s="735"/>
      <c r="K709" s="3"/>
      <c r="L709" s="3"/>
      <c r="M709" s="3"/>
      <c r="N709" s="3"/>
      <c r="O709" s="3"/>
      <c r="P709" s="3"/>
      <c r="Q709" s="3"/>
      <c r="R709" s="3"/>
      <c r="S709" s="3"/>
      <c r="T709" s="3"/>
      <c r="U709" s="3"/>
      <c r="V709" s="3"/>
      <c r="W709" s="3"/>
      <c r="X709" s="3"/>
      <c r="Y709" s="3"/>
      <c r="Z709" s="3"/>
    </row>
    <row r="710" spans="1:26" ht="12" customHeight="1" x14ac:dyDescent="0.25">
      <c r="A710" s="3"/>
      <c r="B710" s="3"/>
      <c r="C710" s="3"/>
      <c r="D710" s="3"/>
      <c r="E710" s="731"/>
      <c r="F710" s="732"/>
      <c r="G710" s="732"/>
      <c r="H710" s="733"/>
      <c r="I710" s="734"/>
      <c r="J710" s="735"/>
      <c r="K710" s="3"/>
      <c r="L710" s="3"/>
      <c r="M710" s="3"/>
      <c r="N710" s="3"/>
      <c r="O710" s="3"/>
      <c r="P710" s="3"/>
      <c r="Q710" s="3"/>
      <c r="R710" s="3"/>
      <c r="S710" s="3"/>
      <c r="T710" s="3"/>
      <c r="U710" s="3"/>
      <c r="V710" s="3"/>
      <c r="W710" s="3"/>
      <c r="X710" s="3"/>
      <c r="Y710" s="3"/>
      <c r="Z710" s="3"/>
    </row>
    <row r="711" spans="1:26" ht="12" customHeight="1" x14ac:dyDescent="0.25">
      <c r="A711" s="3"/>
      <c r="B711" s="3"/>
      <c r="C711" s="3"/>
      <c r="D711" s="3"/>
      <c r="E711" s="731"/>
      <c r="F711" s="732"/>
      <c r="G711" s="732"/>
      <c r="H711" s="733"/>
      <c r="I711" s="734"/>
      <c r="J711" s="735"/>
      <c r="K711" s="3"/>
      <c r="L711" s="3"/>
      <c r="M711" s="3"/>
      <c r="N711" s="3"/>
      <c r="O711" s="3"/>
      <c r="P711" s="3"/>
      <c r="Q711" s="3"/>
      <c r="R711" s="3"/>
      <c r="S711" s="3"/>
      <c r="T711" s="3"/>
      <c r="U711" s="3"/>
      <c r="V711" s="3"/>
      <c r="W711" s="3"/>
      <c r="X711" s="3"/>
      <c r="Y711" s="3"/>
      <c r="Z711" s="3"/>
    </row>
    <row r="712" spans="1:26" ht="12" customHeight="1" x14ac:dyDescent="0.25">
      <c r="A712" s="3"/>
      <c r="B712" s="3"/>
      <c r="C712" s="3"/>
      <c r="D712" s="3"/>
      <c r="E712" s="731"/>
      <c r="F712" s="732"/>
      <c r="G712" s="732"/>
      <c r="H712" s="733"/>
      <c r="I712" s="734"/>
      <c r="J712" s="735"/>
      <c r="K712" s="3"/>
      <c r="L712" s="3"/>
      <c r="M712" s="3"/>
      <c r="N712" s="3"/>
      <c r="O712" s="3"/>
      <c r="P712" s="3"/>
      <c r="Q712" s="3"/>
      <c r="R712" s="3"/>
      <c r="S712" s="3"/>
      <c r="T712" s="3"/>
      <c r="U712" s="3"/>
      <c r="V712" s="3"/>
      <c r="W712" s="3"/>
      <c r="X712" s="3"/>
      <c r="Y712" s="3"/>
      <c r="Z712" s="3"/>
    </row>
    <row r="713" spans="1:26" ht="12" customHeight="1" x14ac:dyDescent="0.25">
      <c r="A713" s="3"/>
      <c r="B713" s="3"/>
      <c r="C713" s="3"/>
      <c r="D713" s="3"/>
      <c r="E713" s="731"/>
      <c r="F713" s="732"/>
      <c r="G713" s="732"/>
      <c r="H713" s="733"/>
      <c r="I713" s="734"/>
      <c r="J713" s="735"/>
      <c r="K713" s="3"/>
      <c r="L713" s="3"/>
      <c r="M713" s="3"/>
      <c r="N713" s="3"/>
      <c r="O713" s="3"/>
      <c r="P713" s="3"/>
      <c r="Q713" s="3"/>
      <c r="R713" s="3"/>
      <c r="S713" s="3"/>
      <c r="T713" s="3"/>
      <c r="U713" s="3"/>
      <c r="V713" s="3"/>
      <c r="W713" s="3"/>
      <c r="X713" s="3"/>
      <c r="Y713" s="3"/>
      <c r="Z713" s="3"/>
    </row>
    <row r="714" spans="1:26" ht="12" customHeight="1" x14ac:dyDescent="0.25">
      <c r="A714" s="3"/>
      <c r="B714" s="3"/>
      <c r="C714" s="3"/>
      <c r="D714" s="3"/>
      <c r="E714" s="731"/>
      <c r="F714" s="732"/>
      <c r="G714" s="732"/>
      <c r="H714" s="733"/>
      <c r="I714" s="734"/>
      <c r="J714" s="735"/>
      <c r="K714" s="3"/>
      <c r="L714" s="3"/>
      <c r="M714" s="3"/>
      <c r="N714" s="3"/>
      <c r="O714" s="3"/>
      <c r="P714" s="3"/>
      <c r="Q714" s="3"/>
      <c r="R714" s="3"/>
      <c r="S714" s="3"/>
      <c r="T714" s="3"/>
      <c r="U714" s="3"/>
      <c r="V714" s="3"/>
      <c r="W714" s="3"/>
      <c r="X714" s="3"/>
      <c r="Y714" s="3"/>
      <c r="Z714" s="3"/>
    </row>
    <row r="715" spans="1:26" ht="12" customHeight="1" x14ac:dyDescent="0.25">
      <c r="A715" s="3"/>
      <c r="B715" s="3"/>
      <c r="C715" s="3"/>
      <c r="D715" s="3"/>
      <c r="E715" s="731"/>
      <c r="F715" s="732"/>
      <c r="G715" s="732"/>
      <c r="H715" s="733"/>
      <c r="I715" s="734"/>
      <c r="J715" s="735"/>
      <c r="K715" s="3"/>
      <c r="L715" s="3"/>
      <c r="M715" s="3"/>
      <c r="N715" s="3"/>
      <c r="O715" s="3"/>
      <c r="P715" s="3"/>
      <c r="Q715" s="3"/>
      <c r="R715" s="3"/>
      <c r="S715" s="3"/>
      <c r="T715" s="3"/>
      <c r="U715" s="3"/>
      <c r="V715" s="3"/>
      <c r="W715" s="3"/>
      <c r="X715" s="3"/>
      <c r="Y715" s="3"/>
      <c r="Z715" s="3"/>
    </row>
    <row r="716" spans="1:26" ht="12" customHeight="1" x14ac:dyDescent="0.25">
      <c r="A716" s="3"/>
      <c r="B716" s="3"/>
      <c r="C716" s="3"/>
      <c r="D716" s="3"/>
      <c r="E716" s="731"/>
      <c r="F716" s="732"/>
      <c r="G716" s="732"/>
      <c r="H716" s="733"/>
      <c r="I716" s="734"/>
      <c r="J716" s="735"/>
      <c r="K716" s="3"/>
      <c r="L716" s="3"/>
      <c r="M716" s="3"/>
      <c r="N716" s="3"/>
      <c r="O716" s="3"/>
      <c r="P716" s="3"/>
      <c r="Q716" s="3"/>
      <c r="R716" s="3"/>
      <c r="S716" s="3"/>
      <c r="T716" s="3"/>
      <c r="U716" s="3"/>
      <c r="V716" s="3"/>
      <c r="W716" s="3"/>
      <c r="X716" s="3"/>
      <c r="Y716" s="3"/>
      <c r="Z716" s="3"/>
    </row>
    <row r="717" spans="1:26" ht="12" customHeight="1" x14ac:dyDescent="0.25">
      <c r="A717" s="3"/>
      <c r="B717" s="3"/>
      <c r="C717" s="3"/>
      <c r="D717" s="3"/>
      <c r="E717" s="731"/>
      <c r="F717" s="732"/>
      <c r="G717" s="732"/>
      <c r="H717" s="733"/>
      <c r="I717" s="734"/>
      <c r="J717" s="735"/>
      <c r="K717" s="3"/>
      <c r="L717" s="3"/>
      <c r="M717" s="3"/>
      <c r="N717" s="3"/>
      <c r="O717" s="3"/>
      <c r="P717" s="3"/>
      <c r="Q717" s="3"/>
      <c r="R717" s="3"/>
      <c r="S717" s="3"/>
      <c r="T717" s="3"/>
      <c r="U717" s="3"/>
      <c r="V717" s="3"/>
      <c r="W717" s="3"/>
      <c r="X717" s="3"/>
      <c r="Y717" s="3"/>
      <c r="Z717" s="3"/>
    </row>
    <row r="718" spans="1:26" ht="12" customHeight="1" x14ac:dyDescent="0.25">
      <c r="A718" s="3"/>
      <c r="B718" s="3"/>
      <c r="C718" s="3"/>
      <c r="D718" s="3"/>
      <c r="E718" s="731"/>
      <c r="F718" s="732"/>
      <c r="G718" s="732"/>
      <c r="H718" s="733"/>
      <c r="I718" s="734"/>
      <c r="J718" s="735"/>
      <c r="K718" s="3"/>
      <c r="L718" s="3"/>
      <c r="M718" s="3"/>
      <c r="N718" s="3"/>
      <c r="O718" s="3"/>
      <c r="P718" s="3"/>
      <c r="Q718" s="3"/>
      <c r="R718" s="3"/>
      <c r="S718" s="3"/>
      <c r="T718" s="3"/>
      <c r="U718" s="3"/>
      <c r="V718" s="3"/>
      <c r="W718" s="3"/>
      <c r="X718" s="3"/>
      <c r="Y718" s="3"/>
      <c r="Z718" s="3"/>
    </row>
    <row r="719" spans="1:26" ht="12" customHeight="1" x14ac:dyDescent="0.25">
      <c r="A719" s="3"/>
      <c r="B719" s="3"/>
      <c r="C719" s="3"/>
      <c r="D719" s="3"/>
      <c r="E719" s="731"/>
      <c r="F719" s="732"/>
      <c r="G719" s="732"/>
      <c r="H719" s="733"/>
      <c r="I719" s="734"/>
      <c r="J719" s="735"/>
      <c r="K719" s="3"/>
      <c r="L719" s="3"/>
      <c r="M719" s="3"/>
      <c r="N719" s="3"/>
      <c r="O719" s="3"/>
      <c r="P719" s="3"/>
      <c r="Q719" s="3"/>
      <c r="R719" s="3"/>
      <c r="S719" s="3"/>
      <c r="T719" s="3"/>
      <c r="U719" s="3"/>
      <c r="V719" s="3"/>
      <c r="W719" s="3"/>
      <c r="X719" s="3"/>
      <c r="Y719" s="3"/>
      <c r="Z719" s="3"/>
    </row>
    <row r="720" spans="1:26" ht="12" customHeight="1" x14ac:dyDescent="0.25">
      <c r="A720" s="3"/>
      <c r="B720" s="3"/>
      <c r="C720" s="3"/>
      <c r="D720" s="3"/>
      <c r="E720" s="731"/>
      <c r="F720" s="732"/>
      <c r="G720" s="732"/>
      <c r="H720" s="733"/>
      <c r="I720" s="734"/>
      <c r="J720" s="735"/>
      <c r="K720" s="3"/>
      <c r="L720" s="3"/>
      <c r="M720" s="3"/>
      <c r="N720" s="3"/>
      <c r="O720" s="3"/>
      <c r="P720" s="3"/>
      <c r="Q720" s="3"/>
      <c r="R720" s="3"/>
      <c r="S720" s="3"/>
      <c r="T720" s="3"/>
      <c r="U720" s="3"/>
      <c r="V720" s="3"/>
      <c r="W720" s="3"/>
      <c r="X720" s="3"/>
      <c r="Y720" s="3"/>
      <c r="Z720" s="3"/>
    </row>
    <row r="721" spans="1:26" ht="12" customHeight="1" x14ac:dyDescent="0.25">
      <c r="A721" s="3"/>
      <c r="B721" s="3"/>
      <c r="C721" s="3"/>
      <c r="D721" s="3"/>
      <c r="E721" s="731"/>
      <c r="F721" s="732"/>
      <c r="G721" s="732"/>
      <c r="H721" s="733"/>
      <c r="I721" s="734"/>
      <c r="J721" s="735"/>
      <c r="K721" s="3"/>
      <c r="L721" s="3"/>
      <c r="M721" s="3"/>
      <c r="N721" s="3"/>
      <c r="O721" s="3"/>
      <c r="P721" s="3"/>
      <c r="Q721" s="3"/>
      <c r="R721" s="3"/>
      <c r="S721" s="3"/>
      <c r="T721" s="3"/>
      <c r="U721" s="3"/>
      <c r="V721" s="3"/>
      <c r="W721" s="3"/>
      <c r="X721" s="3"/>
      <c r="Y721" s="3"/>
      <c r="Z721" s="3"/>
    </row>
    <row r="722" spans="1:26" ht="12" customHeight="1" x14ac:dyDescent="0.25">
      <c r="A722" s="3"/>
      <c r="B722" s="3"/>
      <c r="C722" s="3"/>
      <c r="D722" s="3"/>
      <c r="E722" s="731"/>
      <c r="F722" s="732"/>
      <c r="G722" s="732"/>
      <c r="H722" s="733"/>
      <c r="I722" s="734"/>
      <c r="J722" s="735"/>
      <c r="K722" s="3"/>
      <c r="L722" s="3"/>
      <c r="M722" s="3"/>
      <c r="N722" s="3"/>
      <c r="O722" s="3"/>
      <c r="P722" s="3"/>
      <c r="Q722" s="3"/>
      <c r="R722" s="3"/>
      <c r="S722" s="3"/>
      <c r="T722" s="3"/>
      <c r="U722" s="3"/>
      <c r="V722" s="3"/>
      <c r="W722" s="3"/>
      <c r="X722" s="3"/>
      <c r="Y722" s="3"/>
      <c r="Z722" s="3"/>
    </row>
    <row r="723" spans="1:26" ht="12" customHeight="1" x14ac:dyDescent="0.25">
      <c r="A723" s="3"/>
      <c r="B723" s="3"/>
      <c r="C723" s="3"/>
      <c r="D723" s="3"/>
      <c r="E723" s="731"/>
      <c r="F723" s="732"/>
      <c r="G723" s="732"/>
      <c r="H723" s="733"/>
      <c r="I723" s="734"/>
      <c r="J723" s="735"/>
      <c r="K723" s="3"/>
      <c r="L723" s="3"/>
      <c r="M723" s="3"/>
      <c r="N723" s="3"/>
      <c r="O723" s="3"/>
      <c r="P723" s="3"/>
      <c r="Q723" s="3"/>
      <c r="R723" s="3"/>
      <c r="S723" s="3"/>
      <c r="T723" s="3"/>
      <c r="U723" s="3"/>
      <c r="V723" s="3"/>
      <c r="W723" s="3"/>
      <c r="X723" s="3"/>
      <c r="Y723" s="3"/>
      <c r="Z723" s="3"/>
    </row>
    <row r="724" spans="1:26" ht="12" customHeight="1" x14ac:dyDescent="0.25">
      <c r="A724" s="3"/>
      <c r="B724" s="3"/>
      <c r="C724" s="3"/>
      <c r="D724" s="3"/>
      <c r="E724" s="731"/>
      <c r="F724" s="732"/>
      <c r="G724" s="732"/>
      <c r="H724" s="733"/>
      <c r="I724" s="734"/>
      <c r="J724" s="735"/>
      <c r="K724" s="3"/>
      <c r="L724" s="3"/>
      <c r="M724" s="3"/>
      <c r="N724" s="3"/>
      <c r="O724" s="3"/>
      <c r="P724" s="3"/>
      <c r="Q724" s="3"/>
      <c r="R724" s="3"/>
      <c r="S724" s="3"/>
      <c r="T724" s="3"/>
      <c r="U724" s="3"/>
      <c r="V724" s="3"/>
      <c r="W724" s="3"/>
      <c r="X724" s="3"/>
      <c r="Y724" s="3"/>
      <c r="Z724" s="3"/>
    </row>
    <row r="725" spans="1:26" ht="12" customHeight="1" x14ac:dyDescent="0.25">
      <c r="A725" s="3"/>
      <c r="B725" s="3"/>
      <c r="C725" s="3"/>
      <c r="D725" s="3"/>
      <c r="E725" s="731"/>
      <c r="F725" s="732"/>
      <c r="G725" s="732"/>
      <c r="H725" s="733"/>
      <c r="I725" s="734"/>
      <c r="J725" s="735"/>
      <c r="K725" s="3"/>
      <c r="L725" s="3"/>
      <c r="M725" s="3"/>
      <c r="N725" s="3"/>
      <c r="O725" s="3"/>
      <c r="P725" s="3"/>
      <c r="Q725" s="3"/>
      <c r="R725" s="3"/>
      <c r="S725" s="3"/>
      <c r="T725" s="3"/>
      <c r="U725" s="3"/>
      <c r="V725" s="3"/>
      <c r="W725" s="3"/>
      <c r="X725" s="3"/>
      <c r="Y725" s="3"/>
      <c r="Z725" s="3"/>
    </row>
    <row r="726" spans="1:26" ht="12" customHeight="1" x14ac:dyDescent="0.25">
      <c r="A726" s="3"/>
      <c r="B726" s="3"/>
      <c r="C726" s="3"/>
      <c r="D726" s="3"/>
      <c r="E726" s="731"/>
      <c r="F726" s="732"/>
      <c r="G726" s="732"/>
      <c r="H726" s="733"/>
      <c r="I726" s="734"/>
      <c r="J726" s="735"/>
      <c r="K726" s="3"/>
      <c r="L726" s="3"/>
      <c r="M726" s="3"/>
      <c r="N726" s="3"/>
      <c r="O726" s="3"/>
      <c r="P726" s="3"/>
      <c r="Q726" s="3"/>
      <c r="R726" s="3"/>
      <c r="S726" s="3"/>
      <c r="T726" s="3"/>
      <c r="U726" s="3"/>
      <c r="V726" s="3"/>
      <c r="W726" s="3"/>
      <c r="X726" s="3"/>
      <c r="Y726" s="3"/>
      <c r="Z726" s="3"/>
    </row>
    <row r="727" spans="1:26" ht="12" customHeight="1" x14ac:dyDescent="0.25">
      <c r="A727" s="3"/>
      <c r="B727" s="3"/>
      <c r="C727" s="3"/>
      <c r="D727" s="3"/>
      <c r="E727" s="731"/>
      <c r="F727" s="732"/>
      <c r="G727" s="732"/>
      <c r="H727" s="733"/>
      <c r="I727" s="734"/>
      <c r="J727" s="735"/>
      <c r="K727" s="3"/>
      <c r="L727" s="3"/>
      <c r="M727" s="3"/>
      <c r="N727" s="3"/>
      <c r="O727" s="3"/>
      <c r="P727" s="3"/>
      <c r="Q727" s="3"/>
      <c r="R727" s="3"/>
      <c r="S727" s="3"/>
      <c r="T727" s="3"/>
      <c r="U727" s="3"/>
      <c r="V727" s="3"/>
      <c r="W727" s="3"/>
      <c r="X727" s="3"/>
      <c r="Y727" s="3"/>
      <c r="Z727" s="3"/>
    </row>
    <row r="728" spans="1:26" ht="12" customHeight="1" x14ac:dyDescent="0.25">
      <c r="A728" s="3"/>
      <c r="B728" s="3"/>
      <c r="C728" s="3"/>
      <c r="D728" s="3"/>
      <c r="E728" s="731"/>
      <c r="F728" s="732"/>
      <c r="G728" s="732"/>
      <c r="H728" s="733"/>
      <c r="I728" s="734"/>
      <c r="J728" s="735"/>
      <c r="K728" s="3"/>
      <c r="L728" s="3"/>
      <c r="M728" s="3"/>
      <c r="N728" s="3"/>
      <c r="O728" s="3"/>
      <c r="P728" s="3"/>
      <c r="Q728" s="3"/>
      <c r="R728" s="3"/>
      <c r="S728" s="3"/>
      <c r="T728" s="3"/>
      <c r="U728" s="3"/>
      <c r="V728" s="3"/>
      <c r="W728" s="3"/>
      <c r="X728" s="3"/>
      <c r="Y728" s="3"/>
      <c r="Z728" s="3"/>
    </row>
    <row r="729" spans="1:26" ht="12" customHeight="1" x14ac:dyDescent="0.25">
      <c r="A729" s="3"/>
      <c r="B729" s="3"/>
      <c r="C729" s="3"/>
      <c r="D729" s="3"/>
      <c r="E729" s="731"/>
      <c r="F729" s="732"/>
      <c r="G729" s="732"/>
      <c r="H729" s="733"/>
      <c r="I729" s="734"/>
      <c r="J729" s="735"/>
      <c r="K729" s="3"/>
      <c r="L729" s="3"/>
      <c r="M729" s="3"/>
      <c r="N729" s="3"/>
      <c r="O729" s="3"/>
      <c r="P729" s="3"/>
      <c r="Q729" s="3"/>
      <c r="R729" s="3"/>
      <c r="S729" s="3"/>
      <c r="T729" s="3"/>
      <c r="U729" s="3"/>
      <c r="V729" s="3"/>
      <c r="W729" s="3"/>
      <c r="X729" s="3"/>
      <c r="Y729" s="3"/>
      <c r="Z729" s="3"/>
    </row>
    <row r="730" spans="1:26" ht="12" customHeight="1" x14ac:dyDescent="0.25">
      <c r="A730" s="3"/>
      <c r="B730" s="3"/>
      <c r="C730" s="3"/>
      <c r="D730" s="3"/>
      <c r="E730" s="731"/>
      <c r="F730" s="732"/>
      <c r="G730" s="732"/>
      <c r="H730" s="733"/>
      <c r="I730" s="734"/>
      <c r="J730" s="735"/>
      <c r="K730" s="3"/>
      <c r="L730" s="3"/>
      <c r="M730" s="3"/>
      <c r="N730" s="3"/>
      <c r="O730" s="3"/>
      <c r="P730" s="3"/>
      <c r="Q730" s="3"/>
      <c r="R730" s="3"/>
      <c r="S730" s="3"/>
      <c r="T730" s="3"/>
      <c r="U730" s="3"/>
      <c r="V730" s="3"/>
      <c r="W730" s="3"/>
      <c r="X730" s="3"/>
      <c r="Y730" s="3"/>
      <c r="Z730" s="3"/>
    </row>
    <row r="731" spans="1:26" ht="12" customHeight="1" x14ac:dyDescent="0.25">
      <c r="A731" s="3"/>
      <c r="B731" s="3"/>
      <c r="C731" s="3"/>
      <c r="D731" s="3"/>
      <c r="E731" s="731"/>
      <c r="F731" s="732"/>
      <c r="G731" s="732"/>
      <c r="H731" s="733"/>
      <c r="I731" s="734"/>
      <c r="J731" s="735"/>
      <c r="K731" s="3"/>
      <c r="L731" s="3"/>
      <c r="M731" s="3"/>
      <c r="N731" s="3"/>
      <c r="O731" s="3"/>
      <c r="P731" s="3"/>
      <c r="Q731" s="3"/>
      <c r="R731" s="3"/>
      <c r="S731" s="3"/>
      <c r="T731" s="3"/>
      <c r="U731" s="3"/>
      <c r="V731" s="3"/>
      <c r="W731" s="3"/>
      <c r="X731" s="3"/>
      <c r="Y731" s="3"/>
      <c r="Z731" s="3"/>
    </row>
    <row r="732" spans="1:26" ht="12" customHeight="1" x14ac:dyDescent="0.25">
      <c r="A732" s="3"/>
      <c r="B732" s="3"/>
      <c r="C732" s="3"/>
      <c r="D732" s="3"/>
      <c r="E732" s="731"/>
      <c r="F732" s="732"/>
      <c r="G732" s="732"/>
      <c r="H732" s="733"/>
      <c r="I732" s="734"/>
      <c r="J732" s="735"/>
      <c r="K732" s="3"/>
      <c r="L732" s="3"/>
      <c r="M732" s="3"/>
      <c r="N732" s="3"/>
      <c r="O732" s="3"/>
      <c r="P732" s="3"/>
      <c r="Q732" s="3"/>
      <c r="R732" s="3"/>
      <c r="S732" s="3"/>
      <c r="T732" s="3"/>
      <c r="U732" s="3"/>
      <c r="V732" s="3"/>
      <c r="W732" s="3"/>
      <c r="X732" s="3"/>
      <c r="Y732" s="3"/>
      <c r="Z732" s="3"/>
    </row>
    <row r="733" spans="1:26" ht="12" customHeight="1" x14ac:dyDescent="0.25">
      <c r="A733" s="3"/>
      <c r="B733" s="3"/>
      <c r="C733" s="3"/>
      <c r="D733" s="3"/>
      <c r="E733" s="731"/>
      <c r="F733" s="732"/>
      <c r="G733" s="732"/>
      <c r="H733" s="733"/>
      <c r="I733" s="734"/>
      <c r="J733" s="735"/>
      <c r="K733" s="3"/>
      <c r="L733" s="3"/>
      <c r="M733" s="3"/>
      <c r="N733" s="3"/>
      <c r="O733" s="3"/>
      <c r="P733" s="3"/>
      <c r="Q733" s="3"/>
      <c r="R733" s="3"/>
      <c r="S733" s="3"/>
      <c r="T733" s="3"/>
      <c r="U733" s="3"/>
      <c r="V733" s="3"/>
      <c r="W733" s="3"/>
      <c r="X733" s="3"/>
      <c r="Y733" s="3"/>
      <c r="Z733" s="3"/>
    </row>
    <row r="734" spans="1:26" ht="12" customHeight="1" x14ac:dyDescent="0.25">
      <c r="A734" s="3"/>
      <c r="B734" s="3"/>
      <c r="C734" s="3"/>
      <c r="D734" s="3"/>
      <c r="E734" s="731"/>
      <c r="F734" s="732"/>
      <c r="G734" s="732"/>
      <c r="H734" s="733"/>
      <c r="I734" s="734"/>
      <c r="J734" s="735"/>
      <c r="K734" s="3"/>
      <c r="L734" s="3"/>
      <c r="M734" s="3"/>
      <c r="N734" s="3"/>
      <c r="O734" s="3"/>
      <c r="P734" s="3"/>
      <c r="Q734" s="3"/>
      <c r="R734" s="3"/>
      <c r="S734" s="3"/>
      <c r="T734" s="3"/>
      <c r="U734" s="3"/>
      <c r="V734" s="3"/>
      <c r="W734" s="3"/>
      <c r="X734" s="3"/>
      <c r="Y734" s="3"/>
      <c r="Z734" s="3"/>
    </row>
    <row r="735" spans="1:26" ht="12" customHeight="1" x14ac:dyDescent="0.25">
      <c r="A735" s="3"/>
      <c r="B735" s="3"/>
      <c r="C735" s="3"/>
      <c r="D735" s="3"/>
      <c r="E735" s="731"/>
      <c r="F735" s="732"/>
      <c r="G735" s="732"/>
      <c r="H735" s="733"/>
      <c r="I735" s="734"/>
      <c r="J735" s="735"/>
      <c r="K735" s="3"/>
      <c r="L735" s="3"/>
      <c r="M735" s="3"/>
      <c r="N735" s="3"/>
      <c r="O735" s="3"/>
      <c r="P735" s="3"/>
      <c r="Q735" s="3"/>
      <c r="R735" s="3"/>
      <c r="S735" s="3"/>
      <c r="T735" s="3"/>
      <c r="U735" s="3"/>
      <c r="V735" s="3"/>
      <c r="W735" s="3"/>
      <c r="X735" s="3"/>
      <c r="Y735" s="3"/>
      <c r="Z735" s="3"/>
    </row>
    <row r="736" spans="1:26" ht="12" customHeight="1" x14ac:dyDescent="0.25">
      <c r="A736" s="3"/>
      <c r="B736" s="3"/>
      <c r="C736" s="3"/>
      <c r="D736" s="3"/>
      <c r="E736" s="731"/>
      <c r="F736" s="732"/>
      <c r="G736" s="732"/>
      <c r="H736" s="733"/>
      <c r="I736" s="734"/>
      <c r="J736" s="735"/>
      <c r="K736" s="3"/>
      <c r="L736" s="3"/>
      <c r="M736" s="3"/>
      <c r="N736" s="3"/>
      <c r="O736" s="3"/>
      <c r="P736" s="3"/>
      <c r="Q736" s="3"/>
      <c r="R736" s="3"/>
      <c r="S736" s="3"/>
      <c r="T736" s="3"/>
      <c r="U736" s="3"/>
      <c r="V736" s="3"/>
      <c r="W736" s="3"/>
      <c r="X736" s="3"/>
      <c r="Y736" s="3"/>
      <c r="Z736" s="3"/>
    </row>
    <row r="737" spans="1:26" ht="12" customHeight="1" x14ac:dyDescent="0.25">
      <c r="A737" s="3"/>
      <c r="B737" s="3"/>
      <c r="C737" s="3"/>
      <c r="D737" s="3"/>
      <c r="E737" s="731"/>
      <c r="F737" s="732"/>
      <c r="G737" s="732"/>
      <c r="H737" s="733"/>
      <c r="I737" s="734"/>
      <c r="J737" s="735"/>
      <c r="K737" s="3"/>
      <c r="L737" s="3"/>
      <c r="M737" s="3"/>
      <c r="N737" s="3"/>
      <c r="O737" s="3"/>
      <c r="P737" s="3"/>
      <c r="Q737" s="3"/>
      <c r="R737" s="3"/>
      <c r="S737" s="3"/>
      <c r="T737" s="3"/>
      <c r="U737" s="3"/>
      <c r="V737" s="3"/>
      <c r="W737" s="3"/>
      <c r="X737" s="3"/>
      <c r="Y737" s="3"/>
      <c r="Z737" s="3"/>
    </row>
    <row r="738" spans="1:26" ht="12" customHeight="1" x14ac:dyDescent="0.25">
      <c r="A738" s="3"/>
      <c r="B738" s="3"/>
      <c r="C738" s="3"/>
      <c r="D738" s="3"/>
      <c r="E738" s="731"/>
      <c r="F738" s="732"/>
      <c r="G738" s="732"/>
      <c r="H738" s="733"/>
      <c r="I738" s="734"/>
      <c r="J738" s="735"/>
      <c r="K738" s="3"/>
      <c r="L738" s="3"/>
      <c r="M738" s="3"/>
      <c r="N738" s="3"/>
      <c r="O738" s="3"/>
      <c r="P738" s="3"/>
      <c r="Q738" s="3"/>
      <c r="R738" s="3"/>
      <c r="S738" s="3"/>
      <c r="T738" s="3"/>
      <c r="U738" s="3"/>
      <c r="V738" s="3"/>
      <c r="W738" s="3"/>
      <c r="X738" s="3"/>
      <c r="Y738" s="3"/>
      <c r="Z738" s="3"/>
    </row>
    <row r="739" spans="1:26" ht="12" customHeight="1" x14ac:dyDescent="0.25">
      <c r="A739" s="3"/>
      <c r="B739" s="3"/>
      <c r="C739" s="3"/>
      <c r="D739" s="3"/>
      <c r="E739" s="731"/>
      <c r="F739" s="732"/>
      <c r="G739" s="732"/>
      <c r="H739" s="733"/>
      <c r="I739" s="734"/>
      <c r="J739" s="735"/>
      <c r="K739" s="3"/>
      <c r="L739" s="3"/>
      <c r="M739" s="3"/>
      <c r="N739" s="3"/>
      <c r="O739" s="3"/>
      <c r="P739" s="3"/>
      <c r="Q739" s="3"/>
      <c r="R739" s="3"/>
      <c r="S739" s="3"/>
      <c r="T739" s="3"/>
      <c r="U739" s="3"/>
      <c r="V739" s="3"/>
      <c r="W739" s="3"/>
      <c r="X739" s="3"/>
      <c r="Y739" s="3"/>
      <c r="Z739" s="3"/>
    </row>
    <row r="740" spans="1:26" ht="12" customHeight="1" x14ac:dyDescent="0.25">
      <c r="A740" s="3"/>
      <c r="B740" s="3"/>
      <c r="C740" s="3"/>
      <c r="D740" s="3"/>
      <c r="E740" s="731"/>
      <c r="F740" s="732"/>
      <c r="G740" s="732"/>
      <c r="H740" s="733"/>
      <c r="I740" s="734"/>
      <c r="J740" s="735"/>
      <c r="K740" s="3"/>
      <c r="L740" s="3"/>
      <c r="M740" s="3"/>
      <c r="N740" s="3"/>
      <c r="O740" s="3"/>
      <c r="P740" s="3"/>
      <c r="Q740" s="3"/>
      <c r="R740" s="3"/>
      <c r="S740" s="3"/>
      <c r="T740" s="3"/>
      <c r="U740" s="3"/>
      <c r="V740" s="3"/>
      <c r="W740" s="3"/>
      <c r="X740" s="3"/>
      <c r="Y740" s="3"/>
      <c r="Z740" s="3"/>
    </row>
    <row r="741" spans="1:26" ht="12" customHeight="1" x14ac:dyDescent="0.25">
      <c r="A741" s="3"/>
      <c r="B741" s="3"/>
      <c r="C741" s="3"/>
      <c r="D741" s="3"/>
      <c r="E741" s="731"/>
      <c r="F741" s="732"/>
      <c r="G741" s="732"/>
      <c r="H741" s="733"/>
      <c r="I741" s="734"/>
      <c r="J741" s="735"/>
      <c r="K741" s="3"/>
      <c r="L741" s="3"/>
      <c r="M741" s="3"/>
      <c r="N741" s="3"/>
      <c r="O741" s="3"/>
      <c r="P741" s="3"/>
      <c r="Q741" s="3"/>
      <c r="R741" s="3"/>
      <c r="S741" s="3"/>
      <c r="T741" s="3"/>
      <c r="U741" s="3"/>
      <c r="V741" s="3"/>
      <c r="W741" s="3"/>
      <c r="X741" s="3"/>
      <c r="Y741" s="3"/>
      <c r="Z741" s="3"/>
    </row>
    <row r="742" spans="1:26" ht="12" customHeight="1" x14ac:dyDescent="0.25">
      <c r="A742" s="3"/>
      <c r="B742" s="3"/>
      <c r="C742" s="3"/>
      <c r="D742" s="3"/>
      <c r="E742" s="731"/>
      <c r="F742" s="732"/>
      <c r="G742" s="732"/>
      <c r="H742" s="733"/>
      <c r="I742" s="734"/>
      <c r="J742" s="735"/>
      <c r="K742" s="3"/>
      <c r="L742" s="3"/>
      <c r="M742" s="3"/>
      <c r="N742" s="3"/>
      <c r="O742" s="3"/>
      <c r="P742" s="3"/>
      <c r="Q742" s="3"/>
      <c r="R742" s="3"/>
      <c r="S742" s="3"/>
      <c r="T742" s="3"/>
      <c r="U742" s="3"/>
      <c r="V742" s="3"/>
      <c r="W742" s="3"/>
      <c r="X742" s="3"/>
      <c r="Y742" s="3"/>
      <c r="Z742" s="3"/>
    </row>
    <row r="743" spans="1:26" ht="12" customHeight="1" x14ac:dyDescent="0.25">
      <c r="A743" s="3"/>
      <c r="B743" s="3"/>
      <c r="C743" s="3"/>
      <c r="D743" s="3"/>
      <c r="E743" s="731"/>
      <c r="F743" s="732"/>
      <c r="G743" s="732"/>
      <c r="H743" s="733"/>
      <c r="I743" s="734"/>
      <c r="J743" s="735"/>
      <c r="K743" s="3"/>
      <c r="L743" s="3"/>
      <c r="M743" s="3"/>
      <c r="N743" s="3"/>
      <c r="O743" s="3"/>
      <c r="P743" s="3"/>
      <c r="Q743" s="3"/>
      <c r="R743" s="3"/>
      <c r="S743" s="3"/>
      <c r="T743" s="3"/>
      <c r="U743" s="3"/>
      <c r="V743" s="3"/>
      <c r="W743" s="3"/>
      <c r="X743" s="3"/>
      <c r="Y743" s="3"/>
      <c r="Z743" s="3"/>
    </row>
    <row r="744" spans="1:26" ht="12" customHeight="1" x14ac:dyDescent="0.25">
      <c r="A744" s="3"/>
      <c r="B744" s="3"/>
      <c r="C744" s="3"/>
      <c r="D744" s="3"/>
      <c r="E744" s="731"/>
      <c r="F744" s="732"/>
      <c r="G744" s="732"/>
      <c r="H744" s="733"/>
      <c r="I744" s="734"/>
      <c r="J744" s="735"/>
      <c r="K744" s="3"/>
      <c r="L744" s="3"/>
      <c r="M744" s="3"/>
      <c r="N744" s="3"/>
      <c r="O744" s="3"/>
      <c r="P744" s="3"/>
      <c r="Q744" s="3"/>
      <c r="R744" s="3"/>
      <c r="S744" s="3"/>
      <c r="T744" s="3"/>
      <c r="U744" s="3"/>
      <c r="V744" s="3"/>
      <c r="W744" s="3"/>
      <c r="X744" s="3"/>
      <c r="Y744" s="3"/>
      <c r="Z744" s="3"/>
    </row>
    <row r="745" spans="1:26" ht="12" customHeight="1" x14ac:dyDescent="0.25">
      <c r="A745" s="3"/>
      <c r="B745" s="3"/>
      <c r="C745" s="3"/>
      <c r="D745" s="3"/>
      <c r="E745" s="731"/>
      <c r="F745" s="732"/>
      <c r="G745" s="732"/>
      <c r="H745" s="733"/>
      <c r="I745" s="734"/>
      <c r="J745" s="735"/>
      <c r="K745" s="3"/>
      <c r="L745" s="3"/>
      <c r="M745" s="3"/>
      <c r="N745" s="3"/>
      <c r="O745" s="3"/>
      <c r="P745" s="3"/>
      <c r="Q745" s="3"/>
      <c r="R745" s="3"/>
      <c r="S745" s="3"/>
      <c r="T745" s="3"/>
      <c r="U745" s="3"/>
      <c r="V745" s="3"/>
      <c r="W745" s="3"/>
      <c r="X745" s="3"/>
      <c r="Y745" s="3"/>
      <c r="Z745" s="3"/>
    </row>
    <row r="746" spans="1:26" ht="12" customHeight="1" x14ac:dyDescent="0.25">
      <c r="A746" s="3"/>
      <c r="B746" s="3"/>
      <c r="C746" s="3"/>
      <c r="D746" s="3"/>
      <c r="E746" s="731"/>
      <c r="F746" s="732"/>
      <c r="G746" s="732"/>
      <c r="H746" s="733"/>
      <c r="I746" s="734"/>
      <c r="J746" s="735"/>
      <c r="K746" s="3"/>
      <c r="L746" s="3"/>
      <c r="M746" s="3"/>
      <c r="N746" s="3"/>
      <c r="O746" s="3"/>
      <c r="P746" s="3"/>
      <c r="Q746" s="3"/>
      <c r="R746" s="3"/>
      <c r="S746" s="3"/>
      <c r="T746" s="3"/>
      <c r="U746" s="3"/>
      <c r="V746" s="3"/>
      <c r="W746" s="3"/>
      <c r="X746" s="3"/>
      <c r="Y746" s="3"/>
      <c r="Z746" s="3"/>
    </row>
    <row r="747" spans="1:26" ht="12" customHeight="1" x14ac:dyDescent="0.25">
      <c r="A747" s="3"/>
      <c r="B747" s="3"/>
      <c r="C747" s="3"/>
      <c r="D747" s="3"/>
      <c r="E747" s="731"/>
      <c r="F747" s="732"/>
      <c r="G747" s="732"/>
      <c r="H747" s="733"/>
      <c r="I747" s="734"/>
      <c r="J747" s="735"/>
      <c r="K747" s="3"/>
      <c r="L747" s="3"/>
      <c r="M747" s="3"/>
      <c r="N747" s="3"/>
      <c r="O747" s="3"/>
      <c r="P747" s="3"/>
      <c r="Q747" s="3"/>
      <c r="R747" s="3"/>
      <c r="S747" s="3"/>
      <c r="T747" s="3"/>
      <c r="U747" s="3"/>
      <c r="V747" s="3"/>
      <c r="W747" s="3"/>
      <c r="X747" s="3"/>
      <c r="Y747" s="3"/>
      <c r="Z747" s="3"/>
    </row>
    <row r="748" spans="1:26" ht="12" customHeight="1" x14ac:dyDescent="0.25">
      <c r="A748" s="3"/>
      <c r="B748" s="3"/>
      <c r="C748" s="3"/>
      <c r="D748" s="3"/>
      <c r="E748" s="731"/>
      <c r="F748" s="732"/>
      <c r="G748" s="732"/>
      <c r="H748" s="733"/>
      <c r="I748" s="734"/>
      <c r="J748" s="735"/>
      <c r="K748" s="3"/>
      <c r="L748" s="3"/>
      <c r="M748" s="3"/>
      <c r="N748" s="3"/>
      <c r="O748" s="3"/>
      <c r="P748" s="3"/>
      <c r="Q748" s="3"/>
      <c r="R748" s="3"/>
      <c r="S748" s="3"/>
      <c r="T748" s="3"/>
      <c r="U748" s="3"/>
      <c r="V748" s="3"/>
      <c r="W748" s="3"/>
      <c r="X748" s="3"/>
      <c r="Y748" s="3"/>
      <c r="Z748" s="3"/>
    </row>
    <row r="749" spans="1:26" ht="12" customHeight="1" x14ac:dyDescent="0.25">
      <c r="A749" s="3"/>
      <c r="B749" s="3"/>
      <c r="C749" s="3"/>
      <c r="D749" s="3"/>
      <c r="E749" s="731"/>
      <c r="F749" s="732"/>
      <c r="G749" s="732"/>
      <c r="H749" s="733"/>
      <c r="I749" s="734"/>
      <c r="J749" s="735"/>
      <c r="K749" s="3"/>
      <c r="L749" s="3"/>
      <c r="M749" s="3"/>
      <c r="N749" s="3"/>
      <c r="O749" s="3"/>
      <c r="P749" s="3"/>
      <c r="Q749" s="3"/>
      <c r="R749" s="3"/>
      <c r="S749" s="3"/>
      <c r="T749" s="3"/>
      <c r="U749" s="3"/>
      <c r="V749" s="3"/>
      <c r="W749" s="3"/>
      <c r="X749" s="3"/>
      <c r="Y749" s="3"/>
      <c r="Z749" s="3"/>
    </row>
    <row r="750" spans="1:26" ht="12" customHeight="1" x14ac:dyDescent="0.25">
      <c r="A750" s="3"/>
      <c r="B750" s="3"/>
      <c r="C750" s="3"/>
      <c r="D750" s="3"/>
      <c r="E750" s="731"/>
      <c r="F750" s="732"/>
      <c r="G750" s="732"/>
      <c r="H750" s="733"/>
      <c r="I750" s="734"/>
      <c r="J750" s="735"/>
      <c r="K750" s="3"/>
      <c r="L750" s="3"/>
      <c r="M750" s="3"/>
      <c r="N750" s="3"/>
      <c r="O750" s="3"/>
      <c r="P750" s="3"/>
      <c r="Q750" s="3"/>
      <c r="R750" s="3"/>
      <c r="S750" s="3"/>
      <c r="T750" s="3"/>
      <c r="U750" s="3"/>
      <c r="V750" s="3"/>
      <c r="W750" s="3"/>
      <c r="X750" s="3"/>
      <c r="Y750" s="3"/>
      <c r="Z750" s="3"/>
    </row>
    <row r="751" spans="1:26" ht="12" customHeight="1" x14ac:dyDescent="0.25">
      <c r="A751" s="3"/>
      <c r="B751" s="3"/>
      <c r="C751" s="3"/>
      <c r="D751" s="3"/>
      <c r="E751" s="731"/>
      <c r="F751" s="732"/>
      <c r="G751" s="732"/>
      <c r="H751" s="733"/>
      <c r="I751" s="734"/>
      <c r="J751" s="735"/>
      <c r="K751" s="3"/>
      <c r="L751" s="3"/>
      <c r="M751" s="3"/>
      <c r="N751" s="3"/>
      <c r="O751" s="3"/>
      <c r="P751" s="3"/>
      <c r="Q751" s="3"/>
      <c r="R751" s="3"/>
      <c r="S751" s="3"/>
      <c r="T751" s="3"/>
      <c r="U751" s="3"/>
      <c r="V751" s="3"/>
      <c r="W751" s="3"/>
      <c r="X751" s="3"/>
      <c r="Y751" s="3"/>
      <c r="Z751" s="3"/>
    </row>
    <row r="752" spans="1:26" ht="12" customHeight="1" x14ac:dyDescent="0.25">
      <c r="A752" s="3"/>
      <c r="B752" s="3"/>
      <c r="C752" s="3"/>
      <c r="D752" s="3"/>
      <c r="E752" s="731"/>
      <c r="F752" s="732"/>
      <c r="G752" s="732"/>
      <c r="H752" s="733"/>
      <c r="I752" s="734"/>
      <c r="J752" s="735"/>
      <c r="K752" s="3"/>
      <c r="L752" s="3"/>
      <c r="M752" s="3"/>
      <c r="N752" s="3"/>
      <c r="O752" s="3"/>
      <c r="P752" s="3"/>
      <c r="Q752" s="3"/>
      <c r="R752" s="3"/>
      <c r="S752" s="3"/>
      <c r="T752" s="3"/>
      <c r="U752" s="3"/>
      <c r="V752" s="3"/>
      <c r="W752" s="3"/>
      <c r="X752" s="3"/>
      <c r="Y752" s="3"/>
      <c r="Z752" s="3"/>
    </row>
    <row r="753" spans="1:26" ht="12" customHeight="1" x14ac:dyDescent="0.25">
      <c r="A753" s="3"/>
      <c r="B753" s="3"/>
      <c r="C753" s="3"/>
      <c r="D753" s="3"/>
      <c r="E753" s="731"/>
      <c r="F753" s="732"/>
      <c r="G753" s="732"/>
      <c r="H753" s="733"/>
      <c r="I753" s="734"/>
      <c r="J753" s="735"/>
      <c r="K753" s="3"/>
      <c r="L753" s="3"/>
      <c r="M753" s="3"/>
      <c r="N753" s="3"/>
      <c r="O753" s="3"/>
      <c r="P753" s="3"/>
      <c r="Q753" s="3"/>
      <c r="R753" s="3"/>
      <c r="S753" s="3"/>
      <c r="T753" s="3"/>
      <c r="U753" s="3"/>
      <c r="V753" s="3"/>
      <c r="W753" s="3"/>
      <c r="X753" s="3"/>
      <c r="Y753" s="3"/>
      <c r="Z753" s="3"/>
    </row>
    <row r="754" spans="1:26" ht="12" customHeight="1" x14ac:dyDescent="0.25">
      <c r="A754" s="3"/>
      <c r="B754" s="3"/>
      <c r="C754" s="3"/>
      <c r="D754" s="3"/>
      <c r="E754" s="731"/>
      <c r="F754" s="732"/>
      <c r="G754" s="732"/>
      <c r="H754" s="733"/>
      <c r="I754" s="734"/>
      <c r="J754" s="735"/>
      <c r="K754" s="3"/>
      <c r="L754" s="3"/>
      <c r="M754" s="3"/>
      <c r="N754" s="3"/>
      <c r="O754" s="3"/>
      <c r="P754" s="3"/>
      <c r="Q754" s="3"/>
      <c r="R754" s="3"/>
      <c r="S754" s="3"/>
      <c r="T754" s="3"/>
      <c r="U754" s="3"/>
      <c r="V754" s="3"/>
      <c r="W754" s="3"/>
      <c r="X754" s="3"/>
      <c r="Y754" s="3"/>
      <c r="Z754" s="3"/>
    </row>
    <row r="755" spans="1:26" ht="12" customHeight="1" x14ac:dyDescent="0.25">
      <c r="A755" s="3"/>
      <c r="B755" s="3"/>
      <c r="C755" s="3"/>
      <c r="D755" s="3"/>
      <c r="E755" s="731"/>
      <c r="F755" s="732"/>
      <c r="G755" s="732"/>
      <c r="H755" s="733"/>
      <c r="I755" s="734"/>
      <c r="J755" s="735"/>
      <c r="K755" s="3"/>
      <c r="L755" s="3"/>
      <c r="M755" s="3"/>
      <c r="N755" s="3"/>
      <c r="O755" s="3"/>
      <c r="P755" s="3"/>
      <c r="Q755" s="3"/>
      <c r="R755" s="3"/>
      <c r="S755" s="3"/>
      <c r="T755" s="3"/>
      <c r="U755" s="3"/>
      <c r="V755" s="3"/>
      <c r="W755" s="3"/>
      <c r="X755" s="3"/>
      <c r="Y755" s="3"/>
      <c r="Z755" s="3"/>
    </row>
    <row r="756" spans="1:26" ht="12" customHeight="1" x14ac:dyDescent="0.25">
      <c r="A756" s="3"/>
      <c r="B756" s="3"/>
      <c r="C756" s="3"/>
      <c r="D756" s="3"/>
      <c r="E756" s="731"/>
      <c r="F756" s="732"/>
      <c r="G756" s="732"/>
      <c r="H756" s="733"/>
      <c r="I756" s="734"/>
      <c r="J756" s="735"/>
      <c r="K756" s="3"/>
      <c r="L756" s="3"/>
      <c r="M756" s="3"/>
      <c r="N756" s="3"/>
      <c r="O756" s="3"/>
      <c r="P756" s="3"/>
      <c r="Q756" s="3"/>
      <c r="R756" s="3"/>
      <c r="S756" s="3"/>
      <c r="T756" s="3"/>
      <c r="U756" s="3"/>
      <c r="V756" s="3"/>
      <c r="W756" s="3"/>
      <c r="X756" s="3"/>
      <c r="Y756" s="3"/>
      <c r="Z756" s="3"/>
    </row>
    <row r="757" spans="1:26" ht="12" customHeight="1" x14ac:dyDescent="0.25">
      <c r="A757" s="3"/>
      <c r="B757" s="3"/>
      <c r="C757" s="3"/>
      <c r="D757" s="3"/>
      <c r="E757" s="731"/>
      <c r="F757" s="732"/>
      <c r="G757" s="732"/>
      <c r="H757" s="733"/>
      <c r="I757" s="734"/>
      <c r="J757" s="735"/>
      <c r="K757" s="3"/>
      <c r="L757" s="3"/>
      <c r="M757" s="3"/>
      <c r="N757" s="3"/>
      <c r="O757" s="3"/>
      <c r="P757" s="3"/>
      <c r="Q757" s="3"/>
      <c r="R757" s="3"/>
      <c r="S757" s="3"/>
      <c r="T757" s="3"/>
      <c r="U757" s="3"/>
      <c r="V757" s="3"/>
      <c r="W757" s="3"/>
      <c r="X757" s="3"/>
      <c r="Y757" s="3"/>
      <c r="Z757" s="3"/>
    </row>
    <row r="758" spans="1:26" ht="12" customHeight="1" x14ac:dyDescent="0.25">
      <c r="A758" s="3"/>
      <c r="B758" s="3"/>
      <c r="C758" s="3"/>
      <c r="D758" s="3"/>
      <c r="E758" s="731"/>
      <c r="F758" s="732"/>
      <c r="G758" s="732"/>
      <c r="H758" s="733"/>
      <c r="I758" s="734"/>
      <c r="J758" s="735"/>
      <c r="K758" s="3"/>
      <c r="L758" s="3"/>
      <c r="M758" s="3"/>
      <c r="N758" s="3"/>
      <c r="O758" s="3"/>
      <c r="P758" s="3"/>
      <c r="Q758" s="3"/>
      <c r="R758" s="3"/>
      <c r="S758" s="3"/>
      <c r="T758" s="3"/>
      <c r="U758" s="3"/>
      <c r="V758" s="3"/>
      <c r="W758" s="3"/>
      <c r="X758" s="3"/>
      <c r="Y758" s="3"/>
      <c r="Z758" s="3"/>
    </row>
    <row r="759" spans="1:26" ht="12" customHeight="1" x14ac:dyDescent="0.25">
      <c r="A759" s="3"/>
      <c r="B759" s="3"/>
      <c r="C759" s="3"/>
      <c r="D759" s="3"/>
      <c r="E759" s="731"/>
      <c r="F759" s="732"/>
      <c r="G759" s="732"/>
      <c r="H759" s="733"/>
      <c r="I759" s="734"/>
      <c r="J759" s="735"/>
      <c r="K759" s="3"/>
      <c r="L759" s="3"/>
      <c r="M759" s="3"/>
      <c r="N759" s="3"/>
      <c r="O759" s="3"/>
      <c r="P759" s="3"/>
      <c r="Q759" s="3"/>
      <c r="R759" s="3"/>
      <c r="S759" s="3"/>
      <c r="T759" s="3"/>
      <c r="U759" s="3"/>
      <c r="V759" s="3"/>
      <c r="W759" s="3"/>
      <c r="X759" s="3"/>
      <c r="Y759" s="3"/>
      <c r="Z759" s="3"/>
    </row>
    <row r="760" spans="1:26" ht="12" customHeight="1" x14ac:dyDescent="0.25">
      <c r="A760" s="3"/>
      <c r="B760" s="3"/>
      <c r="C760" s="3"/>
      <c r="D760" s="3"/>
      <c r="E760" s="731"/>
      <c r="F760" s="732"/>
      <c r="G760" s="732"/>
      <c r="H760" s="733"/>
      <c r="I760" s="734"/>
      <c r="J760" s="735"/>
      <c r="K760" s="3"/>
      <c r="L760" s="3"/>
      <c r="M760" s="3"/>
      <c r="N760" s="3"/>
      <c r="O760" s="3"/>
      <c r="P760" s="3"/>
      <c r="Q760" s="3"/>
      <c r="R760" s="3"/>
      <c r="S760" s="3"/>
      <c r="T760" s="3"/>
      <c r="U760" s="3"/>
      <c r="V760" s="3"/>
      <c r="W760" s="3"/>
      <c r="X760" s="3"/>
      <c r="Y760" s="3"/>
      <c r="Z760" s="3"/>
    </row>
    <row r="761" spans="1:26" ht="12" customHeight="1" x14ac:dyDescent="0.25">
      <c r="A761" s="3"/>
      <c r="B761" s="3"/>
      <c r="C761" s="3"/>
      <c r="D761" s="3"/>
      <c r="E761" s="731"/>
      <c r="F761" s="732"/>
      <c r="G761" s="732"/>
      <c r="H761" s="733"/>
      <c r="I761" s="734"/>
      <c r="J761" s="735"/>
      <c r="K761" s="3"/>
      <c r="L761" s="3"/>
      <c r="M761" s="3"/>
      <c r="N761" s="3"/>
      <c r="O761" s="3"/>
      <c r="P761" s="3"/>
      <c r="Q761" s="3"/>
      <c r="R761" s="3"/>
      <c r="S761" s="3"/>
      <c r="T761" s="3"/>
      <c r="U761" s="3"/>
      <c r="V761" s="3"/>
      <c r="W761" s="3"/>
      <c r="X761" s="3"/>
      <c r="Y761" s="3"/>
      <c r="Z761" s="3"/>
    </row>
    <row r="762" spans="1:26" ht="12" customHeight="1" x14ac:dyDescent="0.25">
      <c r="A762" s="3"/>
      <c r="B762" s="3"/>
      <c r="C762" s="3"/>
      <c r="D762" s="3"/>
      <c r="E762" s="731"/>
      <c r="F762" s="732"/>
      <c r="G762" s="732"/>
      <c r="H762" s="733"/>
      <c r="I762" s="734"/>
      <c r="J762" s="735"/>
      <c r="K762" s="3"/>
      <c r="L762" s="3"/>
      <c r="M762" s="3"/>
      <c r="N762" s="3"/>
      <c r="O762" s="3"/>
      <c r="P762" s="3"/>
      <c r="Q762" s="3"/>
      <c r="R762" s="3"/>
      <c r="S762" s="3"/>
      <c r="T762" s="3"/>
      <c r="U762" s="3"/>
      <c r="V762" s="3"/>
      <c r="W762" s="3"/>
      <c r="X762" s="3"/>
      <c r="Y762" s="3"/>
      <c r="Z762" s="3"/>
    </row>
    <row r="763" spans="1:26" ht="12" customHeight="1" x14ac:dyDescent="0.25">
      <c r="A763" s="3"/>
      <c r="B763" s="3"/>
      <c r="C763" s="3"/>
      <c r="D763" s="3"/>
      <c r="E763" s="731"/>
      <c r="F763" s="732"/>
      <c r="G763" s="732"/>
      <c r="H763" s="733"/>
      <c r="I763" s="734"/>
      <c r="J763" s="735"/>
      <c r="K763" s="3"/>
      <c r="L763" s="3"/>
      <c r="M763" s="3"/>
      <c r="N763" s="3"/>
      <c r="O763" s="3"/>
      <c r="P763" s="3"/>
      <c r="Q763" s="3"/>
      <c r="R763" s="3"/>
      <c r="S763" s="3"/>
      <c r="T763" s="3"/>
      <c r="U763" s="3"/>
      <c r="V763" s="3"/>
      <c r="W763" s="3"/>
      <c r="X763" s="3"/>
      <c r="Y763" s="3"/>
      <c r="Z763" s="3"/>
    </row>
    <row r="764" spans="1:26" ht="12" customHeight="1" x14ac:dyDescent="0.25">
      <c r="A764" s="3"/>
      <c r="B764" s="3"/>
      <c r="C764" s="3"/>
      <c r="D764" s="3"/>
      <c r="E764" s="731"/>
      <c r="F764" s="732"/>
      <c r="G764" s="732"/>
      <c r="H764" s="733"/>
      <c r="I764" s="734"/>
      <c r="J764" s="735"/>
      <c r="K764" s="3"/>
      <c r="L764" s="3"/>
      <c r="M764" s="3"/>
      <c r="N764" s="3"/>
      <c r="O764" s="3"/>
      <c r="P764" s="3"/>
      <c r="Q764" s="3"/>
      <c r="R764" s="3"/>
      <c r="S764" s="3"/>
      <c r="T764" s="3"/>
      <c r="U764" s="3"/>
      <c r="V764" s="3"/>
      <c r="W764" s="3"/>
      <c r="X764" s="3"/>
      <c r="Y764" s="3"/>
      <c r="Z764" s="3"/>
    </row>
    <row r="765" spans="1:26" ht="12" customHeight="1" x14ac:dyDescent="0.25">
      <c r="A765" s="3"/>
      <c r="B765" s="3"/>
      <c r="C765" s="3"/>
      <c r="D765" s="3"/>
      <c r="E765" s="731"/>
      <c r="F765" s="732"/>
      <c r="G765" s="732"/>
      <c r="H765" s="733"/>
      <c r="I765" s="734"/>
      <c r="J765" s="735"/>
      <c r="K765" s="3"/>
      <c r="L765" s="3"/>
      <c r="M765" s="3"/>
      <c r="N765" s="3"/>
      <c r="O765" s="3"/>
      <c r="P765" s="3"/>
      <c r="Q765" s="3"/>
      <c r="R765" s="3"/>
      <c r="S765" s="3"/>
      <c r="T765" s="3"/>
      <c r="U765" s="3"/>
      <c r="V765" s="3"/>
      <c r="W765" s="3"/>
      <c r="X765" s="3"/>
      <c r="Y765" s="3"/>
      <c r="Z765" s="3"/>
    </row>
    <row r="766" spans="1:26" ht="12" customHeight="1" x14ac:dyDescent="0.25">
      <c r="A766" s="3"/>
      <c r="B766" s="3"/>
      <c r="C766" s="3"/>
      <c r="D766" s="3"/>
      <c r="E766" s="731"/>
      <c r="F766" s="732"/>
      <c r="G766" s="732"/>
      <c r="H766" s="733"/>
      <c r="I766" s="734"/>
      <c r="J766" s="735"/>
      <c r="K766" s="3"/>
      <c r="L766" s="3"/>
      <c r="M766" s="3"/>
      <c r="N766" s="3"/>
      <c r="O766" s="3"/>
      <c r="P766" s="3"/>
      <c r="Q766" s="3"/>
      <c r="R766" s="3"/>
      <c r="S766" s="3"/>
      <c r="T766" s="3"/>
      <c r="U766" s="3"/>
      <c r="V766" s="3"/>
      <c r="W766" s="3"/>
      <c r="X766" s="3"/>
      <c r="Y766" s="3"/>
      <c r="Z766" s="3"/>
    </row>
    <row r="767" spans="1:26" ht="12" customHeight="1" x14ac:dyDescent="0.25">
      <c r="A767" s="3"/>
      <c r="B767" s="3"/>
      <c r="C767" s="3"/>
      <c r="D767" s="3"/>
      <c r="E767" s="731"/>
      <c r="F767" s="732"/>
      <c r="G767" s="732"/>
      <c r="H767" s="733"/>
      <c r="I767" s="734"/>
      <c r="J767" s="735"/>
      <c r="K767" s="3"/>
      <c r="L767" s="3"/>
      <c r="M767" s="3"/>
      <c r="N767" s="3"/>
      <c r="O767" s="3"/>
      <c r="P767" s="3"/>
      <c r="Q767" s="3"/>
      <c r="R767" s="3"/>
      <c r="S767" s="3"/>
      <c r="T767" s="3"/>
      <c r="U767" s="3"/>
      <c r="V767" s="3"/>
      <c r="W767" s="3"/>
      <c r="X767" s="3"/>
      <c r="Y767" s="3"/>
      <c r="Z767" s="3"/>
    </row>
    <row r="768" spans="1:26" ht="12" customHeight="1" x14ac:dyDescent="0.25">
      <c r="A768" s="3"/>
      <c r="B768" s="3"/>
      <c r="C768" s="3"/>
      <c r="D768" s="3"/>
      <c r="E768" s="731"/>
      <c r="F768" s="732"/>
      <c r="G768" s="732"/>
      <c r="H768" s="733"/>
      <c r="I768" s="734"/>
      <c r="J768" s="735"/>
      <c r="K768" s="3"/>
      <c r="L768" s="3"/>
      <c r="M768" s="3"/>
      <c r="N768" s="3"/>
      <c r="O768" s="3"/>
      <c r="P768" s="3"/>
      <c r="Q768" s="3"/>
      <c r="R768" s="3"/>
      <c r="S768" s="3"/>
      <c r="T768" s="3"/>
      <c r="U768" s="3"/>
      <c r="V768" s="3"/>
      <c r="W768" s="3"/>
      <c r="X768" s="3"/>
      <c r="Y768" s="3"/>
      <c r="Z768" s="3"/>
    </row>
    <row r="769" spans="1:26" ht="12" customHeight="1" x14ac:dyDescent="0.25">
      <c r="A769" s="3"/>
      <c r="B769" s="3"/>
      <c r="C769" s="3"/>
      <c r="D769" s="3"/>
      <c r="E769" s="731"/>
      <c r="F769" s="732"/>
      <c r="G769" s="732"/>
      <c r="H769" s="733"/>
      <c r="I769" s="734"/>
      <c r="J769" s="735"/>
      <c r="K769" s="3"/>
      <c r="L769" s="3"/>
      <c r="M769" s="3"/>
      <c r="N769" s="3"/>
      <c r="O769" s="3"/>
      <c r="P769" s="3"/>
      <c r="Q769" s="3"/>
      <c r="R769" s="3"/>
      <c r="S769" s="3"/>
      <c r="T769" s="3"/>
      <c r="U769" s="3"/>
      <c r="V769" s="3"/>
      <c r="W769" s="3"/>
      <c r="X769" s="3"/>
      <c r="Y769" s="3"/>
      <c r="Z769" s="3"/>
    </row>
    <row r="770" spans="1:26" ht="12" customHeight="1" x14ac:dyDescent="0.25">
      <c r="A770" s="3"/>
      <c r="B770" s="3"/>
      <c r="C770" s="3"/>
      <c r="D770" s="3"/>
      <c r="E770" s="731"/>
      <c r="F770" s="732"/>
      <c r="G770" s="732"/>
      <c r="H770" s="733"/>
      <c r="I770" s="734"/>
      <c r="J770" s="735"/>
      <c r="K770" s="3"/>
      <c r="L770" s="3"/>
      <c r="M770" s="3"/>
      <c r="N770" s="3"/>
      <c r="O770" s="3"/>
      <c r="P770" s="3"/>
      <c r="Q770" s="3"/>
      <c r="R770" s="3"/>
      <c r="S770" s="3"/>
      <c r="T770" s="3"/>
      <c r="U770" s="3"/>
      <c r="V770" s="3"/>
      <c r="W770" s="3"/>
      <c r="X770" s="3"/>
      <c r="Y770" s="3"/>
      <c r="Z770" s="3"/>
    </row>
    <row r="771" spans="1:26" ht="12" customHeight="1" x14ac:dyDescent="0.25">
      <c r="A771" s="3"/>
      <c r="B771" s="3"/>
      <c r="C771" s="3"/>
      <c r="D771" s="3"/>
      <c r="E771" s="731"/>
      <c r="F771" s="732"/>
      <c r="G771" s="732"/>
      <c r="H771" s="733"/>
      <c r="I771" s="734"/>
      <c r="J771" s="735"/>
      <c r="K771" s="3"/>
      <c r="L771" s="3"/>
      <c r="M771" s="3"/>
      <c r="N771" s="3"/>
      <c r="O771" s="3"/>
      <c r="P771" s="3"/>
      <c r="Q771" s="3"/>
      <c r="R771" s="3"/>
      <c r="S771" s="3"/>
      <c r="T771" s="3"/>
      <c r="U771" s="3"/>
      <c r="V771" s="3"/>
      <c r="W771" s="3"/>
      <c r="X771" s="3"/>
      <c r="Y771" s="3"/>
      <c r="Z771" s="3"/>
    </row>
    <row r="772" spans="1:26" ht="12" customHeight="1" x14ac:dyDescent="0.25">
      <c r="A772" s="3"/>
      <c r="B772" s="3"/>
      <c r="C772" s="3"/>
      <c r="D772" s="3"/>
      <c r="E772" s="731"/>
      <c r="F772" s="732"/>
      <c r="G772" s="732"/>
      <c r="H772" s="733"/>
      <c r="I772" s="734"/>
      <c r="J772" s="735"/>
      <c r="K772" s="3"/>
      <c r="L772" s="3"/>
      <c r="M772" s="3"/>
      <c r="N772" s="3"/>
      <c r="O772" s="3"/>
      <c r="P772" s="3"/>
      <c r="Q772" s="3"/>
      <c r="R772" s="3"/>
      <c r="S772" s="3"/>
      <c r="T772" s="3"/>
      <c r="U772" s="3"/>
      <c r="V772" s="3"/>
      <c r="W772" s="3"/>
      <c r="X772" s="3"/>
      <c r="Y772" s="3"/>
      <c r="Z772" s="3"/>
    </row>
    <row r="773" spans="1:26" ht="12" customHeight="1" x14ac:dyDescent="0.25">
      <c r="A773" s="3"/>
      <c r="B773" s="3"/>
      <c r="C773" s="3"/>
      <c r="D773" s="3"/>
      <c r="E773" s="731"/>
      <c r="F773" s="732"/>
      <c r="G773" s="732"/>
      <c r="H773" s="733"/>
      <c r="I773" s="734"/>
      <c r="J773" s="735"/>
      <c r="K773" s="3"/>
      <c r="L773" s="3"/>
      <c r="M773" s="3"/>
      <c r="N773" s="3"/>
      <c r="O773" s="3"/>
      <c r="P773" s="3"/>
      <c r="Q773" s="3"/>
      <c r="R773" s="3"/>
      <c r="S773" s="3"/>
      <c r="T773" s="3"/>
      <c r="U773" s="3"/>
      <c r="V773" s="3"/>
      <c r="W773" s="3"/>
      <c r="X773" s="3"/>
      <c r="Y773" s="3"/>
      <c r="Z773" s="3"/>
    </row>
    <row r="774" spans="1:26" ht="12" customHeight="1" x14ac:dyDescent="0.25">
      <c r="A774" s="3"/>
      <c r="B774" s="3"/>
      <c r="C774" s="3"/>
      <c r="D774" s="3"/>
      <c r="E774" s="731"/>
      <c r="F774" s="732"/>
      <c r="G774" s="732"/>
      <c r="H774" s="733"/>
      <c r="I774" s="734"/>
      <c r="J774" s="735"/>
      <c r="K774" s="3"/>
      <c r="L774" s="3"/>
      <c r="M774" s="3"/>
      <c r="N774" s="3"/>
      <c r="O774" s="3"/>
      <c r="P774" s="3"/>
      <c r="Q774" s="3"/>
      <c r="R774" s="3"/>
      <c r="S774" s="3"/>
      <c r="T774" s="3"/>
      <c r="U774" s="3"/>
      <c r="V774" s="3"/>
      <c r="W774" s="3"/>
      <c r="X774" s="3"/>
      <c r="Y774" s="3"/>
      <c r="Z774" s="3"/>
    </row>
    <row r="775" spans="1:26" ht="12" customHeight="1" x14ac:dyDescent="0.25">
      <c r="A775" s="3"/>
      <c r="B775" s="3"/>
      <c r="C775" s="3"/>
      <c r="D775" s="3"/>
      <c r="E775" s="731"/>
      <c r="F775" s="732"/>
      <c r="G775" s="732"/>
      <c r="H775" s="733"/>
      <c r="I775" s="734"/>
      <c r="J775" s="735"/>
      <c r="K775" s="3"/>
      <c r="L775" s="3"/>
      <c r="M775" s="3"/>
      <c r="N775" s="3"/>
      <c r="O775" s="3"/>
      <c r="P775" s="3"/>
      <c r="Q775" s="3"/>
      <c r="R775" s="3"/>
      <c r="S775" s="3"/>
      <c r="T775" s="3"/>
      <c r="U775" s="3"/>
      <c r="V775" s="3"/>
      <c r="W775" s="3"/>
      <c r="X775" s="3"/>
      <c r="Y775" s="3"/>
      <c r="Z775" s="3"/>
    </row>
    <row r="776" spans="1:26" ht="12" customHeight="1" x14ac:dyDescent="0.25">
      <c r="A776" s="3"/>
      <c r="B776" s="3"/>
      <c r="C776" s="3"/>
      <c r="D776" s="3"/>
      <c r="E776" s="731"/>
      <c r="F776" s="732"/>
      <c r="G776" s="732"/>
      <c r="H776" s="733"/>
      <c r="I776" s="734"/>
      <c r="J776" s="735"/>
      <c r="K776" s="3"/>
      <c r="L776" s="3"/>
      <c r="M776" s="3"/>
      <c r="N776" s="3"/>
      <c r="O776" s="3"/>
      <c r="P776" s="3"/>
      <c r="Q776" s="3"/>
      <c r="R776" s="3"/>
      <c r="S776" s="3"/>
      <c r="T776" s="3"/>
      <c r="U776" s="3"/>
      <c r="V776" s="3"/>
      <c r="W776" s="3"/>
      <c r="X776" s="3"/>
      <c r="Y776" s="3"/>
      <c r="Z776" s="3"/>
    </row>
    <row r="777" spans="1:26" ht="12" customHeight="1" x14ac:dyDescent="0.25">
      <c r="A777" s="3"/>
      <c r="B777" s="3"/>
      <c r="C777" s="3"/>
      <c r="D777" s="3"/>
      <c r="E777" s="731"/>
      <c r="F777" s="732"/>
      <c r="G777" s="732"/>
      <c r="H777" s="733"/>
      <c r="I777" s="734"/>
      <c r="J777" s="735"/>
      <c r="K777" s="3"/>
      <c r="L777" s="3"/>
      <c r="M777" s="3"/>
      <c r="N777" s="3"/>
      <c r="O777" s="3"/>
      <c r="P777" s="3"/>
      <c r="Q777" s="3"/>
      <c r="R777" s="3"/>
      <c r="S777" s="3"/>
      <c r="T777" s="3"/>
      <c r="U777" s="3"/>
      <c r="V777" s="3"/>
      <c r="W777" s="3"/>
      <c r="X777" s="3"/>
      <c r="Y777" s="3"/>
      <c r="Z777" s="3"/>
    </row>
    <row r="778" spans="1:26" ht="12" customHeight="1" x14ac:dyDescent="0.25">
      <c r="A778" s="3"/>
      <c r="B778" s="3"/>
      <c r="C778" s="3"/>
      <c r="D778" s="3"/>
      <c r="E778" s="731"/>
      <c r="F778" s="732"/>
      <c r="G778" s="732"/>
      <c r="H778" s="733"/>
      <c r="I778" s="734"/>
      <c r="J778" s="735"/>
      <c r="K778" s="3"/>
      <c r="L778" s="3"/>
      <c r="M778" s="3"/>
      <c r="N778" s="3"/>
      <c r="O778" s="3"/>
      <c r="P778" s="3"/>
      <c r="Q778" s="3"/>
      <c r="R778" s="3"/>
      <c r="S778" s="3"/>
      <c r="T778" s="3"/>
      <c r="U778" s="3"/>
      <c r="V778" s="3"/>
      <c r="W778" s="3"/>
      <c r="X778" s="3"/>
      <c r="Y778" s="3"/>
      <c r="Z778" s="3"/>
    </row>
    <row r="779" spans="1:26" ht="12" customHeight="1" x14ac:dyDescent="0.25">
      <c r="A779" s="3"/>
      <c r="B779" s="3"/>
      <c r="C779" s="3"/>
      <c r="D779" s="3"/>
      <c r="E779" s="731"/>
      <c r="F779" s="732"/>
      <c r="G779" s="732"/>
      <c r="H779" s="733"/>
      <c r="I779" s="734"/>
      <c r="J779" s="735"/>
      <c r="K779" s="3"/>
      <c r="L779" s="3"/>
      <c r="M779" s="3"/>
      <c r="N779" s="3"/>
      <c r="O779" s="3"/>
      <c r="P779" s="3"/>
      <c r="Q779" s="3"/>
      <c r="R779" s="3"/>
      <c r="S779" s="3"/>
      <c r="T779" s="3"/>
      <c r="U779" s="3"/>
      <c r="V779" s="3"/>
      <c r="W779" s="3"/>
      <c r="X779" s="3"/>
      <c r="Y779" s="3"/>
      <c r="Z779" s="3"/>
    </row>
    <row r="780" spans="1:26" ht="12" customHeight="1" x14ac:dyDescent="0.25">
      <c r="A780" s="3"/>
      <c r="B780" s="3"/>
      <c r="C780" s="3"/>
      <c r="D780" s="3"/>
      <c r="E780" s="731"/>
      <c r="F780" s="732"/>
      <c r="G780" s="732"/>
      <c r="H780" s="733"/>
      <c r="I780" s="734"/>
      <c r="J780" s="735"/>
      <c r="K780" s="3"/>
      <c r="L780" s="3"/>
      <c r="M780" s="3"/>
      <c r="N780" s="3"/>
      <c r="O780" s="3"/>
      <c r="P780" s="3"/>
      <c r="Q780" s="3"/>
      <c r="R780" s="3"/>
      <c r="S780" s="3"/>
      <c r="T780" s="3"/>
      <c r="U780" s="3"/>
      <c r="V780" s="3"/>
      <c r="W780" s="3"/>
      <c r="X780" s="3"/>
      <c r="Y780" s="3"/>
      <c r="Z780" s="3"/>
    </row>
    <row r="781" spans="1:26" ht="12" customHeight="1" x14ac:dyDescent="0.25">
      <c r="A781" s="3"/>
      <c r="B781" s="3"/>
      <c r="C781" s="3"/>
      <c r="D781" s="3"/>
      <c r="E781" s="731"/>
      <c r="F781" s="732"/>
      <c r="G781" s="732"/>
      <c r="H781" s="733"/>
      <c r="I781" s="734"/>
      <c r="J781" s="735"/>
      <c r="K781" s="3"/>
      <c r="L781" s="3"/>
      <c r="M781" s="3"/>
      <c r="N781" s="3"/>
      <c r="O781" s="3"/>
      <c r="P781" s="3"/>
      <c r="Q781" s="3"/>
      <c r="R781" s="3"/>
      <c r="S781" s="3"/>
      <c r="T781" s="3"/>
      <c r="U781" s="3"/>
      <c r="V781" s="3"/>
      <c r="W781" s="3"/>
      <c r="X781" s="3"/>
      <c r="Y781" s="3"/>
      <c r="Z781" s="3"/>
    </row>
    <row r="782" spans="1:26" ht="12" customHeight="1" x14ac:dyDescent="0.25">
      <c r="A782" s="3"/>
      <c r="B782" s="3"/>
      <c r="C782" s="3"/>
      <c r="D782" s="3"/>
      <c r="E782" s="731"/>
      <c r="F782" s="732"/>
      <c r="G782" s="732"/>
      <c r="H782" s="733"/>
      <c r="I782" s="734"/>
      <c r="J782" s="735"/>
      <c r="K782" s="3"/>
      <c r="L782" s="3"/>
      <c r="M782" s="3"/>
      <c r="N782" s="3"/>
      <c r="O782" s="3"/>
      <c r="P782" s="3"/>
      <c r="Q782" s="3"/>
      <c r="R782" s="3"/>
      <c r="S782" s="3"/>
      <c r="T782" s="3"/>
      <c r="U782" s="3"/>
      <c r="V782" s="3"/>
      <c r="W782" s="3"/>
      <c r="X782" s="3"/>
      <c r="Y782" s="3"/>
      <c r="Z782" s="3"/>
    </row>
    <row r="783" spans="1:26" ht="12" customHeight="1" x14ac:dyDescent="0.25">
      <c r="A783" s="3"/>
      <c r="B783" s="3"/>
      <c r="C783" s="3"/>
      <c r="D783" s="3"/>
      <c r="E783" s="731"/>
      <c r="F783" s="732"/>
      <c r="G783" s="732"/>
      <c r="H783" s="733"/>
      <c r="I783" s="734"/>
      <c r="J783" s="735"/>
      <c r="K783" s="3"/>
      <c r="L783" s="3"/>
      <c r="M783" s="3"/>
      <c r="N783" s="3"/>
      <c r="O783" s="3"/>
      <c r="P783" s="3"/>
      <c r="Q783" s="3"/>
      <c r="R783" s="3"/>
      <c r="S783" s="3"/>
      <c r="T783" s="3"/>
      <c r="U783" s="3"/>
      <c r="V783" s="3"/>
      <c r="W783" s="3"/>
      <c r="X783" s="3"/>
      <c r="Y783" s="3"/>
      <c r="Z783" s="3"/>
    </row>
    <row r="784" spans="1:26" ht="12" customHeight="1" x14ac:dyDescent="0.25">
      <c r="A784" s="3"/>
      <c r="B784" s="3"/>
      <c r="C784" s="3"/>
      <c r="D784" s="3"/>
      <c r="E784" s="731"/>
      <c r="F784" s="732"/>
      <c r="G784" s="732"/>
      <c r="H784" s="733"/>
      <c r="I784" s="734"/>
      <c r="J784" s="735"/>
      <c r="K784" s="3"/>
      <c r="L784" s="3"/>
      <c r="M784" s="3"/>
      <c r="N784" s="3"/>
      <c r="O784" s="3"/>
      <c r="P784" s="3"/>
      <c r="Q784" s="3"/>
      <c r="R784" s="3"/>
      <c r="S784" s="3"/>
      <c r="T784" s="3"/>
      <c r="U784" s="3"/>
      <c r="V784" s="3"/>
      <c r="W784" s="3"/>
      <c r="X784" s="3"/>
      <c r="Y784" s="3"/>
      <c r="Z784" s="3"/>
    </row>
    <row r="785" spans="1:26" ht="12" customHeight="1" x14ac:dyDescent="0.25">
      <c r="A785" s="3"/>
      <c r="B785" s="3"/>
      <c r="C785" s="3"/>
      <c r="D785" s="3"/>
      <c r="E785" s="731"/>
      <c r="F785" s="732"/>
      <c r="G785" s="732"/>
      <c r="H785" s="733"/>
      <c r="I785" s="734"/>
      <c r="J785" s="735"/>
      <c r="K785" s="3"/>
      <c r="L785" s="3"/>
      <c r="M785" s="3"/>
      <c r="N785" s="3"/>
      <c r="O785" s="3"/>
      <c r="P785" s="3"/>
      <c r="Q785" s="3"/>
      <c r="R785" s="3"/>
      <c r="S785" s="3"/>
      <c r="T785" s="3"/>
      <c r="U785" s="3"/>
      <c r="V785" s="3"/>
      <c r="W785" s="3"/>
      <c r="X785" s="3"/>
      <c r="Y785" s="3"/>
      <c r="Z785" s="3"/>
    </row>
    <row r="786" spans="1:26" ht="12" customHeight="1" x14ac:dyDescent="0.25">
      <c r="A786" s="3"/>
      <c r="B786" s="3"/>
      <c r="C786" s="3"/>
      <c r="D786" s="3"/>
      <c r="E786" s="731"/>
      <c r="F786" s="732"/>
      <c r="G786" s="732"/>
      <c r="H786" s="733"/>
      <c r="I786" s="734"/>
      <c r="J786" s="735"/>
      <c r="K786" s="3"/>
      <c r="L786" s="3"/>
      <c r="M786" s="3"/>
      <c r="N786" s="3"/>
      <c r="O786" s="3"/>
      <c r="P786" s="3"/>
      <c r="Q786" s="3"/>
      <c r="R786" s="3"/>
      <c r="S786" s="3"/>
      <c r="T786" s="3"/>
      <c r="U786" s="3"/>
      <c r="V786" s="3"/>
      <c r="W786" s="3"/>
      <c r="X786" s="3"/>
      <c r="Y786" s="3"/>
      <c r="Z786" s="3"/>
    </row>
    <row r="787" spans="1:26" ht="12" customHeight="1" x14ac:dyDescent="0.25">
      <c r="A787" s="3"/>
      <c r="B787" s="3"/>
      <c r="C787" s="3"/>
      <c r="D787" s="3"/>
      <c r="E787" s="731"/>
      <c r="F787" s="732"/>
      <c r="G787" s="732"/>
      <c r="H787" s="733"/>
      <c r="I787" s="734"/>
      <c r="J787" s="735"/>
      <c r="K787" s="3"/>
      <c r="L787" s="3"/>
      <c r="M787" s="3"/>
      <c r="N787" s="3"/>
      <c r="O787" s="3"/>
      <c r="P787" s="3"/>
      <c r="Q787" s="3"/>
      <c r="R787" s="3"/>
      <c r="S787" s="3"/>
      <c r="T787" s="3"/>
      <c r="U787" s="3"/>
      <c r="V787" s="3"/>
      <c r="W787" s="3"/>
      <c r="X787" s="3"/>
      <c r="Y787" s="3"/>
      <c r="Z787" s="3"/>
    </row>
    <row r="788" spans="1:26" ht="12" customHeight="1" x14ac:dyDescent="0.25">
      <c r="A788" s="3"/>
      <c r="B788" s="3"/>
      <c r="C788" s="3"/>
      <c r="D788" s="3"/>
      <c r="E788" s="731"/>
      <c r="F788" s="732"/>
      <c r="G788" s="732"/>
      <c r="H788" s="733"/>
      <c r="I788" s="734"/>
      <c r="J788" s="735"/>
      <c r="K788" s="3"/>
      <c r="L788" s="3"/>
      <c r="M788" s="3"/>
      <c r="N788" s="3"/>
      <c r="O788" s="3"/>
      <c r="P788" s="3"/>
      <c r="Q788" s="3"/>
      <c r="R788" s="3"/>
      <c r="S788" s="3"/>
      <c r="T788" s="3"/>
      <c r="U788" s="3"/>
      <c r="V788" s="3"/>
      <c r="W788" s="3"/>
      <c r="X788" s="3"/>
      <c r="Y788" s="3"/>
      <c r="Z788" s="3"/>
    </row>
    <row r="789" spans="1:26" ht="12" customHeight="1" x14ac:dyDescent="0.25">
      <c r="A789" s="3"/>
      <c r="B789" s="3"/>
      <c r="C789" s="3"/>
      <c r="D789" s="3"/>
      <c r="E789" s="731"/>
      <c r="F789" s="732"/>
      <c r="G789" s="732"/>
      <c r="H789" s="733"/>
      <c r="I789" s="734"/>
      <c r="J789" s="735"/>
      <c r="K789" s="3"/>
      <c r="L789" s="3"/>
      <c r="M789" s="3"/>
      <c r="N789" s="3"/>
      <c r="O789" s="3"/>
      <c r="P789" s="3"/>
      <c r="Q789" s="3"/>
      <c r="R789" s="3"/>
      <c r="S789" s="3"/>
      <c r="T789" s="3"/>
      <c r="U789" s="3"/>
      <c r="V789" s="3"/>
      <c r="W789" s="3"/>
      <c r="X789" s="3"/>
      <c r="Y789" s="3"/>
      <c r="Z789" s="3"/>
    </row>
    <row r="790" spans="1:26" ht="12" customHeight="1" x14ac:dyDescent="0.25">
      <c r="A790" s="3"/>
      <c r="B790" s="3"/>
      <c r="C790" s="3"/>
      <c r="D790" s="3"/>
      <c r="E790" s="731"/>
      <c r="F790" s="732"/>
      <c r="G790" s="732"/>
      <c r="H790" s="733"/>
      <c r="I790" s="734"/>
      <c r="J790" s="735"/>
      <c r="K790" s="3"/>
      <c r="L790" s="3"/>
      <c r="M790" s="3"/>
      <c r="N790" s="3"/>
      <c r="O790" s="3"/>
      <c r="P790" s="3"/>
      <c r="Q790" s="3"/>
      <c r="R790" s="3"/>
      <c r="S790" s="3"/>
      <c r="T790" s="3"/>
      <c r="U790" s="3"/>
      <c r="V790" s="3"/>
      <c r="W790" s="3"/>
      <c r="X790" s="3"/>
      <c r="Y790" s="3"/>
      <c r="Z790" s="3"/>
    </row>
    <row r="791" spans="1:26" ht="12" customHeight="1" x14ac:dyDescent="0.25">
      <c r="A791" s="3"/>
      <c r="B791" s="3"/>
      <c r="C791" s="3"/>
      <c r="D791" s="3"/>
      <c r="E791" s="731"/>
      <c r="F791" s="732"/>
      <c r="G791" s="732"/>
      <c r="H791" s="733"/>
      <c r="I791" s="734"/>
      <c r="J791" s="735"/>
      <c r="K791" s="3"/>
      <c r="L791" s="3"/>
      <c r="M791" s="3"/>
      <c r="N791" s="3"/>
      <c r="O791" s="3"/>
      <c r="P791" s="3"/>
      <c r="Q791" s="3"/>
      <c r="R791" s="3"/>
      <c r="S791" s="3"/>
      <c r="T791" s="3"/>
      <c r="U791" s="3"/>
      <c r="V791" s="3"/>
      <c r="W791" s="3"/>
      <c r="X791" s="3"/>
      <c r="Y791" s="3"/>
      <c r="Z791" s="3"/>
    </row>
    <row r="792" spans="1:26" ht="12" customHeight="1" x14ac:dyDescent="0.25">
      <c r="A792" s="3"/>
      <c r="B792" s="3"/>
      <c r="C792" s="3"/>
      <c r="D792" s="3"/>
      <c r="E792" s="731"/>
      <c r="F792" s="732"/>
      <c r="G792" s="732"/>
      <c r="H792" s="733"/>
      <c r="I792" s="734"/>
      <c r="J792" s="735"/>
      <c r="K792" s="3"/>
      <c r="L792" s="3"/>
      <c r="M792" s="3"/>
      <c r="N792" s="3"/>
      <c r="O792" s="3"/>
      <c r="P792" s="3"/>
      <c r="Q792" s="3"/>
      <c r="R792" s="3"/>
      <c r="S792" s="3"/>
      <c r="T792" s="3"/>
      <c r="U792" s="3"/>
      <c r="V792" s="3"/>
      <c r="W792" s="3"/>
      <c r="X792" s="3"/>
      <c r="Y792" s="3"/>
      <c r="Z792" s="3"/>
    </row>
    <row r="793" spans="1:26" ht="12" customHeight="1" x14ac:dyDescent="0.25">
      <c r="A793" s="3"/>
      <c r="B793" s="3"/>
      <c r="C793" s="3"/>
      <c r="D793" s="3"/>
      <c r="E793" s="731"/>
      <c r="F793" s="732"/>
      <c r="G793" s="732"/>
      <c r="H793" s="733"/>
      <c r="I793" s="734"/>
      <c r="J793" s="735"/>
      <c r="K793" s="3"/>
      <c r="L793" s="3"/>
      <c r="M793" s="3"/>
      <c r="N793" s="3"/>
      <c r="O793" s="3"/>
      <c r="P793" s="3"/>
      <c r="Q793" s="3"/>
      <c r="R793" s="3"/>
      <c r="S793" s="3"/>
      <c r="T793" s="3"/>
      <c r="U793" s="3"/>
      <c r="V793" s="3"/>
      <c r="W793" s="3"/>
      <c r="X793" s="3"/>
      <c r="Y793" s="3"/>
      <c r="Z793" s="3"/>
    </row>
    <row r="794" spans="1:26" ht="12" customHeight="1" x14ac:dyDescent="0.25">
      <c r="A794" s="3"/>
      <c r="B794" s="3"/>
      <c r="C794" s="3"/>
      <c r="D794" s="3"/>
      <c r="E794" s="731"/>
      <c r="F794" s="732"/>
      <c r="G794" s="732"/>
      <c r="H794" s="733"/>
      <c r="I794" s="734"/>
      <c r="J794" s="735"/>
      <c r="K794" s="3"/>
      <c r="L794" s="3"/>
      <c r="M794" s="3"/>
      <c r="N794" s="3"/>
      <c r="O794" s="3"/>
      <c r="P794" s="3"/>
      <c r="Q794" s="3"/>
      <c r="R794" s="3"/>
      <c r="S794" s="3"/>
      <c r="T794" s="3"/>
      <c r="U794" s="3"/>
      <c r="V794" s="3"/>
      <c r="W794" s="3"/>
      <c r="X794" s="3"/>
      <c r="Y794" s="3"/>
      <c r="Z794" s="3"/>
    </row>
    <row r="795" spans="1:26" ht="12" customHeight="1" x14ac:dyDescent="0.25">
      <c r="A795" s="3"/>
      <c r="B795" s="3"/>
      <c r="C795" s="3"/>
      <c r="D795" s="3"/>
      <c r="E795" s="731"/>
      <c r="F795" s="732"/>
      <c r="G795" s="732"/>
      <c r="H795" s="733"/>
      <c r="I795" s="734"/>
      <c r="J795" s="735"/>
      <c r="K795" s="3"/>
      <c r="L795" s="3"/>
      <c r="M795" s="3"/>
      <c r="N795" s="3"/>
      <c r="O795" s="3"/>
      <c r="P795" s="3"/>
      <c r="Q795" s="3"/>
      <c r="R795" s="3"/>
      <c r="S795" s="3"/>
      <c r="T795" s="3"/>
      <c r="U795" s="3"/>
      <c r="V795" s="3"/>
      <c r="W795" s="3"/>
      <c r="X795" s="3"/>
      <c r="Y795" s="3"/>
      <c r="Z795" s="3"/>
    </row>
    <row r="796" spans="1:26" ht="12" customHeight="1" x14ac:dyDescent="0.25">
      <c r="A796" s="3"/>
      <c r="B796" s="3"/>
      <c r="C796" s="3"/>
      <c r="D796" s="3"/>
      <c r="E796" s="731"/>
      <c r="F796" s="732"/>
      <c r="G796" s="732"/>
      <c r="H796" s="733"/>
      <c r="I796" s="734"/>
      <c r="J796" s="735"/>
      <c r="K796" s="3"/>
      <c r="L796" s="3"/>
      <c r="M796" s="3"/>
      <c r="N796" s="3"/>
      <c r="O796" s="3"/>
      <c r="P796" s="3"/>
      <c r="Q796" s="3"/>
      <c r="R796" s="3"/>
      <c r="S796" s="3"/>
      <c r="T796" s="3"/>
      <c r="U796" s="3"/>
      <c r="V796" s="3"/>
      <c r="W796" s="3"/>
      <c r="X796" s="3"/>
      <c r="Y796" s="3"/>
      <c r="Z796" s="3"/>
    </row>
    <row r="797" spans="1:26" ht="12" customHeight="1" x14ac:dyDescent="0.25">
      <c r="A797" s="3"/>
      <c r="B797" s="3"/>
      <c r="C797" s="3"/>
      <c r="D797" s="3"/>
      <c r="E797" s="731"/>
      <c r="F797" s="732"/>
      <c r="G797" s="732"/>
      <c r="H797" s="733"/>
      <c r="I797" s="734"/>
      <c r="J797" s="735"/>
      <c r="K797" s="3"/>
      <c r="L797" s="3"/>
      <c r="M797" s="3"/>
      <c r="N797" s="3"/>
      <c r="O797" s="3"/>
      <c r="P797" s="3"/>
      <c r="Q797" s="3"/>
      <c r="R797" s="3"/>
      <c r="S797" s="3"/>
      <c r="T797" s="3"/>
      <c r="U797" s="3"/>
      <c r="V797" s="3"/>
      <c r="W797" s="3"/>
      <c r="X797" s="3"/>
      <c r="Y797" s="3"/>
      <c r="Z797" s="3"/>
    </row>
    <row r="798" spans="1:26" ht="12" customHeight="1" x14ac:dyDescent="0.25">
      <c r="A798" s="3"/>
      <c r="B798" s="3"/>
      <c r="C798" s="3"/>
      <c r="D798" s="3"/>
      <c r="E798" s="731"/>
      <c r="F798" s="732"/>
      <c r="G798" s="732"/>
      <c r="H798" s="733"/>
      <c r="I798" s="734"/>
      <c r="J798" s="735"/>
      <c r="K798" s="3"/>
      <c r="L798" s="3"/>
      <c r="M798" s="3"/>
      <c r="N798" s="3"/>
      <c r="O798" s="3"/>
      <c r="P798" s="3"/>
      <c r="Q798" s="3"/>
      <c r="R798" s="3"/>
      <c r="S798" s="3"/>
      <c r="T798" s="3"/>
      <c r="U798" s="3"/>
      <c r="V798" s="3"/>
      <c r="W798" s="3"/>
      <c r="X798" s="3"/>
      <c r="Y798" s="3"/>
      <c r="Z798" s="3"/>
    </row>
    <row r="799" spans="1:26" ht="12" customHeight="1" x14ac:dyDescent="0.25">
      <c r="A799" s="3"/>
      <c r="B799" s="3"/>
      <c r="C799" s="3"/>
      <c r="D799" s="3"/>
      <c r="E799" s="731"/>
      <c r="F799" s="732"/>
      <c r="G799" s="732"/>
      <c r="H799" s="733"/>
      <c r="I799" s="734"/>
      <c r="J799" s="735"/>
      <c r="K799" s="3"/>
      <c r="L799" s="3"/>
      <c r="M799" s="3"/>
      <c r="N799" s="3"/>
      <c r="O799" s="3"/>
      <c r="P799" s="3"/>
      <c r="Q799" s="3"/>
      <c r="R799" s="3"/>
      <c r="S799" s="3"/>
      <c r="T799" s="3"/>
      <c r="U799" s="3"/>
      <c r="V799" s="3"/>
      <c r="W799" s="3"/>
      <c r="X799" s="3"/>
      <c r="Y799" s="3"/>
      <c r="Z799" s="3"/>
    </row>
    <row r="800" spans="1:26" ht="12" customHeight="1" x14ac:dyDescent="0.25">
      <c r="A800" s="3"/>
      <c r="B800" s="3"/>
      <c r="C800" s="3"/>
      <c r="D800" s="3"/>
      <c r="E800" s="731"/>
      <c r="F800" s="732"/>
      <c r="G800" s="732"/>
      <c r="H800" s="733"/>
      <c r="I800" s="734"/>
      <c r="J800" s="735"/>
      <c r="K800" s="3"/>
      <c r="L800" s="3"/>
      <c r="M800" s="3"/>
      <c r="N800" s="3"/>
      <c r="O800" s="3"/>
      <c r="P800" s="3"/>
      <c r="Q800" s="3"/>
      <c r="R800" s="3"/>
      <c r="S800" s="3"/>
      <c r="T800" s="3"/>
      <c r="U800" s="3"/>
      <c r="V800" s="3"/>
      <c r="W800" s="3"/>
      <c r="X800" s="3"/>
      <c r="Y800" s="3"/>
      <c r="Z800" s="3"/>
    </row>
    <row r="801" spans="1:26" ht="12" customHeight="1" x14ac:dyDescent="0.25">
      <c r="A801" s="3"/>
      <c r="B801" s="3"/>
      <c r="C801" s="3"/>
      <c r="D801" s="3"/>
      <c r="E801" s="731"/>
      <c r="F801" s="732"/>
      <c r="G801" s="732"/>
      <c r="H801" s="733"/>
      <c r="I801" s="734"/>
      <c r="J801" s="735"/>
      <c r="K801" s="3"/>
      <c r="L801" s="3"/>
      <c r="M801" s="3"/>
      <c r="N801" s="3"/>
      <c r="O801" s="3"/>
      <c r="P801" s="3"/>
      <c r="Q801" s="3"/>
      <c r="R801" s="3"/>
      <c r="S801" s="3"/>
      <c r="T801" s="3"/>
      <c r="U801" s="3"/>
      <c r="V801" s="3"/>
      <c r="W801" s="3"/>
      <c r="X801" s="3"/>
      <c r="Y801" s="3"/>
      <c r="Z801" s="3"/>
    </row>
    <row r="802" spans="1:26" ht="12" customHeight="1" x14ac:dyDescent="0.25">
      <c r="A802" s="3"/>
      <c r="B802" s="3"/>
      <c r="C802" s="3"/>
      <c r="D802" s="3"/>
      <c r="E802" s="731"/>
      <c r="F802" s="732"/>
      <c r="G802" s="732"/>
      <c r="H802" s="733"/>
      <c r="I802" s="734"/>
      <c r="J802" s="735"/>
      <c r="K802" s="3"/>
      <c r="L802" s="3"/>
      <c r="M802" s="3"/>
      <c r="N802" s="3"/>
      <c r="O802" s="3"/>
      <c r="P802" s="3"/>
      <c r="Q802" s="3"/>
      <c r="R802" s="3"/>
      <c r="S802" s="3"/>
      <c r="T802" s="3"/>
      <c r="U802" s="3"/>
      <c r="V802" s="3"/>
      <c r="W802" s="3"/>
      <c r="X802" s="3"/>
      <c r="Y802" s="3"/>
      <c r="Z802" s="3"/>
    </row>
    <row r="803" spans="1:26" ht="12" customHeight="1" x14ac:dyDescent="0.25">
      <c r="A803" s="3"/>
      <c r="B803" s="3"/>
      <c r="C803" s="3"/>
      <c r="D803" s="3"/>
      <c r="E803" s="731"/>
      <c r="F803" s="732"/>
      <c r="G803" s="732"/>
      <c r="H803" s="733"/>
      <c r="I803" s="734"/>
      <c r="J803" s="735"/>
      <c r="K803" s="3"/>
      <c r="L803" s="3"/>
      <c r="M803" s="3"/>
      <c r="N803" s="3"/>
      <c r="O803" s="3"/>
      <c r="P803" s="3"/>
      <c r="Q803" s="3"/>
      <c r="R803" s="3"/>
      <c r="S803" s="3"/>
      <c r="T803" s="3"/>
      <c r="U803" s="3"/>
      <c r="V803" s="3"/>
      <c r="W803" s="3"/>
      <c r="X803" s="3"/>
      <c r="Y803" s="3"/>
      <c r="Z803" s="3"/>
    </row>
    <row r="804" spans="1:26" ht="12" customHeight="1" x14ac:dyDescent="0.25">
      <c r="A804" s="3"/>
      <c r="B804" s="3"/>
      <c r="C804" s="3"/>
      <c r="D804" s="3"/>
      <c r="E804" s="731"/>
      <c r="F804" s="732"/>
      <c r="G804" s="732"/>
      <c r="H804" s="733"/>
      <c r="I804" s="734"/>
      <c r="J804" s="735"/>
      <c r="K804" s="3"/>
      <c r="L804" s="3"/>
      <c r="M804" s="3"/>
      <c r="N804" s="3"/>
      <c r="O804" s="3"/>
      <c r="P804" s="3"/>
      <c r="Q804" s="3"/>
      <c r="R804" s="3"/>
      <c r="S804" s="3"/>
      <c r="T804" s="3"/>
      <c r="U804" s="3"/>
      <c r="V804" s="3"/>
      <c r="W804" s="3"/>
      <c r="X804" s="3"/>
      <c r="Y804" s="3"/>
      <c r="Z804" s="3"/>
    </row>
    <row r="805" spans="1:26" ht="12" customHeight="1" x14ac:dyDescent="0.25">
      <c r="A805" s="3"/>
      <c r="B805" s="3"/>
      <c r="C805" s="3"/>
      <c r="D805" s="3"/>
      <c r="E805" s="731"/>
      <c r="F805" s="732"/>
      <c r="G805" s="732"/>
      <c r="H805" s="733"/>
      <c r="I805" s="734"/>
      <c r="J805" s="735"/>
      <c r="K805" s="3"/>
      <c r="L805" s="3"/>
      <c r="M805" s="3"/>
      <c r="N805" s="3"/>
      <c r="O805" s="3"/>
      <c r="P805" s="3"/>
      <c r="Q805" s="3"/>
      <c r="R805" s="3"/>
      <c r="S805" s="3"/>
      <c r="T805" s="3"/>
      <c r="U805" s="3"/>
      <c r="V805" s="3"/>
      <c r="W805" s="3"/>
      <c r="X805" s="3"/>
      <c r="Y805" s="3"/>
      <c r="Z805" s="3"/>
    </row>
    <row r="806" spans="1:26" ht="12" customHeight="1" x14ac:dyDescent="0.25">
      <c r="A806" s="3"/>
      <c r="B806" s="3"/>
      <c r="C806" s="3"/>
      <c r="D806" s="3"/>
      <c r="E806" s="731"/>
      <c r="F806" s="732"/>
      <c r="G806" s="732"/>
      <c r="H806" s="733"/>
      <c r="I806" s="734"/>
      <c r="J806" s="735"/>
      <c r="K806" s="3"/>
      <c r="L806" s="3"/>
      <c r="M806" s="3"/>
      <c r="N806" s="3"/>
      <c r="O806" s="3"/>
      <c r="P806" s="3"/>
      <c r="Q806" s="3"/>
      <c r="R806" s="3"/>
      <c r="S806" s="3"/>
      <c r="T806" s="3"/>
      <c r="U806" s="3"/>
      <c r="V806" s="3"/>
      <c r="W806" s="3"/>
      <c r="X806" s="3"/>
      <c r="Y806" s="3"/>
      <c r="Z806" s="3"/>
    </row>
    <row r="807" spans="1:26" ht="12" customHeight="1" x14ac:dyDescent="0.25">
      <c r="A807" s="3"/>
      <c r="B807" s="3"/>
      <c r="C807" s="3"/>
      <c r="D807" s="3"/>
      <c r="E807" s="731"/>
      <c r="F807" s="732"/>
      <c r="G807" s="732"/>
      <c r="H807" s="733"/>
      <c r="I807" s="734"/>
      <c r="J807" s="735"/>
      <c r="K807" s="3"/>
      <c r="L807" s="3"/>
      <c r="M807" s="3"/>
      <c r="N807" s="3"/>
      <c r="O807" s="3"/>
      <c r="P807" s="3"/>
      <c r="Q807" s="3"/>
      <c r="R807" s="3"/>
      <c r="S807" s="3"/>
      <c r="T807" s="3"/>
      <c r="U807" s="3"/>
      <c r="V807" s="3"/>
      <c r="W807" s="3"/>
      <c r="X807" s="3"/>
      <c r="Y807" s="3"/>
      <c r="Z807" s="3"/>
    </row>
    <row r="808" spans="1:26" ht="12" customHeight="1" x14ac:dyDescent="0.25">
      <c r="A808" s="3"/>
      <c r="B808" s="3"/>
      <c r="C808" s="3"/>
      <c r="D808" s="3"/>
      <c r="E808" s="731"/>
      <c r="F808" s="732"/>
      <c r="G808" s="732"/>
      <c r="H808" s="733"/>
      <c r="I808" s="734"/>
      <c r="J808" s="735"/>
      <c r="K808" s="3"/>
      <c r="L808" s="3"/>
      <c r="M808" s="3"/>
      <c r="N808" s="3"/>
      <c r="O808" s="3"/>
      <c r="P808" s="3"/>
      <c r="Q808" s="3"/>
      <c r="R808" s="3"/>
      <c r="S808" s="3"/>
      <c r="T808" s="3"/>
      <c r="U808" s="3"/>
      <c r="V808" s="3"/>
      <c r="W808" s="3"/>
      <c r="X808" s="3"/>
      <c r="Y808" s="3"/>
      <c r="Z808" s="3"/>
    </row>
    <row r="809" spans="1:26" ht="12" customHeight="1" x14ac:dyDescent="0.25">
      <c r="A809" s="3"/>
      <c r="B809" s="3"/>
      <c r="C809" s="3"/>
      <c r="D809" s="3"/>
      <c r="E809" s="731"/>
      <c r="F809" s="732"/>
      <c r="G809" s="732"/>
      <c r="H809" s="733"/>
      <c r="I809" s="734"/>
      <c r="J809" s="735"/>
      <c r="K809" s="3"/>
      <c r="L809" s="3"/>
      <c r="M809" s="3"/>
      <c r="N809" s="3"/>
      <c r="O809" s="3"/>
      <c r="P809" s="3"/>
      <c r="Q809" s="3"/>
      <c r="R809" s="3"/>
      <c r="S809" s="3"/>
      <c r="T809" s="3"/>
      <c r="U809" s="3"/>
      <c r="V809" s="3"/>
      <c r="W809" s="3"/>
      <c r="X809" s="3"/>
      <c r="Y809" s="3"/>
      <c r="Z809" s="3"/>
    </row>
    <row r="810" spans="1:26" ht="12" customHeight="1" x14ac:dyDescent="0.25">
      <c r="A810" s="3"/>
      <c r="B810" s="3"/>
      <c r="C810" s="3"/>
      <c r="D810" s="3"/>
      <c r="E810" s="731"/>
      <c r="F810" s="732"/>
      <c r="G810" s="732"/>
      <c r="H810" s="733"/>
      <c r="I810" s="734"/>
      <c r="J810" s="735"/>
      <c r="K810" s="3"/>
      <c r="L810" s="3"/>
      <c r="M810" s="3"/>
      <c r="N810" s="3"/>
      <c r="O810" s="3"/>
      <c r="P810" s="3"/>
      <c r="Q810" s="3"/>
      <c r="R810" s="3"/>
      <c r="S810" s="3"/>
      <c r="T810" s="3"/>
      <c r="U810" s="3"/>
      <c r="V810" s="3"/>
      <c r="W810" s="3"/>
      <c r="X810" s="3"/>
      <c r="Y810" s="3"/>
      <c r="Z810" s="3"/>
    </row>
    <row r="811" spans="1:26" ht="12" customHeight="1" x14ac:dyDescent="0.25">
      <c r="A811" s="3"/>
      <c r="B811" s="3"/>
      <c r="C811" s="3"/>
      <c r="D811" s="3"/>
      <c r="E811" s="731"/>
      <c r="F811" s="732"/>
      <c r="G811" s="732"/>
      <c r="H811" s="733"/>
      <c r="I811" s="734"/>
      <c r="J811" s="735"/>
      <c r="K811" s="3"/>
      <c r="L811" s="3"/>
      <c r="M811" s="3"/>
      <c r="N811" s="3"/>
      <c r="O811" s="3"/>
      <c r="P811" s="3"/>
      <c r="Q811" s="3"/>
      <c r="R811" s="3"/>
      <c r="S811" s="3"/>
      <c r="T811" s="3"/>
      <c r="U811" s="3"/>
      <c r="V811" s="3"/>
      <c r="W811" s="3"/>
      <c r="X811" s="3"/>
      <c r="Y811" s="3"/>
      <c r="Z811" s="3"/>
    </row>
    <row r="812" spans="1:26" ht="12" customHeight="1" x14ac:dyDescent="0.25">
      <c r="A812" s="3"/>
      <c r="B812" s="3"/>
      <c r="C812" s="3"/>
      <c r="D812" s="3"/>
      <c r="E812" s="731"/>
      <c r="F812" s="732"/>
      <c r="G812" s="732"/>
      <c r="H812" s="733"/>
      <c r="I812" s="734"/>
      <c r="J812" s="735"/>
      <c r="K812" s="3"/>
      <c r="L812" s="3"/>
      <c r="M812" s="3"/>
      <c r="N812" s="3"/>
      <c r="O812" s="3"/>
      <c r="P812" s="3"/>
      <c r="Q812" s="3"/>
      <c r="R812" s="3"/>
      <c r="S812" s="3"/>
      <c r="T812" s="3"/>
      <c r="U812" s="3"/>
      <c r="V812" s="3"/>
      <c r="W812" s="3"/>
      <c r="X812" s="3"/>
      <c r="Y812" s="3"/>
      <c r="Z812" s="3"/>
    </row>
    <row r="813" spans="1:26" ht="12" customHeight="1" x14ac:dyDescent="0.25">
      <c r="A813" s="3"/>
      <c r="B813" s="3"/>
      <c r="C813" s="3"/>
      <c r="D813" s="3"/>
      <c r="E813" s="731"/>
      <c r="F813" s="732"/>
      <c r="G813" s="732"/>
      <c r="H813" s="733"/>
      <c r="I813" s="734"/>
      <c r="J813" s="735"/>
      <c r="K813" s="3"/>
      <c r="L813" s="3"/>
      <c r="M813" s="3"/>
      <c r="N813" s="3"/>
      <c r="O813" s="3"/>
      <c r="P813" s="3"/>
      <c r="Q813" s="3"/>
      <c r="R813" s="3"/>
      <c r="S813" s="3"/>
      <c r="T813" s="3"/>
      <c r="U813" s="3"/>
      <c r="V813" s="3"/>
      <c r="W813" s="3"/>
      <c r="X813" s="3"/>
      <c r="Y813" s="3"/>
      <c r="Z813" s="3"/>
    </row>
    <row r="814" spans="1:26" ht="12" customHeight="1" x14ac:dyDescent="0.25">
      <c r="A814" s="3"/>
      <c r="B814" s="3"/>
      <c r="C814" s="3"/>
      <c r="D814" s="3"/>
      <c r="E814" s="731"/>
      <c r="F814" s="732"/>
      <c r="G814" s="732"/>
      <c r="H814" s="733"/>
      <c r="I814" s="734"/>
      <c r="J814" s="735"/>
      <c r="K814" s="3"/>
      <c r="L814" s="3"/>
      <c r="M814" s="3"/>
      <c r="N814" s="3"/>
      <c r="O814" s="3"/>
      <c r="P814" s="3"/>
      <c r="Q814" s="3"/>
      <c r="R814" s="3"/>
      <c r="S814" s="3"/>
      <c r="T814" s="3"/>
      <c r="U814" s="3"/>
      <c r="V814" s="3"/>
      <c r="W814" s="3"/>
      <c r="X814" s="3"/>
      <c r="Y814" s="3"/>
      <c r="Z814" s="3"/>
    </row>
    <row r="815" spans="1:26" ht="12" customHeight="1" x14ac:dyDescent="0.25">
      <c r="A815" s="3"/>
      <c r="B815" s="3"/>
      <c r="C815" s="3"/>
      <c r="D815" s="3"/>
      <c r="E815" s="731"/>
      <c r="F815" s="732"/>
      <c r="G815" s="732"/>
      <c r="H815" s="733"/>
      <c r="I815" s="734"/>
      <c r="J815" s="735"/>
      <c r="K815" s="3"/>
      <c r="L815" s="3"/>
      <c r="M815" s="3"/>
      <c r="N815" s="3"/>
      <c r="O815" s="3"/>
      <c r="P815" s="3"/>
      <c r="Q815" s="3"/>
      <c r="R815" s="3"/>
      <c r="S815" s="3"/>
      <c r="T815" s="3"/>
      <c r="U815" s="3"/>
      <c r="V815" s="3"/>
      <c r="W815" s="3"/>
      <c r="X815" s="3"/>
      <c r="Y815" s="3"/>
      <c r="Z815" s="3"/>
    </row>
    <row r="816" spans="1:26" ht="12" customHeight="1" x14ac:dyDescent="0.25">
      <c r="A816" s="3"/>
      <c r="B816" s="3"/>
      <c r="C816" s="3"/>
      <c r="D816" s="3"/>
      <c r="E816" s="731"/>
      <c r="F816" s="732"/>
      <c r="G816" s="732"/>
      <c r="H816" s="733"/>
      <c r="I816" s="734"/>
      <c r="J816" s="735"/>
      <c r="K816" s="3"/>
      <c r="L816" s="3"/>
      <c r="M816" s="3"/>
      <c r="N816" s="3"/>
      <c r="O816" s="3"/>
      <c r="P816" s="3"/>
      <c r="Q816" s="3"/>
      <c r="R816" s="3"/>
      <c r="S816" s="3"/>
      <c r="T816" s="3"/>
      <c r="U816" s="3"/>
      <c r="V816" s="3"/>
      <c r="W816" s="3"/>
      <c r="X816" s="3"/>
      <c r="Y816" s="3"/>
      <c r="Z816" s="3"/>
    </row>
    <row r="817" spans="1:26" ht="12" customHeight="1" x14ac:dyDescent="0.25">
      <c r="A817" s="3"/>
      <c r="B817" s="3"/>
      <c r="C817" s="3"/>
      <c r="D817" s="3"/>
      <c r="E817" s="731"/>
      <c r="F817" s="732"/>
      <c r="G817" s="732"/>
      <c r="H817" s="733"/>
      <c r="I817" s="734"/>
      <c r="J817" s="735"/>
      <c r="K817" s="3"/>
      <c r="L817" s="3"/>
      <c r="M817" s="3"/>
      <c r="N817" s="3"/>
      <c r="O817" s="3"/>
      <c r="P817" s="3"/>
      <c r="Q817" s="3"/>
      <c r="R817" s="3"/>
      <c r="S817" s="3"/>
      <c r="T817" s="3"/>
      <c r="U817" s="3"/>
      <c r="V817" s="3"/>
      <c r="W817" s="3"/>
      <c r="X817" s="3"/>
      <c r="Y817" s="3"/>
      <c r="Z817" s="3"/>
    </row>
    <row r="818" spans="1:26" ht="12" customHeight="1" x14ac:dyDescent="0.25">
      <c r="A818" s="3"/>
      <c r="B818" s="3"/>
      <c r="C818" s="3"/>
      <c r="D818" s="3"/>
      <c r="E818" s="731"/>
      <c r="F818" s="732"/>
      <c r="G818" s="732"/>
      <c r="H818" s="733"/>
      <c r="I818" s="734"/>
      <c r="J818" s="735"/>
      <c r="K818" s="3"/>
      <c r="L818" s="3"/>
      <c r="M818" s="3"/>
      <c r="N818" s="3"/>
      <c r="O818" s="3"/>
      <c r="P818" s="3"/>
      <c r="Q818" s="3"/>
      <c r="R818" s="3"/>
      <c r="S818" s="3"/>
      <c r="T818" s="3"/>
      <c r="U818" s="3"/>
      <c r="V818" s="3"/>
      <c r="W818" s="3"/>
      <c r="X818" s="3"/>
      <c r="Y818" s="3"/>
      <c r="Z818" s="3"/>
    </row>
    <row r="819" spans="1:26" ht="12" customHeight="1" x14ac:dyDescent="0.25">
      <c r="A819" s="3"/>
      <c r="B819" s="3"/>
      <c r="C819" s="3"/>
      <c r="D819" s="3"/>
      <c r="E819" s="731"/>
      <c r="F819" s="732"/>
      <c r="G819" s="732"/>
      <c r="H819" s="733"/>
      <c r="I819" s="734"/>
      <c r="J819" s="735"/>
      <c r="K819" s="3"/>
      <c r="L819" s="3"/>
      <c r="M819" s="3"/>
      <c r="N819" s="3"/>
      <c r="O819" s="3"/>
      <c r="P819" s="3"/>
      <c r="Q819" s="3"/>
      <c r="R819" s="3"/>
      <c r="S819" s="3"/>
      <c r="T819" s="3"/>
      <c r="U819" s="3"/>
      <c r="V819" s="3"/>
      <c r="W819" s="3"/>
      <c r="X819" s="3"/>
      <c r="Y819" s="3"/>
      <c r="Z819" s="3"/>
    </row>
    <row r="820" spans="1:26" ht="12" customHeight="1" x14ac:dyDescent="0.25">
      <c r="A820" s="3"/>
      <c r="B820" s="3"/>
      <c r="C820" s="3"/>
      <c r="D820" s="3"/>
      <c r="E820" s="731"/>
      <c r="F820" s="732"/>
      <c r="G820" s="732"/>
      <c r="H820" s="733"/>
      <c r="I820" s="734"/>
      <c r="J820" s="735"/>
      <c r="K820" s="3"/>
      <c r="L820" s="3"/>
      <c r="M820" s="3"/>
      <c r="N820" s="3"/>
      <c r="O820" s="3"/>
      <c r="P820" s="3"/>
      <c r="Q820" s="3"/>
      <c r="R820" s="3"/>
      <c r="S820" s="3"/>
      <c r="T820" s="3"/>
      <c r="U820" s="3"/>
      <c r="V820" s="3"/>
      <c r="W820" s="3"/>
      <c r="X820" s="3"/>
      <c r="Y820" s="3"/>
      <c r="Z820" s="3"/>
    </row>
    <row r="821" spans="1:26" ht="12" customHeight="1" x14ac:dyDescent="0.25">
      <c r="A821" s="3"/>
      <c r="B821" s="3"/>
      <c r="C821" s="3"/>
      <c r="D821" s="3"/>
      <c r="E821" s="731"/>
      <c r="F821" s="732"/>
      <c r="G821" s="732"/>
      <c r="H821" s="733"/>
      <c r="I821" s="734"/>
      <c r="J821" s="735"/>
      <c r="K821" s="3"/>
      <c r="L821" s="3"/>
      <c r="M821" s="3"/>
      <c r="N821" s="3"/>
      <c r="O821" s="3"/>
      <c r="P821" s="3"/>
      <c r="Q821" s="3"/>
      <c r="R821" s="3"/>
      <c r="S821" s="3"/>
      <c r="T821" s="3"/>
      <c r="U821" s="3"/>
      <c r="V821" s="3"/>
      <c r="W821" s="3"/>
      <c r="X821" s="3"/>
      <c r="Y821" s="3"/>
      <c r="Z821" s="3"/>
    </row>
    <row r="822" spans="1:26" ht="12" customHeight="1" x14ac:dyDescent="0.25">
      <c r="A822" s="3"/>
      <c r="B822" s="3"/>
      <c r="C822" s="3"/>
      <c r="D822" s="3"/>
      <c r="E822" s="731"/>
      <c r="F822" s="732"/>
      <c r="G822" s="732"/>
      <c r="H822" s="733"/>
      <c r="I822" s="734"/>
      <c r="J822" s="735"/>
      <c r="K822" s="3"/>
      <c r="L822" s="3"/>
      <c r="M822" s="3"/>
      <c r="N822" s="3"/>
      <c r="O822" s="3"/>
      <c r="P822" s="3"/>
      <c r="Q822" s="3"/>
      <c r="R822" s="3"/>
      <c r="S822" s="3"/>
      <c r="T822" s="3"/>
      <c r="U822" s="3"/>
      <c r="V822" s="3"/>
      <c r="W822" s="3"/>
      <c r="X822" s="3"/>
      <c r="Y822" s="3"/>
      <c r="Z822" s="3"/>
    </row>
    <row r="823" spans="1:26" ht="12" customHeight="1" x14ac:dyDescent="0.25">
      <c r="A823" s="3"/>
      <c r="B823" s="3"/>
      <c r="C823" s="3"/>
      <c r="D823" s="3"/>
      <c r="E823" s="731"/>
      <c r="F823" s="732"/>
      <c r="G823" s="732"/>
      <c r="H823" s="733"/>
      <c r="I823" s="734"/>
      <c r="J823" s="735"/>
      <c r="K823" s="3"/>
      <c r="L823" s="3"/>
      <c r="M823" s="3"/>
      <c r="N823" s="3"/>
      <c r="O823" s="3"/>
      <c r="P823" s="3"/>
      <c r="Q823" s="3"/>
      <c r="R823" s="3"/>
      <c r="S823" s="3"/>
      <c r="T823" s="3"/>
      <c r="U823" s="3"/>
      <c r="V823" s="3"/>
      <c r="W823" s="3"/>
      <c r="X823" s="3"/>
      <c r="Y823" s="3"/>
      <c r="Z823" s="3"/>
    </row>
    <row r="824" spans="1:26" ht="12" customHeight="1" x14ac:dyDescent="0.25">
      <c r="A824" s="3"/>
      <c r="B824" s="3"/>
      <c r="C824" s="3"/>
      <c r="D824" s="3"/>
      <c r="E824" s="731"/>
      <c r="F824" s="732"/>
      <c r="G824" s="732"/>
      <c r="H824" s="733"/>
      <c r="I824" s="734"/>
      <c r="J824" s="735"/>
      <c r="K824" s="3"/>
      <c r="L824" s="3"/>
      <c r="M824" s="3"/>
      <c r="N824" s="3"/>
      <c r="O824" s="3"/>
      <c r="P824" s="3"/>
      <c r="Q824" s="3"/>
      <c r="R824" s="3"/>
      <c r="S824" s="3"/>
      <c r="T824" s="3"/>
      <c r="U824" s="3"/>
      <c r="V824" s="3"/>
      <c r="W824" s="3"/>
      <c r="X824" s="3"/>
      <c r="Y824" s="3"/>
      <c r="Z824" s="3"/>
    </row>
    <row r="825" spans="1:26" ht="12" customHeight="1" x14ac:dyDescent="0.25">
      <c r="A825" s="3"/>
      <c r="B825" s="3"/>
      <c r="C825" s="3"/>
      <c r="D825" s="3"/>
      <c r="E825" s="731"/>
      <c r="F825" s="732"/>
      <c r="G825" s="732"/>
      <c r="H825" s="733"/>
      <c r="I825" s="734"/>
      <c r="J825" s="735"/>
      <c r="K825" s="3"/>
      <c r="L825" s="3"/>
      <c r="M825" s="3"/>
      <c r="N825" s="3"/>
      <c r="O825" s="3"/>
      <c r="P825" s="3"/>
      <c r="Q825" s="3"/>
      <c r="R825" s="3"/>
      <c r="S825" s="3"/>
      <c r="T825" s="3"/>
      <c r="U825" s="3"/>
      <c r="V825" s="3"/>
      <c r="W825" s="3"/>
      <c r="X825" s="3"/>
      <c r="Y825" s="3"/>
      <c r="Z825" s="3"/>
    </row>
    <row r="826" spans="1:26" ht="12" customHeight="1" x14ac:dyDescent="0.25">
      <c r="A826" s="3"/>
      <c r="B826" s="3"/>
      <c r="C826" s="3"/>
      <c r="D826" s="3"/>
      <c r="E826" s="731"/>
      <c r="F826" s="732"/>
      <c r="G826" s="732"/>
      <c r="H826" s="733"/>
      <c r="I826" s="734"/>
      <c r="J826" s="735"/>
      <c r="K826" s="3"/>
      <c r="L826" s="3"/>
      <c r="M826" s="3"/>
      <c r="N826" s="3"/>
      <c r="O826" s="3"/>
      <c r="P826" s="3"/>
      <c r="Q826" s="3"/>
      <c r="R826" s="3"/>
      <c r="S826" s="3"/>
      <c r="T826" s="3"/>
      <c r="U826" s="3"/>
      <c r="V826" s="3"/>
      <c r="W826" s="3"/>
      <c r="X826" s="3"/>
      <c r="Y826" s="3"/>
      <c r="Z826" s="3"/>
    </row>
    <row r="827" spans="1:26" ht="12" customHeight="1" x14ac:dyDescent="0.25">
      <c r="A827" s="3"/>
      <c r="B827" s="3"/>
      <c r="C827" s="3"/>
      <c r="D827" s="3"/>
      <c r="E827" s="731"/>
      <c r="F827" s="732"/>
      <c r="G827" s="732"/>
      <c r="H827" s="733"/>
      <c r="I827" s="734"/>
      <c r="J827" s="735"/>
      <c r="K827" s="3"/>
      <c r="L827" s="3"/>
      <c r="M827" s="3"/>
      <c r="N827" s="3"/>
      <c r="O827" s="3"/>
      <c r="P827" s="3"/>
      <c r="Q827" s="3"/>
      <c r="R827" s="3"/>
      <c r="S827" s="3"/>
      <c r="T827" s="3"/>
      <c r="U827" s="3"/>
      <c r="V827" s="3"/>
      <c r="W827" s="3"/>
      <c r="X827" s="3"/>
      <c r="Y827" s="3"/>
      <c r="Z827" s="3"/>
    </row>
    <row r="828" spans="1:26" ht="12" customHeight="1" x14ac:dyDescent="0.25">
      <c r="A828" s="3"/>
      <c r="B828" s="3"/>
      <c r="C828" s="3"/>
      <c r="D828" s="3"/>
      <c r="E828" s="731"/>
      <c r="F828" s="732"/>
      <c r="G828" s="732"/>
      <c r="H828" s="733"/>
      <c r="I828" s="734"/>
      <c r="J828" s="735"/>
      <c r="K828" s="3"/>
      <c r="L828" s="3"/>
      <c r="M828" s="3"/>
      <c r="N828" s="3"/>
      <c r="O828" s="3"/>
      <c r="P828" s="3"/>
      <c r="Q828" s="3"/>
      <c r="R828" s="3"/>
      <c r="S828" s="3"/>
      <c r="T828" s="3"/>
      <c r="U828" s="3"/>
      <c r="V828" s="3"/>
      <c r="W828" s="3"/>
      <c r="X828" s="3"/>
      <c r="Y828" s="3"/>
      <c r="Z828" s="3"/>
    </row>
    <row r="829" spans="1:26" ht="12" customHeight="1" x14ac:dyDescent="0.25">
      <c r="A829" s="3"/>
      <c r="B829" s="3"/>
      <c r="C829" s="3"/>
      <c r="D829" s="3"/>
      <c r="E829" s="731"/>
      <c r="F829" s="732"/>
      <c r="G829" s="732"/>
      <c r="H829" s="733"/>
      <c r="I829" s="734"/>
      <c r="J829" s="735"/>
      <c r="K829" s="3"/>
      <c r="L829" s="3"/>
      <c r="M829" s="3"/>
      <c r="N829" s="3"/>
      <c r="O829" s="3"/>
      <c r="P829" s="3"/>
      <c r="Q829" s="3"/>
      <c r="R829" s="3"/>
      <c r="S829" s="3"/>
      <c r="T829" s="3"/>
      <c r="U829" s="3"/>
      <c r="V829" s="3"/>
      <c r="W829" s="3"/>
      <c r="X829" s="3"/>
      <c r="Y829" s="3"/>
      <c r="Z829" s="3"/>
    </row>
    <row r="830" spans="1:26" ht="12" customHeight="1" x14ac:dyDescent="0.25">
      <c r="A830" s="3"/>
      <c r="B830" s="3"/>
      <c r="C830" s="3"/>
      <c r="D830" s="3"/>
      <c r="E830" s="731"/>
      <c r="F830" s="732"/>
      <c r="G830" s="732"/>
      <c r="H830" s="733"/>
      <c r="I830" s="734"/>
      <c r="J830" s="735"/>
      <c r="K830" s="3"/>
      <c r="L830" s="3"/>
      <c r="M830" s="3"/>
      <c r="N830" s="3"/>
      <c r="O830" s="3"/>
      <c r="P830" s="3"/>
      <c r="Q830" s="3"/>
      <c r="R830" s="3"/>
      <c r="S830" s="3"/>
      <c r="T830" s="3"/>
      <c r="U830" s="3"/>
      <c r="V830" s="3"/>
      <c r="W830" s="3"/>
      <c r="X830" s="3"/>
      <c r="Y830" s="3"/>
      <c r="Z830" s="3"/>
    </row>
    <row r="831" spans="1:26" ht="12" customHeight="1" x14ac:dyDescent="0.25">
      <c r="A831" s="3"/>
      <c r="B831" s="3"/>
      <c r="C831" s="3"/>
      <c r="D831" s="3"/>
      <c r="E831" s="731"/>
      <c r="F831" s="732"/>
      <c r="G831" s="732"/>
      <c r="H831" s="733"/>
      <c r="I831" s="734"/>
      <c r="J831" s="735"/>
      <c r="K831" s="3"/>
      <c r="L831" s="3"/>
      <c r="M831" s="3"/>
      <c r="N831" s="3"/>
      <c r="O831" s="3"/>
      <c r="P831" s="3"/>
      <c r="Q831" s="3"/>
      <c r="R831" s="3"/>
      <c r="S831" s="3"/>
      <c r="T831" s="3"/>
      <c r="U831" s="3"/>
      <c r="V831" s="3"/>
      <c r="W831" s="3"/>
      <c r="X831" s="3"/>
      <c r="Y831" s="3"/>
      <c r="Z831" s="3"/>
    </row>
    <row r="832" spans="1:26" ht="12" customHeight="1" x14ac:dyDescent="0.25">
      <c r="A832" s="3"/>
      <c r="B832" s="3"/>
      <c r="C832" s="3"/>
      <c r="D832" s="3"/>
      <c r="E832" s="731"/>
      <c r="F832" s="732"/>
      <c r="G832" s="732"/>
      <c r="H832" s="733"/>
      <c r="I832" s="734"/>
      <c r="J832" s="735"/>
      <c r="K832" s="3"/>
      <c r="L832" s="3"/>
      <c r="M832" s="3"/>
      <c r="N832" s="3"/>
      <c r="O832" s="3"/>
      <c r="P832" s="3"/>
      <c r="Q832" s="3"/>
      <c r="R832" s="3"/>
      <c r="S832" s="3"/>
      <c r="T832" s="3"/>
      <c r="U832" s="3"/>
      <c r="V832" s="3"/>
      <c r="W832" s="3"/>
      <c r="X832" s="3"/>
      <c r="Y832" s="3"/>
      <c r="Z832" s="3"/>
    </row>
    <row r="833" spans="1:26" ht="12" customHeight="1" x14ac:dyDescent="0.25">
      <c r="A833" s="3"/>
      <c r="B833" s="3"/>
      <c r="C833" s="3"/>
      <c r="D833" s="3"/>
      <c r="E833" s="731"/>
      <c r="F833" s="732"/>
      <c r="G833" s="732"/>
      <c r="H833" s="733"/>
      <c r="I833" s="734"/>
      <c r="J833" s="735"/>
      <c r="K833" s="3"/>
      <c r="L833" s="3"/>
      <c r="M833" s="3"/>
      <c r="N833" s="3"/>
      <c r="O833" s="3"/>
      <c r="P833" s="3"/>
      <c r="Q833" s="3"/>
      <c r="R833" s="3"/>
      <c r="S833" s="3"/>
      <c r="T833" s="3"/>
      <c r="U833" s="3"/>
      <c r="V833" s="3"/>
      <c r="W833" s="3"/>
      <c r="X833" s="3"/>
      <c r="Y833" s="3"/>
      <c r="Z833" s="3"/>
    </row>
    <row r="834" spans="1:26" ht="12" customHeight="1" x14ac:dyDescent="0.25">
      <c r="A834" s="3"/>
      <c r="B834" s="3"/>
      <c r="C834" s="3"/>
      <c r="D834" s="3"/>
      <c r="E834" s="731"/>
      <c r="F834" s="732"/>
      <c r="G834" s="732"/>
      <c r="H834" s="733"/>
      <c r="I834" s="734"/>
      <c r="J834" s="735"/>
      <c r="K834" s="3"/>
      <c r="L834" s="3"/>
      <c r="M834" s="3"/>
      <c r="N834" s="3"/>
      <c r="O834" s="3"/>
      <c r="P834" s="3"/>
      <c r="Q834" s="3"/>
      <c r="R834" s="3"/>
      <c r="S834" s="3"/>
      <c r="T834" s="3"/>
      <c r="U834" s="3"/>
      <c r="V834" s="3"/>
      <c r="W834" s="3"/>
      <c r="X834" s="3"/>
      <c r="Y834" s="3"/>
      <c r="Z834" s="3"/>
    </row>
    <row r="835" spans="1:26" ht="12" customHeight="1" x14ac:dyDescent="0.25">
      <c r="A835" s="3"/>
      <c r="B835" s="3"/>
      <c r="C835" s="3"/>
      <c r="D835" s="3"/>
      <c r="E835" s="731"/>
      <c r="F835" s="732"/>
      <c r="G835" s="732"/>
      <c r="H835" s="733"/>
      <c r="I835" s="734"/>
      <c r="J835" s="735"/>
      <c r="K835" s="3"/>
      <c r="L835" s="3"/>
      <c r="M835" s="3"/>
      <c r="N835" s="3"/>
      <c r="O835" s="3"/>
      <c r="P835" s="3"/>
      <c r="Q835" s="3"/>
      <c r="R835" s="3"/>
      <c r="S835" s="3"/>
      <c r="T835" s="3"/>
      <c r="U835" s="3"/>
      <c r="V835" s="3"/>
      <c r="W835" s="3"/>
      <c r="X835" s="3"/>
      <c r="Y835" s="3"/>
      <c r="Z835" s="3"/>
    </row>
    <row r="836" spans="1:26" ht="12" customHeight="1" x14ac:dyDescent="0.25">
      <c r="A836" s="3"/>
      <c r="B836" s="3"/>
      <c r="C836" s="3"/>
      <c r="D836" s="3"/>
      <c r="E836" s="731"/>
      <c r="F836" s="732"/>
      <c r="G836" s="732"/>
      <c r="H836" s="733"/>
      <c r="I836" s="734"/>
      <c r="J836" s="735"/>
      <c r="K836" s="3"/>
      <c r="L836" s="3"/>
      <c r="M836" s="3"/>
      <c r="N836" s="3"/>
      <c r="O836" s="3"/>
      <c r="P836" s="3"/>
      <c r="Q836" s="3"/>
      <c r="R836" s="3"/>
      <c r="S836" s="3"/>
      <c r="T836" s="3"/>
      <c r="U836" s="3"/>
      <c r="V836" s="3"/>
      <c r="W836" s="3"/>
      <c r="X836" s="3"/>
      <c r="Y836" s="3"/>
      <c r="Z836" s="3"/>
    </row>
    <row r="837" spans="1:26" ht="12" customHeight="1" x14ac:dyDescent="0.25">
      <c r="A837" s="3"/>
      <c r="B837" s="3"/>
      <c r="C837" s="3"/>
      <c r="D837" s="3"/>
      <c r="E837" s="731"/>
      <c r="F837" s="732"/>
      <c r="G837" s="732"/>
      <c r="H837" s="733"/>
      <c r="I837" s="734"/>
      <c r="J837" s="735"/>
      <c r="K837" s="3"/>
      <c r="L837" s="3"/>
      <c r="M837" s="3"/>
      <c r="N837" s="3"/>
      <c r="O837" s="3"/>
      <c r="P837" s="3"/>
      <c r="Q837" s="3"/>
      <c r="R837" s="3"/>
      <c r="S837" s="3"/>
      <c r="T837" s="3"/>
      <c r="U837" s="3"/>
      <c r="V837" s="3"/>
      <c r="W837" s="3"/>
      <c r="X837" s="3"/>
      <c r="Y837" s="3"/>
      <c r="Z837" s="3"/>
    </row>
    <row r="838" spans="1:26" ht="12" customHeight="1" x14ac:dyDescent="0.25">
      <c r="A838" s="3"/>
      <c r="B838" s="3"/>
      <c r="C838" s="3"/>
      <c r="D838" s="3"/>
      <c r="E838" s="731"/>
      <c r="F838" s="732"/>
      <c r="G838" s="732"/>
      <c r="H838" s="733"/>
      <c r="I838" s="734"/>
      <c r="J838" s="735"/>
      <c r="K838" s="3"/>
      <c r="L838" s="3"/>
      <c r="M838" s="3"/>
      <c r="N838" s="3"/>
      <c r="O838" s="3"/>
      <c r="P838" s="3"/>
      <c r="Q838" s="3"/>
      <c r="R838" s="3"/>
      <c r="S838" s="3"/>
      <c r="T838" s="3"/>
      <c r="U838" s="3"/>
      <c r="V838" s="3"/>
      <c r="W838" s="3"/>
      <c r="X838" s="3"/>
      <c r="Y838" s="3"/>
      <c r="Z838" s="3"/>
    </row>
    <row r="839" spans="1:26" ht="12" customHeight="1" x14ac:dyDescent="0.25">
      <c r="A839" s="3"/>
      <c r="B839" s="3"/>
      <c r="C839" s="3"/>
      <c r="D839" s="3"/>
      <c r="E839" s="731"/>
      <c r="F839" s="732"/>
      <c r="G839" s="732"/>
      <c r="H839" s="733"/>
      <c r="I839" s="734"/>
      <c r="J839" s="735"/>
      <c r="K839" s="3"/>
      <c r="L839" s="3"/>
      <c r="M839" s="3"/>
      <c r="N839" s="3"/>
      <c r="O839" s="3"/>
      <c r="P839" s="3"/>
      <c r="Q839" s="3"/>
      <c r="R839" s="3"/>
      <c r="S839" s="3"/>
      <c r="T839" s="3"/>
      <c r="U839" s="3"/>
      <c r="V839" s="3"/>
      <c r="W839" s="3"/>
      <c r="X839" s="3"/>
      <c r="Y839" s="3"/>
      <c r="Z839" s="3"/>
    </row>
    <row r="840" spans="1:26" ht="12" customHeight="1" x14ac:dyDescent="0.25">
      <c r="A840" s="3"/>
      <c r="B840" s="3"/>
      <c r="C840" s="3"/>
      <c r="D840" s="3"/>
      <c r="E840" s="731"/>
      <c r="F840" s="732"/>
      <c r="G840" s="732"/>
      <c r="H840" s="733"/>
      <c r="I840" s="734"/>
      <c r="J840" s="735"/>
      <c r="K840" s="3"/>
      <c r="L840" s="3"/>
      <c r="M840" s="3"/>
      <c r="N840" s="3"/>
      <c r="O840" s="3"/>
      <c r="P840" s="3"/>
      <c r="Q840" s="3"/>
      <c r="R840" s="3"/>
      <c r="S840" s="3"/>
      <c r="T840" s="3"/>
      <c r="U840" s="3"/>
      <c r="V840" s="3"/>
      <c r="W840" s="3"/>
      <c r="X840" s="3"/>
      <c r="Y840" s="3"/>
      <c r="Z840" s="3"/>
    </row>
    <row r="841" spans="1:26" ht="12" customHeight="1" x14ac:dyDescent="0.25">
      <c r="A841" s="3"/>
      <c r="B841" s="3"/>
      <c r="C841" s="3"/>
      <c r="D841" s="3"/>
      <c r="E841" s="731"/>
      <c r="F841" s="732"/>
      <c r="G841" s="732"/>
      <c r="H841" s="733"/>
      <c r="I841" s="734"/>
      <c r="J841" s="735"/>
      <c r="K841" s="3"/>
      <c r="L841" s="3"/>
      <c r="M841" s="3"/>
      <c r="N841" s="3"/>
      <c r="O841" s="3"/>
      <c r="P841" s="3"/>
      <c r="Q841" s="3"/>
      <c r="R841" s="3"/>
      <c r="S841" s="3"/>
      <c r="T841" s="3"/>
      <c r="U841" s="3"/>
      <c r="V841" s="3"/>
      <c r="W841" s="3"/>
      <c r="X841" s="3"/>
      <c r="Y841" s="3"/>
      <c r="Z841" s="3"/>
    </row>
    <row r="842" spans="1:26" ht="12" customHeight="1" x14ac:dyDescent="0.25">
      <c r="A842" s="3"/>
      <c r="B842" s="3"/>
      <c r="C842" s="3"/>
      <c r="D842" s="3"/>
      <c r="E842" s="731"/>
      <c r="F842" s="732"/>
      <c r="G842" s="732"/>
      <c r="H842" s="733"/>
      <c r="I842" s="734"/>
      <c r="J842" s="735"/>
      <c r="K842" s="3"/>
      <c r="L842" s="3"/>
      <c r="M842" s="3"/>
      <c r="N842" s="3"/>
      <c r="O842" s="3"/>
      <c r="P842" s="3"/>
      <c r="Q842" s="3"/>
      <c r="R842" s="3"/>
      <c r="S842" s="3"/>
      <c r="T842" s="3"/>
      <c r="U842" s="3"/>
      <c r="V842" s="3"/>
      <c r="W842" s="3"/>
      <c r="X842" s="3"/>
      <c r="Y842" s="3"/>
      <c r="Z842" s="3"/>
    </row>
    <row r="843" spans="1:26" ht="12" customHeight="1" x14ac:dyDescent="0.25">
      <c r="A843" s="3"/>
      <c r="B843" s="3"/>
      <c r="C843" s="3"/>
      <c r="D843" s="3"/>
      <c r="E843" s="731"/>
      <c r="F843" s="732"/>
      <c r="G843" s="732"/>
      <c r="H843" s="733"/>
      <c r="I843" s="734"/>
      <c r="J843" s="735"/>
      <c r="K843" s="3"/>
      <c r="L843" s="3"/>
      <c r="M843" s="3"/>
      <c r="N843" s="3"/>
      <c r="O843" s="3"/>
      <c r="P843" s="3"/>
      <c r="Q843" s="3"/>
      <c r="R843" s="3"/>
      <c r="S843" s="3"/>
      <c r="T843" s="3"/>
      <c r="U843" s="3"/>
      <c r="V843" s="3"/>
      <c r="W843" s="3"/>
      <c r="X843" s="3"/>
      <c r="Y843" s="3"/>
      <c r="Z843" s="3"/>
    </row>
    <row r="844" spans="1:26" ht="12" customHeight="1" x14ac:dyDescent="0.25">
      <c r="A844" s="3"/>
      <c r="B844" s="3"/>
      <c r="C844" s="3"/>
      <c r="D844" s="3"/>
      <c r="E844" s="731"/>
      <c r="F844" s="732"/>
      <c r="G844" s="732"/>
      <c r="H844" s="733"/>
      <c r="I844" s="734"/>
      <c r="J844" s="735"/>
      <c r="K844" s="3"/>
      <c r="L844" s="3"/>
      <c r="M844" s="3"/>
      <c r="N844" s="3"/>
      <c r="O844" s="3"/>
      <c r="P844" s="3"/>
      <c r="Q844" s="3"/>
      <c r="R844" s="3"/>
      <c r="S844" s="3"/>
      <c r="T844" s="3"/>
      <c r="U844" s="3"/>
      <c r="V844" s="3"/>
      <c r="W844" s="3"/>
      <c r="X844" s="3"/>
      <c r="Y844" s="3"/>
      <c r="Z844" s="3"/>
    </row>
    <row r="845" spans="1:26" ht="12" customHeight="1" x14ac:dyDescent="0.25">
      <c r="A845" s="3"/>
      <c r="B845" s="3"/>
      <c r="C845" s="3"/>
      <c r="D845" s="3"/>
      <c r="E845" s="731"/>
      <c r="F845" s="732"/>
      <c r="G845" s="732"/>
      <c r="H845" s="733"/>
      <c r="I845" s="734"/>
      <c r="J845" s="735"/>
      <c r="K845" s="3"/>
      <c r="L845" s="3"/>
      <c r="M845" s="3"/>
      <c r="N845" s="3"/>
      <c r="O845" s="3"/>
      <c r="P845" s="3"/>
      <c r="Q845" s="3"/>
      <c r="R845" s="3"/>
      <c r="S845" s="3"/>
      <c r="T845" s="3"/>
      <c r="U845" s="3"/>
      <c r="V845" s="3"/>
      <c r="W845" s="3"/>
      <c r="X845" s="3"/>
      <c r="Y845" s="3"/>
      <c r="Z845" s="3"/>
    </row>
    <row r="846" spans="1:26" ht="12" customHeight="1" x14ac:dyDescent="0.25">
      <c r="A846" s="3"/>
      <c r="B846" s="3"/>
      <c r="C846" s="3"/>
      <c r="D846" s="3"/>
      <c r="E846" s="731"/>
      <c r="F846" s="732"/>
      <c r="G846" s="732"/>
      <c r="H846" s="733"/>
      <c r="I846" s="734"/>
      <c r="J846" s="735"/>
      <c r="K846" s="3"/>
      <c r="L846" s="3"/>
      <c r="M846" s="3"/>
      <c r="N846" s="3"/>
      <c r="O846" s="3"/>
      <c r="P846" s="3"/>
      <c r="Q846" s="3"/>
      <c r="R846" s="3"/>
      <c r="S846" s="3"/>
      <c r="T846" s="3"/>
      <c r="U846" s="3"/>
      <c r="V846" s="3"/>
      <c r="W846" s="3"/>
      <c r="X846" s="3"/>
      <c r="Y846" s="3"/>
      <c r="Z846" s="3"/>
    </row>
    <row r="847" spans="1:26" ht="12" customHeight="1" x14ac:dyDescent="0.25">
      <c r="A847" s="3"/>
      <c r="B847" s="3"/>
      <c r="C847" s="3"/>
      <c r="D847" s="3"/>
      <c r="E847" s="731"/>
      <c r="F847" s="732"/>
      <c r="G847" s="732"/>
      <c r="H847" s="733"/>
      <c r="I847" s="734"/>
      <c r="J847" s="735"/>
      <c r="K847" s="3"/>
      <c r="L847" s="3"/>
      <c r="M847" s="3"/>
      <c r="N847" s="3"/>
      <c r="O847" s="3"/>
      <c r="P847" s="3"/>
      <c r="Q847" s="3"/>
      <c r="R847" s="3"/>
      <c r="S847" s="3"/>
      <c r="T847" s="3"/>
      <c r="U847" s="3"/>
      <c r="V847" s="3"/>
      <c r="W847" s="3"/>
      <c r="X847" s="3"/>
      <c r="Y847" s="3"/>
      <c r="Z847" s="3"/>
    </row>
    <row r="848" spans="1:26" ht="12" customHeight="1" x14ac:dyDescent="0.25">
      <c r="A848" s="3"/>
      <c r="B848" s="3"/>
      <c r="C848" s="3"/>
      <c r="D848" s="3"/>
      <c r="E848" s="731"/>
      <c r="F848" s="732"/>
      <c r="G848" s="732"/>
      <c r="H848" s="733"/>
      <c r="I848" s="734"/>
      <c r="J848" s="735"/>
      <c r="K848" s="3"/>
      <c r="L848" s="3"/>
      <c r="M848" s="3"/>
      <c r="N848" s="3"/>
      <c r="O848" s="3"/>
      <c r="P848" s="3"/>
      <c r="Q848" s="3"/>
      <c r="R848" s="3"/>
      <c r="S848" s="3"/>
      <c r="T848" s="3"/>
      <c r="U848" s="3"/>
      <c r="V848" s="3"/>
      <c r="W848" s="3"/>
      <c r="X848" s="3"/>
      <c r="Y848" s="3"/>
      <c r="Z848" s="3"/>
    </row>
    <row r="849" spans="1:26" ht="12" customHeight="1" x14ac:dyDescent="0.25">
      <c r="A849" s="3"/>
      <c r="B849" s="3"/>
      <c r="C849" s="3"/>
      <c r="D849" s="3"/>
      <c r="E849" s="731"/>
      <c r="F849" s="732"/>
      <c r="G849" s="732"/>
      <c r="H849" s="733"/>
      <c r="I849" s="734"/>
      <c r="J849" s="735"/>
      <c r="K849" s="3"/>
      <c r="L849" s="3"/>
      <c r="M849" s="3"/>
      <c r="N849" s="3"/>
      <c r="O849" s="3"/>
      <c r="P849" s="3"/>
      <c r="Q849" s="3"/>
      <c r="R849" s="3"/>
      <c r="S849" s="3"/>
      <c r="T849" s="3"/>
      <c r="U849" s="3"/>
      <c r="V849" s="3"/>
      <c r="W849" s="3"/>
      <c r="X849" s="3"/>
      <c r="Y849" s="3"/>
      <c r="Z849" s="3"/>
    </row>
    <row r="850" spans="1:26" ht="12" customHeight="1" x14ac:dyDescent="0.25">
      <c r="A850" s="3"/>
      <c r="B850" s="3"/>
      <c r="C850" s="3"/>
      <c r="D850" s="3"/>
      <c r="E850" s="731"/>
      <c r="F850" s="732"/>
      <c r="G850" s="732"/>
      <c r="H850" s="733"/>
      <c r="I850" s="734"/>
      <c r="J850" s="735"/>
      <c r="K850" s="3"/>
      <c r="L850" s="3"/>
      <c r="M850" s="3"/>
      <c r="N850" s="3"/>
      <c r="O850" s="3"/>
      <c r="P850" s="3"/>
      <c r="Q850" s="3"/>
      <c r="R850" s="3"/>
      <c r="S850" s="3"/>
      <c r="T850" s="3"/>
      <c r="U850" s="3"/>
      <c r="V850" s="3"/>
      <c r="W850" s="3"/>
      <c r="X850" s="3"/>
      <c r="Y850" s="3"/>
      <c r="Z850" s="3"/>
    </row>
    <row r="851" spans="1:26" ht="12" customHeight="1" x14ac:dyDescent="0.25">
      <c r="A851" s="3"/>
      <c r="B851" s="3"/>
      <c r="C851" s="3"/>
      <c r="D851" s="3"/>
      <c r="E851" s="731"/>
      <c r="F851" s="732"/>
      <c r="G851" s="732"/>
      <c r="H851" s="733"/>
      <c r="I851" s="734"/>
      <c r="J851" s="735"/>
      <c r="K851" s="3"/>
      <c r="L851" s="3"/>
      <c r="M851" s="3"/>
      <c r="N851" s="3"/>
      <c r="O851" s="3"/>
      <c r="P851" s="3"/>
      <c r="Q851" s="3"/>
      <c r="R851" s="3"/>
      <c r="S851" s="3"/>
      <c r="T851" s="3"/>
      <c r="U851" s="3"/>
      <c r="V851" s="3"/>
      <c r="W851" s="3"/>
      <c r="X851" s="3"/>
      <c r="Y851" s="3"/>
      <c r="Z851" s="3"/>
    </row>
    <row r="852" spans="1:26" ht="12" customHeight="1" x14ac:dyDescent="0.25">
      <c r="A852" s="3"/>
      <c r="B852" s="3"/>
      <c r="C852" s="3"/>
      <c r="D852" s="3"/>
      <c r="E852" s="731"/>
      <c r="F852" s="732"/>
      <c r="G852" s="732"/>
      <c r="H852" s="733"/>
      <c r="I852" s="734"/>
      <c r="J852" s="735"/>
      <c r="K852" s="3"/>
      <c r="L852" s="3"/>
      <c r="M852" s="3"/>
      <c r="N852" s="3"/>
      <c r="O852" s="3"/>
      <c r="P852" s="3"/>
      <c r="Q852" s="3"/>
      <c r="R852" s="3"/>
      <c r="S852" s="3"/>
      <c r="T852" s="3"/>
      <c r="U852" s="3"/>
      <c r="V852" s="3"/>
      <c r="W852" s="3"/>
      <c r="X852" s="3"/>
      <c r="Y852" s="3"/>
      <c r="Z852" s="3"/>
    </row>
    <row r="853" spans="1:26" ht="12" customHeight="1" x14ac:dyDescent="0.25">
      <c r="A853" s="3"/>
      <c r="B853" s="3"/>
      <c r="C853" s="3"/>
      <c r="D853" s="3"/>
      <c r="E853" s="731"/>
      <c r="F853" s="732"/>
      <c r="G853" s="732"/>
      <c r="H853" s="733"/>
      <c r="I853" s="734"/>
      <c r="J853" s="735"/>
      <c r="K853" s="3"/>
      <c r="L853" s="3"/>
      <c r="M853" s="3"/>
      <c r="N853" s="3"/>
      <c r="O853" s="3"/>
      <c r="P853" s="3"/>
      <c r="Q853" s="3"/>
      <c r="R853" s="3"/>
      <c r="S853" s="3"/>
      <c r="T853" s="3"/>
      <c r="U853" s="3"/>
      <c r="V853" s="3"/>
      <c r="W853" s="3"/>
      <c r="X853" s="3"/>
      <c r="Y853" s="3"/>
      <c r="Z853" s="3"/>
    </row>
    <row r="854" spans="1:26" ht="12" customHeight="1" x14ac:dyDescent="0.25">
      <c r="A854" s="3"/>
      <c r="B854" s="3"/>
      <c r="C854" s="3"/>
      <c r="D854" s="3"/>
      <c r="E854" s="731"/>
      <c r="F854" s="732"/>
      <c r="G854" s="732"/>
      <c r="H854" s="733"/>
      <c r="I854" s="734"/>
      <c r="J854" s="735"/>
      <c r="K854" s="3"/>
      <c r="L854" s="3"/>
      <c r="M854" s="3"/>
      <c r="N854" s="3"/>
      <c r="O854" s="3"/>
      <c r="P854" s="3"/>
      <c r="Q854" s="3"/>
      <c r="R854" s="3"/>
      <c r="S854" s="3"/>
      <c r="T854" s="3"/>
      <c r="U854" s="3"/>
      <c r="V854" s="3"/>
      <c r="W854" s="3"/>
      <c r="X854" s="3"/>
      <c r="Y854" s="3"/>
      <c r="Z854" s="3"/>
    </row>
    <row r="855" spans="1:26" ht="12" customHeight="1" x14ac:dyDescent="0.25">
      <c r="A855" s="3"/>
      <c r="B855" s="3"/>
      <c r="C855" s="3"/>
      <c r="D855" s="3"/>
      <c r="E855" s="731"/>
      <c r="F855" s="732"/>
      <c r="G855" s="732"/>
      <c r="H855" s="733"/>
      <c r="I855" s="734"/>
      <c r="J855" s="735"/>
      <c r="K855" s="3"/>
      <c r="L855" s="3"/>
      <c r="M855" s="3"/>
      <c r="N855" s="3"/>
      <c r="O855" s="3"/>
      <c r="P855" s="3"/>
      <c r="Q855" s="3"/>
      <c r="R855" s="3"/>
      <c r="S855" s="3"/>
      <c r="T855" s="3"/>
      <c r="U855" s="3"/>
      <c r="V855" s="3"/>
      <c r="W855" s="3"/>
      <c r="X855" s="3"/>
      <c r="Y855" s="3"/>
      <c r="Z855" s="3"/>
    </row>
    <row r="856" spans="1:26" ht="12" customHeight="1" x14ac:dyDescent="0.25">
      <c r="A856" s="3"/>
      <c r="B856" s="3"/>
      <c r="C856" s="3"/>
      <c r="D856" s="3"/>
      <c r="E856" s="731"/>
      <c r="F856" s="732"/>
      <c r="G856" s="732"/>
      <c r="H856" s="733"/>
      <c r="I856" s="734"/>
      <c r="J856" s="735"/>
      <c r="K856" s="3"/>
      <c r="L856" s="3"/>
      <c r="M856" s="3"/>
      <c r="N856" s="3"/>
      <c r="O856" s="3"/>
      <c r="P856" s="3"/>
      <c r="Q856" s="3"/>
      <c r="R856" s="3"/>
      <c r="S856" s="3"/>
      <c r="T856" s="3"/>
      <c r="U856" s="3"/>
      <c r="V856" s="3"/>
      <c r="W856" s="3"/>
      <c r="X856" s="3"/>
      <c r="Y856" s="3"/>
      <c r="Z856" s="3"/>
    </row>
    <row r="857" spans="1:26" ht="12" customHeight="1" x14ac:dyDescent="0.25">
      <c r="A857" s="3"/>
      <c r="B857" s="3"/>
      <c r="C857" s="3"/>
      <c r="D857" s="3"/>
      <c r="E857" s="731"/>
      <c r="F857" s="732"/>
      <c r="G857" s="732"/>
      <c r="H857" s="733"/>
      <c r="I857" s="734"/>
      <c r="J857" s="735"/>
      <c r="K857" s="3"/>
      <c r="L857" s="3"/>
      <c r="M857" s="3"/>
      <c r="N857" s="3"/>
      <c r="O857" s="3"/>
      <c r="P857" s="3"/>
      <c r="Q857" s="3"/>
      <c r="R857" s="3"/>
      <c r="S857" s="3"/>
      <c r="T857" s="3"/>
      <c r="U857" s="3"/>
      <c r="V857" s="3"/>
      <c r="W857" s="3"/>
      <c r="X857" s="3"/>
      <c r="Y857" s="3"/>
      <c r="Z857" s="3"/>
    </row>
    <row r="858" spans="1:26" ht="12" customHeight="1" x14ac:dyDescent="0.25">
      <c r="A858" s="3"/>
      <c r="B858" s="3"/>
      <c r="C858" s="3"/>
      <c r="D858" s="3"/>
      <c r="E858" s="731"/>
      <c r="F858" s="732"/>
      <c r="G858" s="732"/>
      <c r="H858" s="733"/>
      <c r="I858" s="734"/>
      <c r="J858" s="735"/>
      <c r="K858" s="3"/>
      <c r="L858" s="3"/>
      <c r="M858" s="3"/>
      <c r="N858" s="3"/>
      <c r="O858" s="3"/>
      <c r="P858" s="3"/>
      <c r="Q858" s="3"/>
      <c r="R858" s="3"/>
      <c r="S858" s="3"/>
      <c r="T858" s="3"/>
      <c r="U858" s="3"/>
      <c r="V858" s="3"/>
      <c r="W858" s="3"/>
      <c r="X858" s="3"/>
      <c r="Y858" s="3"/>
      <c r="Z858" s="3"/>
    </row>
    <row r="859" spans="1:26" ht="12" customHeight="1" x14ac:dyDescent="0.25">
      <c r="A859" s="3"/>
      <c r="B859" s="3"/>
      <c r="C859" s="3"/>
      <c r="D859" s="3"/>
      <c r="E859" s="731"/>
      <c r="F859" s="732"/>
      <c r="G859" s="732"/>
      <c r="H859" s="733"/>
      <c r="I859" s="734"/>
      <c r="J859" s="735"/>
      <c r="K859" s="3"/>
      <c r="L859" s="3"/>
      <c r="M859" s="3"/>
      <c r="N859" s="3"/>
      <c r="O859" s="3"/>
      <c r="P859" s="3"/>
      <c r="Q859" s="3"/>
      <c r="R859" s="3"/>
      <c r="S859" s="3"/>
      <c r="T859" s="3"/>
      <c r="U859" s="3"/>
      <c r="V859" s="3"/>
      <c r="W859" s="3"/>
      <c r="X859" s="3"/>
      <c r="Y859" s="3"/>
      <c r="Z859" s="3"/>
    </row>
    <row r="860" spans="1:26" ht="12" customHeight="1" x14ac:dyDescent="0.25">
      <c r="A860" s="3"/>
      <c r="B860" s="3"/>
      <c r="C860" s="3"/>
      <c r="D860" s="3"/>
      <c r="E860" s="731"/>
      <c r="F860" s="732"/>
      <c r="G860" s="732"/>
      <c r="H860" s="733"/>
      <c r="I860" s="734"/>
      <c r="J860" s="735"/>
      <c r="K860" s="3"/>
      <c r="L860" s="3"/>
      <c r="M860" s="3"/>
      <c r="N860" s="3"/>
      <c r="O860" s="3"/>
      <c r="P860" s="3"/>
      <c r="Q860" s="3"/>
      <c r="R860" s="3"/>
      <c r="S860" s="3"/>
      <c r="T860" s="3"/>
      <c r="U860" s="3"/>
      <c r="V860" s="3"/>
      <c r="W860" s="3"/>
      <c r="X860" s="3"/>
      <c r="Y860" s="3"/>
      <c r="Z860" s="3"/>
    </row>
    <row r="861" spans="1:26" ht="12" customHeight="1" x14ac:dyDescent="0.25">
      <c r="A861" s="3"/>
      <c r="B861" s="3"/>
      <c r="C861" s="3"/>
      <c r="D861" s="3"/>
      <c r="E861" s="731"/>
      <c r="F861" s="732"/>
      <c r="G861" s="732"/>
      <c r="H861" s="733"/>
      <c r="I861" s="734"/>
      <c r="J861" s="735"/>
      <c r="K861" s="3"/>
      <c r="L861" s="3"/>
      <c r="M861" s="3"/>
      <c r="N861" s="3"/>
      <c r="O861" s="3"/>
      <c r="P861" s="3"/>
      <c r="Q861" s="3"/>
      <c r="R861" s="3"/>
      <c r="S861" s="3"/>
      <c r="T861" s="3"/>
      <c r="U861" s="3"/>
      <c r="V861" s="3"/>
      <c r="W861" s="3"/>
      <c r="X861" s="3"/>
      <c r="Y861" s="3"/>
      <c r="Z861" s="3"/>
    </row>
    <row r="862" spans="1:26" ht="12" customHeight="1" x14ac:dyDescent="0.25">
      <c r="A862" s="3"/>
      <c r="B862" s="3"/>
      <c r="C862" s="3"/>
      <c r="D862" s="3"/>
      <c r="E862" s="731"/>
      <c r="F862" s="732"/>
      <c r="G862" s="732"/>
      <c r="H862" s="733"/>
      <c r="I862" s="734"/>
      <c r="J862" s="735"/>
      <c r="K862" s="3"/>
      <c r="L862" s="3"/>
      <c r="M862" s="3"/>
      <c r="N862" s="3"/>
      <c r="O862" s="3"/>
      <c r="P862" s="3"/>
      <c r="Q862" s="3"/>
      <c r="R862" s="3"/>
      <c r="S862" s="3"/>
      <c r="T862" s="3"/>
      <c r="U862" s="3"/>
      <c r="V862" s="3"/>
      <c r="W862" s="3"/>
      <c r="X862" s="3"/>
      <c r="Y862" s="3"/>
      <c r="Z862" s="3"/>
    </row>
    <row r="863" spans="1:26" ht="12" customHeight="1" x14ac:dyDescent="0.25">
      <c r="A863" s="3"/>
      <c r="B863" s="3"/>
      <c r="C863" s="3"/>
      <c r="D863" s="3"/>
      <c r="E863" s="731"/>
      <c r="F863" s="732"/>
      <c r="G863" s="732"/>
      <c r="H863" s="733"/>
      <c r="I863" s="734"/>
      <c r="J863" s="735"/>
      <c r="K863" s="3"/>
      <c r="L863" s="3"/>
      <c r="M863" s="3"/>
      <c r="N863" s="3"/>
      <c r="O863" s="3"/>
      <c r="P863" s="3"/>
      <c r="Q863" s="3"/>
      <c r="R863" s="3"/>
      <c r="S863" s="3"/>
      <c r="T863" s="3"/>
      <c r="U863" s="3"/>
      <c r="V863" s="3"/>
      <c r="W863" s="3"/>
      <c r="X863" s="3"/>
      <c r="Y863" s="3"/>
      <c r="Z863" s="3"/>
    </row>
    <row r="864" spans="1:26" ht="12" customHeight="1" x14ac:dyDescent="0.25">
      <c r="A864" s="3"/>
      <c r="B864" s="3"/>
      <c r="C864" s="3"/>
      <c r="D864" s="3"/>
      <c r="E864" s="731"/>
      <c r="F864" s="732"/>
      <c r="G864" s="732"/>
      <c r="H864" s="733"/>
      <c r="I864" s="734"/>
      <c r="J864" s="735"/>
      <c r="K864" s="3"/>
      <c r="L864" s="3"/>
      <c r="M864" s="3"/>
      <c r="N864" s="3"/>
      <c r="O864" s="3"/>
      <c r="P864" s="3"/>
      <c r="Q864" s="3"/>
      <c r="R864" s="3"/>
      <c r="S864" s="3"/>
      <c r="T864" s="3"/>
      <c r="U864" s="3"/>
      <c r="V864" s="3"/>
      <c r="W864" s="3"/>
      <c r="X864" s="3"/>
      <c r="Y864" s="3"/>
      <c r="Z864" s="3"/>
    </row>
    <row r="865" spans="1:26" ht="12" customHeight="1" x14ac:dyDescent="0.25">
      <c r="A865" s="3"/>
      <c r="B865" s="3"/>
      <c r="C865" s="3"/>
      <c r="D865" s="3"/>
      <c r="E865" s="731"/>
      <c r="F865" s="732"/>
      <c r="G865" s="732"/>
      <c r="H865" s="733"/>
      <c r="I865" s="734"/>
      <c r="J865" s="735"/>
      <c r="K865" s="3"/>
      <c r="L865" s="3"/>
      <c r="M865" s="3"/>
      <c r="N865" s="3"/>
      <c r="O865" s="3"/>
      <c r="P865" s="3"/>
      <c r="Q865" s="3"/>
      <c r="R865" s="3"/>
      <c r="S865" s="3"/>
      <c r="T865" s="3"/>
      <c r="U865" s="3"/>
      <c r="V865" s="3"/>
      <c r="W865" s="3"/>
      <c r="X865" s="3"/>
      <c r="Y865" s="3"/>
      <c r="Z865" s="3"/>
    </row>
    <row r="866" spans="1:26" ht="12" customHeight="1" x14ac:dyDescent="0.25">
      <c r="A866" s="3"/>
      <c r="B866" s="3"/>
      <c r="C866" s="3"/>
      <c r="D866" s="3"/>
      <c r="E866" s="731"/>
      <c r="F866" s="732"/>
      <c r="G866" s="732"/>
      <c r="H866" s="733"/>
      <c r="I866" s="734"/>
      <c r="J866" s="735"/>
      <c r="K866" s="3"/>
      <c r="L866" s="3"/>
      <c r="M866" s="3"/>
      <c r="N866" s="3"/>
      <c r="O866" s="3"/>
      <c r="P866" s="3"/>
      <c r="Q866" s="3"/>
      <c r="R866" s="3"/>
      <c r="S866" s="3"/>
      <c r="T866" s="3"/>
      <c r="U866" s="3"/>
      <c r="V866" s="3"/>
      <c r="W866" s="3"/>
      <c r="X866" s="3"/>
      <c r="Y866" s="3"/>
      <c r="Z866" s="3"/>
    </row>
    <row r="867" spans="1:26" ht="12" customHeight="1" x14ac:dyDescent="0.25">
      <c r="A867" s="3"/>
      <c r="B867" s="3"/>
      <c r="C867" s="3"/>
      <c r="D867" s="3"/>
      <c r="E867" s="731"/>
      <c r="F867" s="732"/>
      <c r="G867" s="732"/>
      <c r="H867" s="733"/>
      <c r="I867" s="734"/>
      <c r="J867" s="735"/>
      <c r="K867" s="3"/>
      <c r="L867" s="3"/>
      <c r="M867" s="3"/>
      <c r="N867" s="3"/>
      <c r="O867" s="3"/>
      <c r="P867" s="3"/>
      <c r="Q867" s="3"/>
      <c r="R867" s="3"/>
      <c r="S867" s="3"/>
      <c r="T867" s="3"/>
      <c r="U867" s="3"/>
      <c r="V867" s="3"/>
      <c r="W867" s="3"/>
      <c r="X867" s="3"/>
      <c r="Y867" s="3"/>
      <c r="Z867" s="3"/>
    </row>
    <row r="868" spans="1:26" ht="12" customHeight="1" x14ac:dyDescent="0.25">
      <c r="A868" s="3"/>
      <c r="B868" s="3"/>
      <c r="C868" s="3"/>
      <c r="D868" s="3"/>
      <c r="E868" s="731"/>
      <c r="F868" s="732"/>
      <c r="G868" s="732"/>
      <c r="H868" s="733"/>
      <c r="I868" s="734"/>
      <c r="J868" s="735"/>
      <c r="K868" s="3"/>
      <c r="L868" s="3"/>
      <c r="M868" s="3"/>
      <c r="N868" s="3"/>
      <c r="O868" s="3"/>
      <c r="P868" s="3"/>
      <c r="Q868" s="3"/>
      <c r="R868" s="3"/>
      <c r="S868" s="3"/>
      <c r="T868" s="3"/>
      <c r="U868" s="3"/>
      <c r="V868" s="3"/>
      <c r="W868" s="3"/>
      <c r="X868" s="3"/>
      <c r="Y868" s="3"/>
      <c r="Z868" s="3"/>
    </row>
    <row r="869" spans="1:26" ht="12" customHeight="1" x14ac:dyDescent="0.25">
      <c r="A869" s="3"/>
      <c r="B869" s="3"/>
      <c r="C869" s="3"/>
      <c r="D869" s="3"/>
      <c r="E869" s="731"/>
      <c r="F869" s="732"/>
      <c r="G869" s="732"/>
      <c r="H869" s="733"/>
      <c r="I869" s="734"/>
      <c r="J869" s="735"/>
      <c r="K869" s="3"/>
      <c r="L869" s="3"/>
      <c r="M869" s="3"/>
      <c r="N869" s="3"/>
      <c r="O869" s="3"/>
      <c r="P869" s="3"/>
      <c r="Q869" s="3"/>
      <c r="R869" s="3"/>
      <c r="S869" s="3"/>
      <c r="T869" s="3"/>
      <c r="U869" s="3"/>
      <c r="V869" s="3"/>
      <c r="W869" s="3"/>
      <c r="X869" s="3"/>
      <c r="Y869" s="3"/>
      <c r="Z869" s="3"/>
    </row>
    <row r="870" spans="1:26" ht="12" customHeight="1" x14ac:dyDescent="0.25">
      <c r="A870" s="3"/>
      <c r="B870" s="3"/>
      <c r="C870" s="3"/>
      <c r="D870" s="3"/>
      <c r="E870" s="731"/>
      <c r="F870" s="732"/>
      <c r="G870" s="732"/>
      <c r="H870" s="733"/>
      <c r="I870" s="734"/>
      <c r="J870" s="735"/>
      <c r="K870" s="3"/>
      <c r="L870" s="3"/>
      <c r="M870" s="3"/>
      <c r="N870" s="3"/>
      <c r="O870" s="3"/>
      <c r="P870" s="3"/>
      <c r="Q870" s="3"/>
      <c r="R870" s="3"/>
      <c r="S870" s="3"/>
      <c r="T870" s="3"/>
      <c r="U870" s="3"/>
      <c r="V870" s="3"/>
      <c r="W870" s="3"/>
      <c r="X870" s="3"/>
      <c r="Y870" s="3"/>
      <c r="Z870" s="3"/>
    </row>
    <row r="871" spans="1:26" ht="12" customHeight="1" x14ac:dyDescent="0.25">
      <c r="A871" s="3"/>
      <c r="B871" s="3"/>
      <c r="C871" s="3"/>
      <c r="D871" s="3"/>
      <c r="E871" s="731"/>
      <c r="F871" s="732"/>
      <c r="G871" s="732"/>
      <c r="H871" s="733"/>
      <c r="I871" s="734"/>
      <c r="J871" s="735"/>
      <c r="K871" s="3"/>
      <c r="L871" s="3"/>
      <c r="M871" s="3"/>
      <c r="N871" s="3"/>
      <c r="O871" s="3"/>
      <c r="P871" s="3"/>
      <c r="Q871" s="3"/>
      <c r="R871" s="3"/>
      <c r="S871" s="3"/>
      <c r="T871" s="3"/>
      <c r="U871" s="3"/>
      <c r="V871" s="3"/>
      <c r="W871" s="3"/>
      <c r="X871" s="3"/>
      <c r="Y871" s="3"/>
      <c r="Z871" s="3"/>
    </row>
    <row r="872" spans="1:26" ht="12" customHeight="1" x14ac:dyDescent="0.25">
      <c r="A872" s="3"/>
      <c r="B872" s="3"/>
      <c r="C872" s="3"/>
      <c r="D872" s="3"/>
      <c r="E872" s="731"/>
      <c r="F872" s="732"/>
      <c r="G872" s="732"/>
      <c r="H872" s="733"/>
      <c r="I872" s="734"/>
      <c r="J872" s="735"/>
      <c r="K872" s="3"/>
      <c r="L872" s="3"/>
      <c r="M872" s="3"/>
      <c r="N872" s="3"/>
      <c r="O872" s="3"/>
      <c r="P872" s="3"/>
      <c r="Q872" s="3"/>
      <c r="R872" s="3"/>
      <c r="S872" s="3"/>
      <c r="T872" s="3"/>
      <c r="U872" s="3"/>
      <c r="V872" s="3"/>
      <c r="W872" s="3"/>
      <c r="X872" s="3"/>
      <c r="Y872" s="3"/>
      <c r="Z872" s="3"/>
    </row>
    <row r="873" spans="1:26" ht="12" customHeight="1" x14ac:dyDescent="0.25">
      <c r="A873" s="3"/>
      <c r="B873" s="3"/>
      <c r="C873" s="3"/>
      <c r="D873" s="3"/>
      <c r="E873" s="731"/>
      <c r="F873" s="732"/>
      <c r="G873" s="732"/>
      <c r="H873" s="733"/>
      <c r="I873" s="734"/>
      <c r="J873" s="735"/>
      <c r="K873" s="3"/>
      <c r="L873" s="3"/>
      <c r="M873" s="3"/>
      <c r="N873" s="3"/>
      <c r="O873" s="3"/>
      <c r="P873" s="3"/>
      <c r="Q873" s="3"/>
      <c r="R873" s="3"/>
      <c r="S873" s="3"/>
      <c r="T873" s="3"/>
      <c r="U873" s="3"/>
      <c r="V873" s="3"/>
      <c r="W873" s="3"/>
      <c r="X873" s="3"/>
      <c r="Y873" s="3"/>
      <c r="Z873" s="3"/>
    </row>
    <row r="874" spans="1:26" ht="12" customHeight="1" x14ac:dyDescent="0.25">
      <c r="A874" s="3"/>
      <c r="B874" s="3"/>
      <c r="C874" s="3"/>
      <c r="D874" s="3"/>
      <c r="E874" s="731"/>
      <c r="F874" s="732"/>
      <c r="G874" s="732"/>
      <c r="H874" s="733"/>
      <c r="I874" s="734"/>
      <c r="J874" s="735"/>
      <c r="K874" s="3"/>
      <c r="L874" s="3"/>
      <c r="M874" s="3"/>
      <c r="N874" s="3"/>
      <c r="O874" s="3"/>
      <c r="P874" s="3"/>
      <c r="Q874" s="3"/>
      <c r="R874" s="3"/>
      <c r="S874" s="3"/>
      <c r="T874" s="3"/>
      <c r="U874" s="3"/>
      <c r="V874" s="3"/>
      <c r="W874" s="3"/>
      <c r="X874" s="3"/>
      <c r="Y874" s="3"/>
      <c r="Z874" s="3"/>
    </row>
    <row r="875" spans="1:26" ht="12" customHeight="1" x14ac:dyDescent="0.25">
      <c r="A875" s="3"/>
      <c r="B875" s="3"/>
      <c r="C875" s="3"/>
      <c r="D875" s="3"/>
      <c r="E875" s="731"/>
      <c r="F875" s="732"/>
      <c r="G875" s="732"/>
      <c r="H875" s="733"/>
      <c r="I875" s="734"/>
      <c r="J875" s="735"/>
      <c r="K875" s="3"/>
      <c r="L875" s="3"/>
      <c r="M875" s="3"/>
      <c r="N875" s="3"/>
      <c r="O875" s="3"/>
      <c r="P875" s="3"/>
      <c r="Q875" s="3"/>
      <c r="R875" s="3"/>
      <c r="S875" s="3"/>
      <c r="T875" s="3"/>
      <c r="U875" s="3"/>
      <c r="V875" s="3"/>
      <c r="W875" s="3"/>
      <c r="X875" s="3"/>
      <c r="Y875" s="3"/>
      <c r="Z875" s="3"/>
    </row>
    <row r="876" spans="1:26" ht="12" customHeight="1" x14ac:dyDescent="0.25">
      <c r="A876" s="3"/>
      <c r="B876" s="3"/>
      <c r="C876" s="3"/>
      <c r="D876" s="3"/>
      <c r="E876" s="731"/>
      <c r="F876" s="732"/>
      <c r="G876" s="732"/>
      <c r="H876" s="733"/>
      <c r="I876" s="734"/>
      <c r="J876" s="735"/>
      <c r="K876" s="3"/>
      <c r="L876" s="3"/>
      <c r="M876" s="3"/>
      <c r="N876" s="3"/>
      <c r="O876" s="3"/>
      <c r="P876" s="3"/>
      <c r="Q876" s="3"/>
      <c r="R876" s="3"/>
      <c r="S876" s="3"/>
      <c r="T876" s="3"/>
      <c r="U876" s="3"/>
      <c r="V876" s="3"/>
      <c r="W876" s="3"/>
      <c r="X876" s="3"/>
      <c r="Y876" s="3"/>
      <c r="Z876" s="3"/>
    </row>
    <row r="877" spans="1:26" ht="12" customHeight="1" x14ac:dyDescent="0.25">
      <c r="A877" s="3"/>
      <c r="B877" s="3"/>
      <c r="C877" s="3"/>
      <c r="D877" s="3"/>
      <c r="E877" s="731"/>
      <c r="F877" s="732"/>
      <c r="G877" s="732"/>
      <c r="H877" s="733"/>
      <c r="I877" s="734"/>
      <c r="J877" s="735"/>
      <c r="K877" s="3"/>
      <c r="L877" s="3"/>
      <c r="M877" s="3"/>
      <c r="N877" s="3"/>
      <c r="O877" s="3"/>
      <c r="P877" s="3"/>
      <c r="Q877" s="3"/>
      <c r="R877" s="3"/>
      <c r="S877" s="3"/>
      <c r="T877" s="3"/>
      <c r="U877" s="3"/>
      <c r="V877" s="3"/>
      <c r="W877" s="3"/>
      <c r="X877" s="3"/>
      <c r="Y877" s="3"/>
      <c r="Z877" s="3"/>
    </row>
    <row r="878" spans="1:26" ht="12" customHeight="1" x14ac:dyDescent="0.25">
      <c r="A878" s="3"/>
      <c r="B878" s="3"/>
      <c r="C878" s="3"/>
      <c r="D878" s="3"/>
      <c r="E878" s="731"/>
      <c r="F878" s="732"/>
      <c r="G878" s="732"/>
      <c r="H878" s="733"/>
      <c r="I878" s="734"/>
      <c r="J878" s="735"/>
      <c r="K878" s="3"/>
      <c r="L878" s="3"/>
      <c r="M878" s="3"/>
      <c r="N878" s="3"/>
      <c r="O878" s="3"/>
      <c r="P878" s="3"/>
      <c r="Q878" s="3"/>
      <c r="R878" s="3"/>
      <c r="S878" s="3"/>
      <c r="T878" s="3"/>
      <c r="U878" s="3"/>
      <c r="V878" s="3"/>
      <c r="W878" s="3"/>
      <c r="X878" s="3"/>
      <c r="Y878" s="3"/>
      <c r="Z878" s="3"/>
    </row>
    <row r="879" spans="1:26" ht="12" customHeight="1" x14ac:dyDescent="0.25">
      <c r="A879" s="3"/>
      <c r="B879" s="3"/>
      <c r="C879" s="3"/>
      <c r="D879" s="3"/>
      <c r="E879" s="731"/>
      <c r="F879" s="732"/>
      <c r="G879" s="732"/>
      <c r="H879" s="733"/>
      <c r="I879" s="734"/>
      <c r="J879" s="735"/>
      <c r="K879" s="3"/>
      <c r="L879" s="3"/>
      <c r="M879" s="3"/>
      <c r="N879" s="3"/>
      <c r="O879" s="3"/>
      <c r="P879" s="3"/>
      <c r="Q879" s="3"/>
      <c r="R879" s="3"/>
      <c r="S879" s="3"/>
      <c r="T879" s="3"/>
      <c r="U879" s="3"/>
      <c r="V879" s="3"/>
      <c r="W879" s="3"/>
      <c r="X879" s="3"/>
      <c r="Y879" s="3"/>
      <c r="Z879" s="3"/>
    </row>
    <row r="880" spans="1:26" ht="12" customHeight="1" x14ac:dyDescent="0.25">
      <c r="A880" s="3"/>
      <c r="B880" s="3"/>
      <c r="C880" s="3"/>
      <c r="D880" s="3"/>
      <c r="E880" s="731"/>
      <c r="F880" s="732"/>
      <c r="G880" s="732"/>
      <c r="H880" s="733"/>
      <c r="I880" s="734"/>
      <c r="J880" s="735"/>
      <c r="K880" s="3"/>
      <c r="L880" s="3"/>
      <c r="M880" s="3"/>
      <c r="N880" s="3"/>
      <c r="O880" s="3"/>
      <c r="P880" s="3"/>
      <c r="Q880" s="3"/>
      <c r="R880" s="3"/>
      <c r="S880" s="3"/>
      <c r="T880" s="3"/>
      <c r="U880" s="3"/>
      <c r="V880" s="3"/>
      <c r="W880" s="3"/>
      <c r="X880" s="3"/>
      <c r="Y880" s="3"/>
      <c r="Z880" s="3"/>
    </row>
    <row r="881" spans="1:26" ht="12" customHeight="1" x14ac:dyDescent="0.25">
      <c r="A881" s="3"/>
      <c r="B881" s="3"/>
      <c r="C881" s="3"/>
      <c r="D881" s="3"/>
      <c r="E881" s="731"/>
      <c r="F881" s="732"/>
      <c r="G881" s="732"/>
      <c r="H881" s="733"/>
      <c r="I881" s="734"/>
      <c r="J881" s="735"/>
      <c r="K881" s="3"/>
      <c r="L881" s="3"/>
      <c r="M881" s="3"/>
      <c r="N881" s="3"/>
      <c r="O881" s="3"/>
      <c r="P881" s="3"/>
      <c r="Q881" s="3"/>
      <c r="R881" s="3"/>
      <c r="S881" s="3"/>
      <c r="T881" s="3"/>
      <c r="U881" s="3"/>
      <c r="V881" s="3"/>
      <c r="W881" s="3"/>
      <c r="X881" s="3"/>
      <c r="Y881" s="3"/>
      <c r="Z881" s="3"/>
    </row>
    <row r="882" spans="1:26" ht="12" customHeight="1" x14ac:dyDescent="0.25">
      <c r="A882" s="3"/>
      <c r="B882" s="3"/>
      <c r="C882" s="3"/>
      <c r="D882" s="3"/>
      <c r="E882" s="731"/>
      <c r="F882" s="732"/>
      <c r="G882" s="732"/>
      <c r="H882" s="733"/>
      <c r="I882" s="734"/>
      <c r="J882" s="735"/>
      <c r="K882" s="3"/>
      <c r="L882" s="3"/>
      <c r="M882" s="3"/>
      <c r="N882" s="3"/>
      <c r="O882" s="3"/>
      <c r="P882" s="3"/>
      <c r="Q882" s="3"/>
      <c r="R882" s="3"/>
      <c r="S882" s="3"/>
      <c r="T882" s="3"/>
      <c r="U882" s="3"/>
      <c r="V882" s="3"/>
      <c r="W882" s="3"/>
      <c r="X882" s="3"/>
      <c r="Y882" s="3"/>
      <c r="Z882" s="3"/>
    </row>
    <row r="883" spans="1:26" ht="12" customHeight="1" x14ac:dyDescent="0.25">
      <c r="A883" s="3"/>
      <c r="B883" s="3"/>
      <c r="C883" s="3"/>
      <c r="D883" s="3"/>
      <c r="E883" s="731"/>
      <c r="F883" s="732"/>
      <c r="G883" s="732"/>
      <c r="H883" s="733"/>
      <c r="I883" s="734"/>
      <c r="J883" s="735"/>
      <c r="K883" s="3"/>
      <c r="L883" s="3"/>
      <c r="M883" s="3"/>
      <c r="N883" s="3"/>
      <c r="O883" s="3"/>
      <c r="P883" s="3"/>
      <c r="Q883" s="3"/>
      <c r="R883" s="3"/>
      <c r="S883" s="3"/>
      <c r="T883" s="3"/>
      <c r="U883" s="3"/>
      <c r="V883" s="3"/>
      <c r="W883" s="3"/>
      <c r="X883" s="3"/>
      <c r="Y883" s="3"/>
      <c r="Z883" s="3"/>
    </row>
    <row r="884" spans="1:26" ht="12" customHeight="1" x14ac:dyDescent="0.25">
      <c r="A884" s="3"/>
      <c r="B884" s="3"/>
      <c r="C884" s="3"/>
      <c r="D884" s="3"/>
      <c r="E884" s="731"/>
      <c r="F884" s="732"/>
      <c r="G884" s="732"/>
      <c r="H884" s="733"/>
      <c r="I884" s="734"/>
      <c r="J884" s="735"/>
      <c r="K884" s="3"/>
      <c r="L884" s="3"/>
      <c r="M884" s="3"/>
      <c r="N884" s="3"/>
      <c r="O884" s="3"/>
      <c r="P884" s="3"/>
      <c r="Q884" s="3"/>
      <c r="R884" s="3"/>
      <c r="S884" s="3"/>
      <c r="T884" s="3"/>
      <c r="U884" s="3"/>
      <c r="V884" s="3"/>
      <c r="W884" s="3"/>
      <c r="X884" s="3"/>
      <c r="Y884" s="3"/>
      <c r="Z884" s="3"/>
    </row>
    <row r="885" spans="1:26" ht="12" customHeight="1" x14ac:dyDescent="0.25">
      <c r="A885" s="3"/>
      <c r="B885" s="3"/>
      <c r="C885" s="3"/>
      <c r="D885" s="3"/>
      <c r="E885" s="731"/>
      <c r="F885" s="732"/>
      <c r="G885" s="732"/>
      <c r="H885" s="733"/>
      <c r="I885" s="734"/>
      <c r="J885" s="735"/>
      <c r="K885" s="3"/>
      <c r="L885" s="3"/>
      <c r="M885" s="3"/>
      <c r="N885" s="3"/>
      <c r="O885" s="3"/>
      <c r="P885" s="3"/>
      <c r="Q885" s="3"/>
      <c r="R885" s="3"/>
      <c r="S885" s="3"/>
      <c r="T885" s="3"/>
      <c r="U885" s="3"/>
      <c r="V885" s="3"/>
      <c r="W885" s="3"/>
      <c r="X885" s="3"/>
      <c r="Y885" s="3"/>
      <c r="Z885" s="3"/>
    </row>
    <row r="886" spans="1:26" ht="12" customHeight="1" x14ac:dyDescent="0.25">
      <c r="A886" s="3"/>
      <c r="B886" s="3"/>
      <c r="C886" s="3"/>
      <c r="D886" s="3"/>
      <c r="E886" s="731"/>
      <c r="F886" s="732"/>
      <c r="G886" s="732"/>
      <c r="H886" s="733"/>
      <c r="I886" s="734"/>
      <c r="J886" s="735"/>
      <c r="K886" s="3"/>
      <c r="L886" s="3"/>
      <c r="M886" s="3"/>
      <c r="N886" s="3"/>
      <c r="O886" s="3"/>
      <c r="P886" s="3"/>
      <c r="Q886" s="3"/>
      <c r="R886" s="3"/>
      <c r="S886" s="3"/>
      <c r="T886" s="3"/>
      <c r="U886" s="3"/>
      <c r="V886" s="3"/>
      <c r="W886" s="3"/>
      <c r="X886" s="3"/>
      <c r="Y886" s="3"/>
      <c r="Z886" s="3"/>
    </row>
    <row r="887" spans="1:26" ht="12" customHeight="1" x14ac:dyDescent="0.25">
      <c r="A887" s="3"/>
      <c r="B887" s="3"/>
      <c r="C887" s="3"/>
      <c r="D887" s="3"/>
      <c r="E887" s="731"/>
      <c r="F887" s="732"/>
      <c r="G887" s="732"/>
      <c r="H887" s="733"/>
      <c r="I887" s="734"/>
      <c r="J887" s="735"/>
      <c r="K887" s="3"/>
      <c r="L887" s="3"/>
      <c r="M887" s="3"/>
      <c r="N887" s="3"/>
      <c r="O887" s="3"/>
      <c r="P887" s="3"/>
      <c r="Q887" s="3"/>
      <c r="R887" s="3"/>
      <c r="S887" s="3"/>
      <c r="T887" s="3"/>
      <c r="U887" s="3"/>
      <c r="V887" s="3"/>
      <c r="W887" s="3"/>
      <c r="X887" s="3"/>
      <c r="Y887" s="3"/>
      <c r="Z887" s="3"/>
    </row>
    <row r="888" spans="1:26" ht="12" customHeight="1" x14ac:dyDescent="0.25">
      <c r="A888" s="3"/>
      <c r="B888" s="3"/>
      <c r="C888" s="3"/>
      <c r="D888" s="3"/>
      <c r="E888" s="731"/>
      <c r="F888" s="732"/>
      <c r="G888" s="732"/>
      <c r="H888" s="733"/>
      <c r="I888" s="734"/>
      <c r="J888" s="735"/>
      <c r="K888" s="3"/>
      <c r="L888" s="3"/>
      <c r="M888" s="3"/>
      <c r="N888" s="3"/>
      <c r="O888" s="3"/>
      <c r="P888" s="3"/>
      <c r="Q888" s="3"/>
      <c r="R888" s="3"/>
      <c r="S888" s="3"/>
      <c r="T888" s="3"/>
      <c r="U888" s="3"/>
      <c r="V888" s="3"/>
      <c r="W888" s="3"/>
      <c r="X888" s="3"/>
      <c r="Y888" s="3"/>
      <c r="Z888" s="3"/>
    </row>
    <row r="889" spans="1:26" ht="12" customHeight="1" x14ac:dyDescent="0.25">
      <c r="A889" s="3"/>
      <c r="B889" s="3"/>
      <c r="C889" s="3"/>
      <c r="D889" s="3"/>
      <c r="E889" s="731"/>
      <c r="F889" s="732"/>
      <c r="G889" s="732"/>
      <c r="H889" s="733"/>
      <c r="I889" s="734"/>
      <c r="J889" s="735"/>
      <c r="K889" s="3"/>
      <c r="L889" s="3"/>
      <c r="M889" s="3"/>
      <c r="N889" s="3"/>
      <c r="O889" s="3"/>
      <c r="P889" s="3"/>
      <c r="Q889" s="3"/>
      <c r="R889" s="3"/>
      <c r="S889" s="3"/>
      <c r="T889" s="3"/>
      <c r="U889" s="3"/>
      <c r="V889" s="3"/>
      <c r="W889" s="3"/>
      <c r="X889" s="3"/>
      <c r="Y889" s="3"/>
      <c r="Z889" s="3"/>
    </row>
    <row r="890" spans="1:26" ht="12" customHeight="1" x14ac:dyDescent="0.25">
      <c r="A890" s="3"/>
      <c r="B890" s="3"/>
      <c r="C890" s="3"/>
      <c r="D890" s="3"/>
      <c r="E890" s="731"/>
      <c r="F890" s="732"/>
      <c r="G890" s="732"/>
      <c r="H890" s="733"/>
      <c r="I890" s="734"/>
      <c r="J890" s="735"/>
      <c r="K890" s="3"/>
      <c r="L890" s="3"/>
      <c r="M890" s="3"/>
      <c r="N890" s="3"/>
      <c r="O890" s="3"/>
      <c r="P890" s="3"/>
      <c r="Q890" s="3"/>
      <c r="R890" s="3"/>
      <c r="S890" s="3"/>
      <c r="T890" s="3"/>
      <c r="U890" s="3"/>
      <c r="V890" s="3"/>
      <c r="W890" s="3"/>
      <c r="X890" s="3"/>
      <c r="Y890" s="3"/>
      <c r="Z890" s="3"/>
    </row>
    <row r="891" spans="1:26" ht="12" customHeight="1" x14ac:dyDescent="0.25">
      <c r="A891" s="3"/>
      <c r="B891" s="3"/>
      <c r="C891" s="3"/>
      <c r="D891" s="3"/>
      <c r="E891" s="731"/>
      <c r="F891" s="732"/>
      <c r="G891" s="732"/>
      <c r="H891" s="733"/>
      <c r="I891" s="734"/>
      <c r="J891" s="735"/>
      <c r="K891" s="3"/>
      <c r="L891" s="3"/>
      <c r="M891" s="3"/>
      <c r="N891" s="3"/>
      <c r="O891" s="3"/>
      <c r="P891" s="3"/>
      <c r="Q891" s="3"/>
      <c r="R891" s="3"/>
      <c r="S891" s="3"/>
      <c r="T891" s="3"/>
      <c r="U891" s="3"/>
      <c r="V891" s="3"/>
      <c r="W891" s="3"/>
      <c r="X891" s="3"/>
      <c r="Y891" s="3"/>
      <c r="Z891" s="3"/>
    </row>
    <row r="892" spans="1:26" ht="12" customHeight="1" x14ac:dyDescent="0.25">
      <c r="A892" s="3"/>
      <c r="B892" s="3"/>
      <c r="C892" s="3"/>
      <c r="D892" s="3"/>
      <c r="E892" s="731"/>
      <c r="F892" s="732"/>
      <c r="G892" s="732"/>
      <c r="H892" s="733"/>
      <c r="I892" s="734"/>
      <c r="J892" s="735"/>
      <c r="K892" s="3"/>
      <c r="L892" s="3"/>
      <c r="M892" s="3"/>
      <c r="N892" s="3"/>
      <c r="O892" s="3"/>
      <c r="P892" s="3"/>
      <c r="Q892" s="3"/>
      <c r="R892" s="3"/>
      <c r="S892" s="3"/>
      <c r="T892" s="3"/>
      <c r="U892" s="3"/>
      <c r="V892" s="3"/>
      <c r="W892" s="3"/>
      <c r="X892" s="3"/>
      <c r="Y892" s="3"/>
      <c r="Z892" s="3"/>
    </row>
    <row r="893" spans="1:26" ht="12" customHeight="1" x14ac:dyDescent="0.25">
      <c r="A893" s="3"/>
      <c r="B893" s="3"/>
      <c r="C893" s="3"/>
      <c r="D893" s="3"/>
      <c r="E893" s="731"/>
      <c r="F893" s="732"/>
      <c r="G893" s="732"/>
      <c r="H893" s="733"/>
      <c r="I893" s="734"/>
      <c r="J893" s="735"/>
      <c r="K893" s="3"/>
      <c r="L893" s="3"/>
      <c r="M893" s="3"/>
      <c r="N893" s="3"/>
      <c r="O893" s="3"/>
      <c r="P893" s="3"/>
      <c r="Q893" s="3"/>
      <c r="R893" s="3"/>
      <c r="S893" s="3"/>
      <c r="T893" s="3"/>
      <c r="U893" s="3"/>
      <c r="V893" s="3"/>
      <c r="W893" s="3"/>
      <c r="X893" s="3"/>
      <c r="Y893" s="3"/>
      <c r="Z893" s="3"/>
    </row>
    <row r="894" spans="1:26" ht="12" customHeight="1" x14ac:dyDescent="0.25">
      <c r="A894" s="3"/>
      <c r="B894" s="3"/>
      <c r="C894" s="3"/>
      <c r="D894" s="3"/>
      <c r="E894" s="731"/>
      <c r="F894" s="732"/>
      <c r="G894" s="732"/>
      <c r="H894" s="733"/>
      <c r="I894" s="734"/>
      <c r="J894" s="735"/>
      <c r="K894" s="3"/>
      <c r="L894" s="3"/>
      <c r="M894" s="3"/>
      <c r="N894" s="3"/>
      <c r="O894" s="3"/>
      <c r="P894" s="3"/>
      <c r="Q894" s="3"/>
      <c r="R894" s="3"/>
      <c r="S894" s="3"/>
      <c r="T894" s="3"/>
      <c r="U894" s="3"/>
      <c r="V894" s="3"/>
      <c r="W894" s="3"/>
      <c r="X894" s="3"/>
      <c r="Y894" s="3"/>
      <c r="Z894" s="3"/>
    </row>
    <row r="895" spans="1:26" ht="12" customHeight="1" x14ac:dyDescent="0.25">
      <c r="A895" s="3"/>
      <c r="B895" s="3"/>
      <c r="C895" s="3"/>
      <c r="D895" s="3"/>
      <c r="E895" s="731"/>
      <c r="F895" s="732"/>
      <c r="G895" s="732"/>
      <c r="H895" s="733"/>
      <c r="I895" s="734"/>
      <c r="J895" s="735"/>
      <c r="K895" s="3"/>
      <c r="L895" s="3"/>
      <c r="M895" s="3"/>
      <c r="N895" s="3"/>
      <c r="O895" s="3"/>
      <c r="P895" s="3"/>
      <c r="Q895" s="3"/>
      <c r="R895" s="3"/>
      <c r="S895" s="3"/>
      <c r="T895" s="3"/>
      <c r="U895" s="3"/>
      <c r="V895" s="3"/>
      <c r="W895" s="3"/>
      <c r="X895" s="3"/>
      <c r="Y895" s="3"/>
      <c r="Z895" s="3"/>
    </row>
    <row r="896" spans="1:26" ht="12" customHeight="1" x14ac:dyDescent="0.25">
      <c r="A896" s="3"/>
      <c r="B896" s="3"/>
      <c r="C896" s="3"/>
      <c r="D896" s="3"/>
      <c r="E896" s="731"/>
      <c r="F896" s="732"/>
      <c r="G896" s="732"/>
      <c r="H896" s="733"/>
      <c r="I896" s="734"/>
      <c r="J896" s="735"/>
      <c r="K896" s="3"/>
      <c r="L896" s="3"/>
      <c r="M896" s="3"/>
      <c r="N896" s="3"/>
      <c r="O896" s="3"/>
      <c r="P896" s="3"/>
      <c r="Q896" s="3"/>
      <c r="R896" s="3"/>
      <c r="S896" s="3"/>
      <c r="T896" s="3"/>
      <c r="U896" s="3"/>
      <c r="V896" s="3"/>
      <c r="W896" s="3"/>
      <c r="X896" s="3"/>
      <c r="Y896" s="3"/>
      <c r="Z896" s="3"/>
    </row>
    <row r="897" spans="1:26" ht="12" customHeight="1" x14ac:dyDescent="0.25">
      <c r="A897" s="3"/>
      <c r="B897" s="3"/>
      <c r="C897" s="3"/>
      <c r="D897" s="3"/>
      <c r="E897" s="731"/>
      <c r="F897" s="732"/>
      <c r="G897" s="732"/>
      <c r="H897" s="733"/>
      <c r="I897" s="734"/>
      <c r="J897" s="735"/>
      <c r="K897" s="3"/>
      <c r="L897" s="3"/>
      <c r="M897" s="3"/>
      <c r="N897" s="3"/>
      <c r="O897" s="3"/>
      <c r="P897" s="3"/>
      <c r="Q897" s="3"/>
      <c r="R897" s="3"/>
      <c r="S897" s="3"/>
      <c r="T897" s="3"/>
      <c r="U897" s="3"/>
      <c r="V897" s="3"/>
      <c r="W897" s="3"/>
      <c r="X897" s="3"/>
      <c r="Y897" s="3"/>
      <c r="Z897" s="3"/>
    </row>
    <row r="898" spans="1:26" ht="12" customHeight="1" x14ac:dyDescent="0.25">
      <c r="A898" s="3"/>
      <c r="B898" s="3"/>
      <c r="C898" s="3"/>
      <c r="D898" s="3"/>
      <c r="E898" s="731"/>
      <c r="F898" s="732"/>
      <c r="G898" s="732"/>
      <c r="H898" s="733"/>
      <c r="I898" s="734"/>
      <c r="J898" s="735"/>
      <c r="K898" s="3"/>
      <c r="L898" s="3"/>
      <c r="M898" s="3"/>
      <c r="N898" s="3"/>
      <c r="O898" s="3"/>
      <c r="P898" s="3"/>
      <c r="Q898" s="3"/>
      <c r="R898" s="3"/>
      <c r="S898" s="3"/>
      <c r="T898" s="3"/>
      <c r="U898" s="3"/>
      <c r="V898" s="3"/>
      <c r="W898" s="3"/>
      <c r="X898" s="3"/>
      <c r="Y898" s="3"/>
      <c r="Z898" s="3"/>
    </row>
    <row r="899" spans="1:26" ht="12" customHeight="1" x14ac:dyDescent="0.25">
      <c r="A899" s="3"/>
      <c r="B899" s="3"/>
      <c r="C899" s="3"/>
      <c r="D899" s="3"/>
      <c r="E899" s="731"/>
      <c r="F899" s="732"/>
      <c r="G899" s="732"/>
      <c r="H899" s="733"/>
      <c r="I899" s="734"/>
      <c r="J899" s="735"/>
      <c r="K899" s="3"/>
      <c r="L899" s="3"/>
      <c r="M899" s="3"/>
      <c r="N899" s="3"/>
      <c r="O899" s="3"/>
      <c r="P899" s="3"/>
      <c r="Q899" s="3"/>
      <c r="R899" s="3"/>
      <c r="S899" s="3"/>
      <c r="T899" s="3"/>
      <c r="U899" s="3"/>
      <c r="V899" s="3"/>
      <c r="W899" s="3"/>
      <c r="X899" s="3"/>
      <c r="Y899" s="3"/>
      <c r="Z899" s="3"/>
    </row>
    <row r="900" spans="1:26" ht="12" customHeight="1" x14ac:dyDescent="0.25">
      <c r="A900" s="3"/>
      <c r="B900" s="3"/>
      <c r="C900" s="3"/>
      <c r="D900" s="3"/>
      <c r="E900" s="731"/>
      <c r="F900" s="732"/>
      <c r="G900" s="732"/>
      <c r="H900" s="733"/>
      <c r="I900" s="734"/>
      <c r="J900" s="735"/>
      <c r="K900" s="3"/>
      <c r="L900" s="3"/>
      <c r="M900" s="3"/>
      <c r="N900" s="3"/>
      <c r="O900" s="3"/>
      <c r="P900" s="3"/>
      <c r="Q900" s="3"/>
      <c r="R900" s="3"/>
      <c r="S900" s="3"/>
      <c r="T900" s="3"/>
      <c r="U900" s="3"/>
      <c r="V900" s="3"/>
      <c r="W900" s="3"/>
      <c r="X900" s="3"/>
      <c r="Y900" s="3"/>
      <c r="Z900" s="3"/>
    </row>
    <row r="901" spans="1:26" ht="12" customHeight="1" x14ac:dyDescent="0.25">
      <c r="A901" s="3"/>
      <c r="B901" s="3"/>
      <c r="C901" s="3"/>
      <c r="D901" s="3"/>
      <c r="E901" s="731"/>
      <c r="F901" s="732"/>
      <c r="G901" s="732"/>
      <c r="H901" s="733"/>
      <c r="I901" s="734"/>
      <c r="J901" s="735"/>
      <c r="K901" s="3"/>
      <c r="L901" s="3"/>
      <c r="M901" s="3"/>
      <c r="N901" s="3"/>
      <c r="O901" s="3"/>
      <c r="P901" s="3"/>
      <c r="Q901" s="3"/>
      <c r="R901" s="3"/>
      <c r="S901" s="3"/>
      <c r="T901" s="3"/>
      <c r="U901" s="3"/>
      <c r="V901" s="3"/>
      <c r="W901" s="3"/>
      <c r="X901" s="3"/>
      <c r="Y901" s="3"/>
      <c r="Z901" s="3"/>
    </row>
    <row r="902" spans="1:26" ht="12" customHeight="1" x14ac:dyDescent="0.25">
      <c r="A902" s="3"/>
      <c r="B902" s="3"/>
      <c r="C902" s="3"/>
      <c r="D902" s="3"/>
      <c r="E902" s="731"/>
      <c r="F902" s="732"/>
      <c r="G902" s="732"/>
      <c r="H902" s="733"/>
      <c r="I902" s="734"/>
      <c r="J902" s="735"/>
      <c r="K902" s="3"/>
      <c r="L902" s="3"/>
      <c r="M902" s="3"/>
      <c r="N902" s="3"/>
      <c r="O902" s="3"/>
      <c r="P902" s="3"/>
      <c r="Q902" s="3"/>
      <c r="R902" s="3"/>
      <c r="S902" s="3"/>
      <c r="T902" s="3"/>
      <c r="U902" s="3"/>
      <c r="V902" s="3"/>
      <c r="W902" s="3"/>
      <c r="X902" s="3"/>
      <c r="Y902" s="3"/>
      <c r="Z902" s="3"/>
    </row>
    <row r="903" spans="1:26" ht="12" customHeight="1" x14ac:dyDescent="0.25">
      <c r="A903" s="3"/>
      <c r="B903" s="3"/>
      <c r="C903" s="3"/>
      <c r="D903" s="3"/>
      <c r="E903" s="731"/>
      <c r="F903" s="732"/>
      <c r="G903" s="732"/>
      <c r="H903" s="733"/>
      <c r="I903" s="734"/>
      <c r="J903" s="735"/>
      <c r="K903" s="3"/>
      <c r="L903" s="3"/>
      <c r="M903" s="3"/>
      <c r="N903" s="3"/>
      <c r="O903" s="3"/>
      <c r="P903" s="3"/>
      <c r="Q903" s="3"/>
      <c r="R903" s="3"/>
      <c r="S903" s="3"/>
      <c r="T903" s="3"/>
      <c r="U903" s="3"/>
      <c r="V903" s="3"/>
      <c r="W903" s="3"/>
      <c r="X903" s="3"/>
      <c r="Y903" s="3"/>
      <c r="Z903" s="3"/>
    </row>
    <row r="904" spans="1:26" ht="12" customHeight="1" x14ac:dyDescent="0.25">
      <c r="A904" s="3"/>
      <c r="B904" s="3"/>
      <c r="C904" s="3"/>
      <c r="D904" s="3"/>
      <c r="E904" s="731"/>
      <c r="F904" s="732"/>
      <c r="G904" s="732"/>
      <c r="H904" s="733"/>
      <c r="I904" s="734"/>
      <c r="J904" s="735"/>
      <c r="K904" s="3"/>
      <c r="L904" s="3"/>
      <c r="M904" s="3"/>
      <c r="N904" s="3"/>
      <c r="O904" s="3"/>
      <c r="P904" s="3"/>
      <c r="Q904" s="3"/>
      <c r="R904" s="3"/>
      <c r="S904" s="3"/>
      <c r="T904" s="3"/>
      <c r="U904" s="3"/>
      <c r="V904" s="3"/>
      <c r="W904" s="3"/>
      <c r="X904" s="3"/>
      <c r="Y904" s="3"/>
      <c r="Z904" s="3"/>
    </row>
    <row r="905" spans="1:26" ht="12" customHeight="1" x14ac:dyDescent="0.25">
      <c r="A905" s="3"/>
      <c r="B905" s="3"/>
      <c r="C905" s="3"/>
      <c r="D905" s="3"/>
      <c r="E905" s="731"/>
      <c r="F905" s="732"/>
      <c r="G905" s="732"/>
      <c r="H905" s="733"/>
      <c r="I905" s="734"/>
      <c r="J905" s="735"/>
      <c r="K905" s="3"/>
      <c r="L905" s="3"/>
      <c r="M905" s="3"/>
      <c r="N905" s="3"/>
      <c r="O905" s="3"/>
      <c r="P905" s="3"/>
      <c r="Q905" s="3"/>
      <c r="R905" s="3"/>
      <c r="S905" s="3"/>
      <c r="T905" s="3"/>
      <c r="U905" s="3"/>
      <c r="V905" s="3"/>
      <c r="W905" s="3"/>
      <c r="X905" s="3"/>
      <c r="Y905" s="3"/>
      <c r="Z905" s="3"/>
    </row>
    <row r="906" spans="1:26" ht="12" customHeight="1" x14ac:dyDescent="0.25">
      <c r="A906" s="3"/>
      <c r="B906" s="3"/>
      <c r="C906" s="3"/>
      <c r="D906" s="3"/>
      <c r="E906" s="731"/>
      <c r="F906" s="732"/>
      <c r="G906" s="732"/>
      <c r="H906" s="733"/>
      <c r="I906" s="734"/>
      <c r="J906" s="735"/>
      <c r="K906" s="3"/>
      <c r="L906" s="3"/>
      <c r="M906" s="3"/>
      <c r="N906" s="3"/>
      <c r="O906" s="3"/>
      <c r="P906" s="3"/>
      <c r="Q906" s="3"/>
      <c r="R906" s="3"/>
      <c r="S906" s="3"/>
      <c r="T906" s="3"/>
      <c r="U906" s="3"/>
      <c r="V906" s="3"/>
      <c r="W906" s="3"/>
      <c r="X906" s="3"/>
      <c r="Y906" s="3"/>
      <c r="Z906" s="3"/>
    </row>
    <row r="907" spans="1:26" ht="12" customHeight="1" x14ac:dyDescent="0.25">
      <c r="A907" s="3"/>
      <c r="B907" s="3"/>
      <c r="C907" s="3"/>
      <c r="D907" s="3"/>
      <c r="E907" s="731"/>
      <c r="F907" s="732"/>
      <c r="G907" s="732"/>
      <c r="H907" s="733"/>
      <c r="I907" s="734"/>
      <c r="J907" s="735"/>
      <c r="K907" s="3"/>
      <c r="L907" s="3"/>
      <c r="M907" s="3"/>
      <c r="N907" s="3"/>
      <c r="O907" s="3"/>
      <c r="P907" s="3"/>
      <c r="Q907" s="3"/>
      <c r="R907" s="3"/>
      <c r="S907" s="3"/>
      <c r="T907" s="3"/>
      <c r="U907" s="3"/>
      <c r="V907" s="3"/>
      <c r="W907" s="3"/>
      <c r="X907" s="3"/>
      <c r="Y907" s="3"/>
      <c r="Z907" s="3"/>
    </row>
    <row r="908" spans="1:26" ht="12" customHeight="1" x14ac:dyDescent="0.25">
      <c r="A908" s="3"/>
      <c r="B908" s="3"/>
      <c r="C908" s="3"/>
      <c r="D908" s="3"/>
      <c r="E908" s="731"/>
      <c r="F908" s="732"/>
      <c r="G908" s="732"/>
      <c r="H908" s="733"/>
      <c r="I908" s="734"/>
      <c r="J908" s="735"/>
      <c r="K908" s="3"/>
      <c r="L908" s="3"/>
      <c r="M908" s="3"/>
      <c r="N908" s="3"/>
      <c r="O908" s="3"/>
      <c r="P908" s="3"/>
      <c r="Q908" s="3"/>
      <c r="R908" s="3"/>
      <c r="S908" s="3"/>
      <c r="T908" s="3"/>
      <c r="U908" s="3"/>
      <c r="V908" s="3"/>
      <c r="W908" s="3"/>
      <c r="X908" s="3"/>
      <c r="Y908" s="3"/>
      <c r="Z908" s="3"/>
    </row>
    <row r="909" spans="1:26" ht="12" customHeight="1" x14ac:dyDescent="0.25">
      <c r="A909" s="3"/>
      <c r="B909" s="3"/>
      <c r="C909" s="3"/>
      <c r="D909" s="3"/>
      <c r="E909" s="731"/>
      <c r="F909" s="732"/>
      <c r="G909" s="732"/>
      <c r="H909" s="733"/>
      <c r="I909" s="734"/>
      <c r="J909" s="735"/>
      <c r="K909" s="3"/>
      <c r="L909" s="3"/>
      <c r="M909" s="3"/>
      <c r="N909" s="3"/>
      <c r="O909" s="3"/>
      <c r="P909" s="3"/>
      <c r="Q909" s="3"/>
      <c r="R909" s="3"/>
      <c r="S909" s="3"/>
      <c r="T909" s="3"/>
      <c r="U909" s="3"/>
      <c r="V909" s="3"/>
      <c r="W909" s="3"/>
      <c r="X909" s="3"/>
      <c r="Y909" s="3"/>
      <c r="Z909" s="3"/>
    </row>
    <row r="910" spans="1:26" ht="12" customHeight="1" x14ac:dyDescent="0.25">
      <c r="A910" s="3"/>
      <c r="B910" s="3"/>
      <c r="C910" s="3"/>
      <c r="D910" s="3"/>
      <c r="E910" s="731"/>
      <c r="F910" s="732"/>
      <c r="G910" s="732"/>
      <c r="H910" s="733"/>
      <c r="I910" s="734"/>
      <c r="J910" s="735"/>
      <c r="K910" s="3"/>
      <c r="L910" s="3"/>
      <c r="M910" s="3"/>
      <c r="N910" s="3"/>
      <c r="O910" s="3"/>
      <c r="P910" s="3"/>
      <c r="Q910" s="3"/>
      <c r="R910" s="3"/>
      <c r="S910" s="3"/>
      <c r="T910" s="3"/>
      <c r="U910" s="3"/>
      <c r="V910" s="3"/>
      <c r="W910" s="3"/>
      <c r="X910" s="3"/>
      <c r="Y910" s="3"/>
      <c r="Z910" s="3"/>
    </row>
    <row r="911" spans="1:26" ht="12" customHeight="1" x14ac:dyDescent="0.25">
      <c r="A911" s="3"/>
      <c r="B911" s="3"/>
      <c r="C911" s="3"/>
      <c r="D911" s="3"/>
      <c r="E911" s="731"/>
      <c r="F911" s="732"/>
      <c r="G911" s="732"/>
      <c r="H911" s="733"/>
      <c r="I911" s="734"/>
      <c r="J911" s="735"/>
      <c r="K911" s="3"/>
      <c r="L911" s="3"/>
      <c r="M911" s="3"/>
      <c r="N911" s="3"/>
      <c r="O911" s="3"/>
      <c r="P911" s="3"/>
      <c r="Q911" s="3"/>
      <c r="R911" s="3"/>
      <c r="S911" s="3"/>
      <c r="T911" s="3"/>
      <c r="U911" s="3"/>
      <c r="V911" s="3"/>
      <c r="W911" s="3"/>
      <c r="X911" s="3"/>
      <c r="Y911" s="3"/>
      <c r="Z911" s="3"/>
    </row>
    <row r="912" spans="1:26" ht="12" customHeight="1" x14ac:dyDescent="0.25">
      <c r="A912" s="3"/>
      <c r="B912" s="3"/>
      <c r="C912" s="3"/>
      <c r="D912" s="3"/>
      <c r="E912" s="731"/>
      <c r="F912" s="732"/>
      <c r="G912" s="732"/>
      <c r="H912" s="733"/>
      <c r="I912" s="734"/>
      <c r="J912" s="735"/>
      <c r="K912" s="3"/>
      <c r="L912" s="3"/>
      <c r="M912" s="3"/>
      <c r="N912" s="3"/>
      <c r="O912" s="3"/>
      <c r="P912" s="3"/>
      <c r="Q912" s="3"/>
      <c r="R912" s="3"/>
      <c r="S912" s="3"/>
      <c r="T912" s="3"/>
      <c r="U912" s="3"/>
      <c r="V912" s="3"/>
      <c r="W912" s="3"/>
      <c r="X912" s="3"/>
      <c r="Y912" s="3"/>
      <c r="Z912" s="3"/>
    </row>
    <row r="913" spans="1:26" ht="12" customHeight="1" x14ac:dyDescent="0.25">
      <c r="A913" s="3"/>
      <c r="B913" s="3"/>
      <c r="C913" s="3"/>
      <c r="D913" s="3"/>
      <c r="E913" s="731"/>
      <c r="F913" s="732"/>
      <c r="G913" s="732"/>
      <c r="H913" s="733"/>
      <c r="I913" s="734"/>
      <c r="J913" s="735"/>
      <c r="K913" s="3"/>
      <c r="L913" s="3"/>
      <c r="M913" s="3"/>
      <c r="N913" s="3"/>
      <c r="O913" s="3"/>
      <c r="P913" s="3"/>
      <c r="Q913" s="3"/>
      <c r="R913" s="3"/>
      <c r="S913" s="3"/>
      <c r="T913" s="3"/>
      <c r="U913" s="3"/>
      <c r="V913" s="3"/>
      <c r="W913" s="3"/>
      <c r="X913" s="3"/>
      <c r="Y913" s="3"/>
      <c r="Z913" s="3"/>
    </row>
    <row r="914" spans="1:26" ht="12" customHeight="1" x14ac:dyDescent="0.25">
      <c r="A914" s="3"/>
      <c r="B914" s="3"/>
      <c r="C914" s="3"/>
      <c r="D914" s="3"/>
      <c r="E914" s="731"/>
      <c r="F914" s="732"/>
      <c r="G914" s="732"/>
      <c r="H914" s="733"/>
      <c r="I914" s="734"/>
      <c r="J914" s="735"/>
      <c r="K914" s="3"/>
      <c r="L914" s="3"/>
      <c r="M914" s="3"/>
      <c r="N914" s="3"/>
      <c r="O914" s="3"/>
      <c r="P914" s="3"/>
      <c r="Q914" s="3"/>
      <c r="R914" s="3"/>
      <c r="S914" s="3"/>
      <c r="T914" s="3"/>
      <c r="U914" s="3"/>
      <c r="V914" s="3"/>
      <c r="W914" s="3"/>
      <c r="X914" s="3"/>
      <c r="Y914" s="3"/>
      <c r="Z914" s="3"/>
    </row>
    <row r="915" spans="1:26" ht="12" customHeight="1" x14ac:dyDescent="0.25">
      <c r="A915" s="3"/>
      <c r="B915" s="3"/>
      <c r="C915" s="3"/>
      <c r="D915" s="3"/>
      <c r="E915" s="731"/>
      <c r="F915" s="732"/>
      <c r="G915" s="732"/>
      <c r="H915" s="733"/>
      <c r="I915" s="734"/>
      <c r="J915" s="735"/>
      <c r="K915" s="3"/>
      <c r="L915" s="3"/>
      <c r="M915" s="3"/>
      <c r="N915" s="3"/>
      <c r="O915" s="3"/>
      <c r="P915" s="3"/>
      <c r="Q915" s="3"/>
      <c r="R915" s="3"/>
      <c r="S915" s="3"/>
      <c r="T915" s="3"/>
      <c r="U915" s="3"/>
      <c r="V915" s="3"/>
      <c r="W915" s="3"/>
      <c r="X915" s="3"/>
      <c r="Y915" s="3"/>
      <c r="Z915" s="3"/>
    </row>
    <row r="916" spans="1:26" ht="12" customHeight="1" x14ac:dyDescent="0.25">
      <c r="A916" s="3"/>
      <c r="B916" s="3"/>
      <c r="C916" s="3"/>
      <c r="D916" s="3"/>
      <c r="E916" s="731"/>
      <c r="F916" s="732"/>
      <c r="G916" s="732"/>
      <c r="H916" s="733"/>
      <c r="I916" s="734"/>
      <c r="J916" s="735"/>
      <c r="K916" s="3"/>
      <c r="L916" s="3"/>
      <c r="M916" s="3"/>
      <c r="N916" s="3"/>
      <c r="O916" s="3"/>
      <c r="P916" s="3"/>
      <c r="Q916" s="3"/>
      <c r="R916" s="3"/>
      <c r="S916" s="3"/>
      <c r="T916" s="3"/>
      <c r="U916" s="3"/>
      <c r="V916" s="3"/>
      <c r="W916" s="3"/>
      <c r="X916" s="3"/>
      <c r="Y916" s="3"/>
      <c r="Z916" s="3"/>
    </row>
    <row r="917" spans="1:26" ht="12" customHeight="1" x14ac:dyDescent="0.25">
      <c r="A917" s="3"/>
      <c r="B917" s="3"/>
      <c r="C917" s="3"/>
      <c r="D917" s="3"/>
      <c r="E917" s="731"/>
      <c r="F917" s="732"/>
      <c r="G917" s="732"/>
      <c r="H917" s="733"/>
      <c r="I917" s="734"/>
      <c r="J917" s="735"/>
      <c r="K917" s="3"/>
      <c r="L917" s="3"/>
      <c r="M917" s="3"/>
      <c r="N917" s="3"/>
      <c r="O917" s="3"/>
      <c r="P917" s="3"/>
      <c r="Q917" s="3"/>
      <c r="R917" s="3"/>
      <c r="S917" s="3"/>
      <c r="T917" s="3"/>
      <c r="U917" s="3"/>
      <c r="V917" s="3"/>
      <c r="W917" s="3"/>
      <c r="X917" s="3"/>
      <c r="Y917" s="3"/>
      <c r="Z917" s="3"/>
    </row>
    <row r="918" spans="1:26" ht="12" customHeight="1" x14ac:dyDescent="0.25">
      <c r="A918" s="3"/>
      <c r="B918" s="3"/>
      <c r="C918" s="3"/>
      <c r="D918" s="3"/>
      <c r="E918" s="731"/>
      <c r="F918" s="732"/>
      <c r="G918" s="732"/>
      <c r="H918" s="733"/>
      <c r="I918" s="734"/>
      <c r="J918" s="735"/>
      <c r="K918" s="3"/>
      <c r="L918" s="3"/>
      <c r="M918" s="3"/>
      <c r="N918" s="3"/>
      <c r="O918" s="3"/>
      <c r="P918" s="3"/>
      <c r="Q918" s="3"/>
      <c r="R918" s="3"/>
      <c r="S918" s="3"/>
      <c r="T918" s="3"/>
      <c r="U918" s="3"/>
      <c r="V918" s="3"/>
      <c r="W918" s="3"/>
      <c r="X918" s="3"/>
      <c r="Y918" s="3"/>
      <c r="Z918" s="3"/>
    </row>
    <row r="919" spans="1:26" ht="12" customHeight="1" x14ac:dyDescent="0.25">
      <c r="A919" s="3"/>
      <c r="B919" s="3"/>
      <c r="C919" s="3"/>
      <c r="D919" s="3"/>
      <c r="E919" s="731"/>
      <c r="F919" s="732"/>
      <c r="G919" s="732"/>
      <c r="H919" s="733"/>
      <c r="I919" s="734"/>
      <c r="J919" s="735"/>
      <c r="K919" s="3"/>
      <c r="L919" s="3"/>
      <c r="M919" s="3"/>
      <c r="N919" s="3"/>
      <c r="O919" s="3"/>
      <c r="P919" s="3"/>
      <c r="Q919" s="3"/>
      <c r="R919" s="3"/>
      <c r="S919" s="3"/>
      <c r="T919" s="3"/>
      <c r="U919" s="3"/>
      <c r="V919" s="3"/>
      <c r="W919" s="3"/>
      <c r="X919" s="3"/>
      <c r="Y919" s="3"/>
      <c r="Z919" s="3"/>
    </row>
    <row r="920" spans="1:26" ht="12" customHeight="1" x14ac:dyDescent="0.25">
      <c r="A920" s="3"/>
      <c r="B920" s="3"/>
      <c r="C920" s="3"/>
      <c r="D920" s="3"/>
      <c r="E920" s="731"/>
      <c r="F920" s="732"/>
      <c r="G920" s="732"/>
      <c r="H920" s="733"/>
      <c r="I920" s="734"/>
      <c r="J920" s="735"/>
      <c r="K920" s="3"/>
      <c r="L920" s="3"/>
      <c r="M920" s="3"/>
      <c r="N920" s="3"/>
      <c r="O920" s="3"/>
      <c r="P920" s="3"/>
      <c r="Q920" s="3"/>
      <c r="R920" s="3"/>
      <c r="S920" s="3"/>
      <c r="T920" s="3"/>
      <c r="U920" s="3"/>
      <c r="V920" s="3"/>
      <c r="W920" s="3"/>
      <c r="X920" s="3"/>
      <c r="Y920" s="3"/>
      <c r="Z920" s="3"/>
    </row>
    <row r="921" spans="1:26" ht="12" customHeight="1" x14ac:dyDescent="0.25">
      <c r="A921" s="3"/>
      <c r="B921" s="3"/>
      <c r="C921" s="3"/>
      <c r="D921" s="3"/>
      <c r="E921" s="731"/>
      <c r="F921" s="732"/>
      <c r="G921" s="732"/>
      <c r="H921" s="733"/>
      <c r="I921" s="734"/>
      <c r="J921" s="735"/>
      <c r="K921" s="3"/>
      <c r="L921" s="3"/>
      <c r="M921" s="3"/>
      <c r="N921" s="3"/>
      <c r="O921" s="3"/>
      <c r="P921" s="3"/>
      <c r="Q921" s="3"/>
      <c r="R921" s="3"/>
      <c r="S921" s="3"/>
      <c r="T921" s="3"/>
      <c r="U921" s="3"/>
      <c r="V921" s="3"/>
      <c r="W921" s="3"/>
      <c r="X921" s="3"/>
      <c r="Y921" s="3"/>
      <c r="Z921" s="3"/>
    </row>
    <row r="922" spans="1:26" ht="12" customHeight="1" x14ac:dyDescent="0.25">
      <c r="A922" s="3"/>
      <c r="B922" s="3"/>
      <c r="C922" s="3"/>
      <c r="D922" s="3"/>
      <c r="E922" s="731"/>
      <c r="F922" s="732"/>
      <c r="G922" s="732"/>
      <c r="H922" s="733"/>
      <c r="I922" s="734"/>
      <c r="J922" s="735"/>
      <c r="K922" s="3"/>
      <c r="L922" s="3"/>
      <c r="M922" s="3"/>
      <c r="N922" s="3"/>
      <c r="O922" s="3"/>
      <c r="P922" s="3"/>
      <c r="Q922" s="3"/>
      <c r="R922" s="3"/>
      <c r="S922" s="3"/>
      <c r="T922" s="3"/>
      <c r="U922" s="3"/>
      <c r="V922" s="3"/>
      <c r="W922" s="3"/>
      <c r="X922" s="3"/>
      <c r="Y922" s="3"/>
      <c r="Z922" s="3"/>
    </row>
    <row r="923" spans="1:26" ht="12" customHeight="1" x14ac:dyDescent="0.25">
      <c r="A923" s="3"/>
      <c r="B923" s="3"/>
      <c r="C923" s="3"/>
      <c r="D923" s="3"/>
      <c r="E923" s="731"/>
      <c r="F923" s="732"/>
      <c r="G923" s="732"/>
      <c r="H923" s="733"/>
      <c r="I923" s="734"/>
      <c r="J923" s="735"/>
      <c r="K923" s="3"/>
      <c r="L923" s="3"/>
      <c r="M923" s="3"/>
      <c r="N923" s="3"/>
      <c r="O923" s="3"/>
      <c r="P923" s="3"/>
      <c r="Q923" s="3"/>
      <c r="R923" s="3"/>
      <c r="S923" s="3"/>
      <c r="T923" s="3"/>
      <c r="U923" s="3"/>
      <c r="V923" s="3"/>
      <c r="W923" s="3"/>
      <c r="X923" s="3"/>
      <c r="Y923" s="3"/>
      <c r="Z923" s="3"/>
    </row>
    <row r="924" spans="1:26" ht="12" customHeight="1" x14ac:dyDescent="0.25">
      <c r="A924" s="3"/>
      <c r="B924" s="3"/>
      <c r="C924" s="3"/>
      <c r="D924" s="3"/>
      <c r="E924" s="731"/>
      <c r="F924" s="732"/>
      <c r="G924" s="732"/>
      <c r="H924" s="733"/>
      <c r="I924" s="734"/>
      <c r="J924" s="735"/>
      <c r="K924" s="3"/>
      <c r="L924" s="3"/>
      <c r="M924" s="3"/>
      <c r="N924" s="3"/>
      <c r="O924" s="3"/>
      <c r="P924" s="3"/>
      <c r="Q924" s="3"/>
      <c r="R924" s="3"/>
      <c r="S924" s="3"/>
      <c r="T924" s="3"/>
      <c r="U924" s="3"/>
      <c r="V924" s="3"/>
      <c r="W924" s="3"/>
      <c r="X924" s="3"/>
      <c r="Y924" s="3"/>
      <c r="Z924" s="3"/>
    </row>
    <row r="925" spans="1:26" ht="12" customHeight="1" x14ac:dyDescent="0.25">
      <c r="A925" s="3"/>
      <c r="B925" s="3"/>
      <c r="C925" s="3"/>
      <c r="D925" s="3"/>
      <c r="E925" s="731"/>
      <c r="F925" s="732"/>
      <c r="G925" s="732"/>
      <c r="H925" s="733"/>
      <c r="I925" s="734"/>
      <c r="J925" s="735"/>
      <c r="K925" s="3"/>
      <c r="L925" s="3"/>
      <c r="M925" s="3"/>
      <c r="N925" s="3"/>
      <c r="O925" s="3"/>
      <c r="P925" s="3"/>
      <c r="Q925" s="3"/>
      <c r="R925" s="3"/>
      <c r="S925" s="3"/>
      <c r="T925" s="3"/>
      <c r="U925" s="3"/>
      <c r="V925" s="3"/>
      <c r="W925" s="3"/>
      <c r="X925" s="3"/>
      <c r="Y925" s="3"/>
      <c r="Z925" s="3"/>
    </row>
    <row r="926" spans="1:26" ht="12" customHeight="1" x14ac:dyDescent="0.25">
      <c r="A926" s="3"/>
      <c r="B926" s="3"/>
      <c r="C926" s="3"/>
      <c r="D926" s="3"/>
      <c r="E926" s="731"/>
      <c r="F926" s="732"/>
      <c r="G926" s="732"/>
      <c r="H926" s="733"/>
      <c r="I926" s="734"/>
      <c r="J926" s="735"/>
      <c r="K926" s="3"/>
      <c r="L926" s="3"/>
      <c r="M926" s="3"/>
      <c r="N926" s="3"/>
      <c r="O926" s="3"/>
      <c r="P926" s="3"/>
      <c r="Q926" s="3"/>
      <c r="R926" s="3"/>
      <c r="S926" s="3"/>
      <c r="T926" s="3"/>
      <c r="U926" s="3"/>
      <c r="V926" s="3"/>
      <c r="W926" s="3"/>
      <c r="X926" s="3"/>
      <c r="Y926" s="3"/>
      <c r="Z926" s="3"/>
    </row>
    <row r="927" spans="1:26" ht="12" customHeight="1" x14ac:dyDescent="0.25">
      <c r="A927" s="3"/>
      <c r="B927" s="3"/>
      <c r="C927" s="3"/>
      <c r="D927" s="3"/>
      <c r="E927" s="731"/>
      <c r="F927" s="732"/>
      <c r="G927" s="732"/>
      <c r="H927" s="733"/>
      <c r="I927" s="734"/>
      <c r="J927" s="735"/>
      <c r="K927" s="3"/>
      <c r="L927" s="3"/>
      <c r="M927" s="3"/>
      <c r="N927" s="3"/>
      <c r="O927" s="3"/>
      <c r="P927" s="3"/>
      <c r="Q927" s="3"/>
      <c r="R927" s="3"/>
      <c r="S927" s="3"/>
      <c r="T927" s="3"/>
      <c r="U927" s="3"/>
      <c r="V927" s="3"/>
      <c r="W927" s="3"/>
      <c r="X927" s="3"/>
      <c r="Y927" s="3"/>
      <c r="Z927" s="3"/>
    </row>
    <row r="928" spans="1:26" ht="12" customHeight="1" x14ac:dyDescent="0.25">
      <c r="A928" s="3"/>
      <c r="B928" s="3"/>
      <c r="C928" s="3"/>
      <c r="D928" s="3"/>
      <c r="E928" s="731"/>
      <c r="F928" s="732"/>
      <c r="G928" s="732"/>
      <c r="H928" s="733"/>
      <c r="I928" s="734"/>
      <c r="J928" s="735"/>
      <c r="K928" s="3"/>
      <c r="L928" s="3"/>
      <c r="M928" s="3"/>
      <c r="N928" s="3"/>
      <c r="O928" s="3"/>
      <c r="P928" s="3"/>
      <c r="Q928" s="3"/>
      <c r="R928" s="3"/>
      <c r="S928" s="3"/>
      <c r="T928" s="3"/>
      <c r="U928" s="3"/>
      <c r="V928" s="3"/>
      <c r="W928" s="3"/>
      <c r="X928" s="3"/>
      <c r="Y928" s="3"/>
      <c r="Z928" s="3"/>
    </row>
    <row r="929" spans="1:26" ht="12" customHeight="1" x14ac:dyDescent="0.25">
      <c r="A929" s="3"/>
      <c r="B929" s="3"/>
      <c r="C929" s="3"/>
      <c r="D929" s="3"/>
      <c r="E929" s="731"/>
      <c r="F929" s="732"/>
      <c r="G929" s="732"/>
      <c r="H929" s="733"/>
      <c r="I929" s="734"/>
      <c r="J929" s="735"/>
      <c r="K929" s="3"/>
      <c r="L929" s="3"/>
      <c r="M929" s="3"/>
      <c r="N929" s="3"/>
      <c r="O929" s="3"/>
      <c r="P929" s="3"/>
      <c r="Q929" s="3"/>
      <c r="R929" s="3"/>
      <c r="S929" s="3"/>
      <c r="T929" s="3"/>
      <c r="U929" s="3"/>
      <c r="V929" s="3"/>
      <c r="W929" s="3"/>
      <c r="X929" s="3"/>
      <c r="Y929" s="3"/>
      <c r="Z929" s="3"/>
    </row>
    <row r="930" spans="1:26" ht="12" customHeight="1" x14ac:dyDescent="0.25">
      <c r="A930" s="3"/>
      <c r="B930" s="3"/>
      <c r="C930" s="3"/>
      <c r="D930" s="3"/>
      <c r="E930" s="731"/>
      <c r="F930" s="732"/>
      <c r="G930" s="732"/>
      <c r="H930" s="733"/>
      <c r="I930" s="734"/>
      <c r="J930" s="735"/>
      <c r="K930" s="3"/>
      <c r="L930" s="3"/>
      <c r="M930" s="3"/>
      <c r="N930" s="3"/>
      <c r="O930" s="3"/>
      <c r="P930" s="3"/>
      <c r="Q930" s="3"/>
      <c r="R930" s="3"/>
      <c r="S930" s="3"/>
      <c r="T930" s="3"/>
      <c r="U930" s="3"/>
      <c r="V930" s="3"/>
      <c r="W930" s="3"/>
      <c r="X930" s="3"/>
      <c r="Y930" s="3"/>
      <c r="Z930" s="3"/>
    </row>
    <row r="931" spans="1:26" ht="12" customHeight="1" x14ac:dyDescent="0.25">
      <c r="A931" s="3"/>
      <c r="B931" s="3"/>
      <c r="C931" s="3"/>
      <c r="D931" s="3"/>
      <c r="E931" s="731"/>
      <c r="F931" s="732"/>
      <c r="G931" s="732"/>
      <c r="H931" s="733"/>
      <c r="I931" s="734"/>
      <c r="J931" s="735"/>
      <c r="K931" s="3"/>
      <c r="L931" s="3"/>
      <c r="M931" s="3"/>
      <c r="N931" s="3"/>
      <c r="O931" s="3"/>
      <c r="P931" s="3"/>
      <c r="Q931" s="3"/>
      <c r="R931" s="3"/>
      <c r="S931" s="3"/>
      <c r="T931" s="3"/>
      <c r="U931" s="3"/>
      <c r="V931" s="3"/>
      <c r="W931" s="3"/>
      <c r="X931" s="3"/>
      <c r="Y931" s="3"/>
      <c r="Z931" s="3"/>
    </row>
    <row r="932" spans="1:26" ht="12" customHeight="1" x14ac:dyDescent="0.25">
      <c r="A932" s="3"/>
      <c r="B932" s="3"/>
      <c r="C932" s="3"/>
      <c r="D932" s="3"/>
      <c r="E932" s="731"/>
      <c r="F932" s="732"/>
      <c r="G932" s="732"/>
      <c r="H932" s="733"/>
      <c r="I932" s="734"/>
      <c r="J932" s="735"/>
      <c r="K932" s="3"/>
      <c r="L932" s="3"/>
      <c r="M932" s="3"/>
      <c r="N932" s="3"/>
      <c r="O932" s="3"/>
      <c r="P932" s="3"/>
      <c r="Q932" s="3"/>
      <c r="R932" s="3"/>
      <c r="S932" s="3"/>
      <c r="T932" s="3"/>
      <c r="U932" s="3"/>
      <c r="V932" s="3"/>
      <c r="W932" s="3"/>
      <c r="X932" s="3"/>
      <c r="Y932" s="3"/>
      <c r="Z932" s="3"/>
    </row>
    <row r="933" spans="1:26" ht="12" customHeight="1" x14ac:dyDescent="0.25">
      <c r="A933" s="3"/>
      <c r="B933" s="3"/>
      <c r="C933" s="3"/>
      <c r="D933" s="3"/>
      <c r="E933" s="731"/>
      <c r="F933" s="732"/>
      <c r="G933" s="732"/>
      <c r="H933" s="733"/>
      <c r="I933" s="734"/>
      <c r="J933" s="735"/>
      <c r="K933" s="3"/>
      <c r="L933" s="3"/>
      <c r="M933" s="3"/>
      <c r="N933" s="3"/>
      <c r="O933" s="3"/>
      <c r="P933" s="3"/>
      <c r="Q933" s="3"/>
      <c r="R933" s="3"/>
      <c r="S933" s="3"/>
      <c r="T933" s="3"/>
      <c r="U933" s="3"/>
      <c r="V933" s="3"/>
      <c r="W933" s="3"/>
      <c r="X933" s="3"/>
      <c r="Y933" s="3"/>
      <c r="Z933" s="3"/>
    </row>
    <row r="934" spans="1:26" ht="12" customHeight="1" x14ac:dyDescent="0.25">
      <c r="A934" s="3"/>
      <c r="B934" s="3"/>
      <c r="C934" s="3"/>
      <c r="D934" s="3"/>
      <c r="E934" s="731"/>
      <c r="F934" s="732"/>
      <c r="G934" s="732"/>
      <c r="H934" s="733"/>
      <c r="I934" s="734"/>
      <c r="J934" s="735"/>
      <c r="K934" s="3"/>
      <c r="L934" s="3"/>
      <c r="M934" s="3"/>
      <c r="N934" s="3"/>
      <c r="O934" s="3"/>
      <c r="P934" s="3"/>
      <c r="Q934" s="3"/>
      <c r="R934" s="3"/>
      <c r="S934" s="3"/>
      <c r="T934" s="3"/>
      <c r="U934" s="3"/>
      <c r="V934" s="3"/>
      <c r="W934" s="3"/>
      <c r="X934" s="3"/>
      <c r="Y934" s="3"/>
      <c r="Z934" s="3"/>
    </row>
    <row r="935" spans="1:26" ht="12" customHeight="1" x14ac:dyDescent="0.25">
      <c r="A935" s="3"/>
      <c r="B935" s="3"/>
      <c r="C935" s="3"/>
      <c r="D935" s="3"/>
      <c r="E935" s="731"/>
      <c r="F935" s="732"/>
      <c r="G935" s="732"/>
      <c r="H935" s="733"/>
      <c r="I935" s="734"/>
      <c r="J935" s="735"/>
      <c r="K935" s="3"/>
      <c r="L935" s="3"/>
      <c r="M935" s="3"/>
      <c r="N935" s="3"/>
      <c r="O935" s="3"/>
      <c r="P935" s="3"/>
      <c r="Q935" s="3"/>
      <c r="R935" s="3"/>
      <c r="S935" s="3"/>
      <c r="T935" s="3"/>
      <c r="U935" s="3"/>
      <c r="V935" s="3"/>
      <c r="W935" s="3"/>
      <c r="X935" s="3"/>
      <c r="Y935" s="3"/>
      <c r="Z935" s="3"/>
    </row>
    <row r="936" spans="1:26" ht="12" customHeight="1" x14ac:dyDescent="0.25">
      <c r="A936" s="3"/>
      <c r="B936" s="3"/>
      <c r="C936" s="3"/>
      <c r="D936" s="3"/>
      <c r="E936" s="731"/>
      <c r="F936" s="732"/>
      <c r="G936" s="732"/>
      <c r="H936" s="733"/>
      <c r="I936" s="734"/>
      <c r="J936" s="735"/>
      <c r="K936" s="3"/>
      <c r="L936" s="3"/>
      <c r="M936" s="3"/>
      <c r="N936" s="3"/>
      <c r="O936" s="3"/>
      <c r="P936" s="3"/>
      <c r="Q936" s="3"/>
      <c r="R936" s="3"/>
      <c r="S936" s="3"/>
      <c r="T936" s="3"/>
      <c r="U936" s="3"/>
      <c r="V936" s="3"/>
      <c r="W936" s="3"/>
      <c r="X936" s="3"/>
      <c r="Y936" s="3"/>
      <c r="Z936" s="3"/>
    </row>
    <row r="937" spans="1:26" ht="12" customHeight="1" x14ac:dyDescent="0.25">
      <c r="A937" s="3"/>
      <c r="B937" s="3"/>
      <c r="C937" s="3"/>
      <c r="D937" s="3"/>
      <c r="E937" s="731"/>
      <c r="F937" s="732"/>
      <c r="G937" s="732"/>
      <c r="H937" s="733"/>
      <c r="I937" s="734"/>
      <c r="J937" s="735"/>
      <c r="K937" s="3"/>
      <c r="L937" s="3"/>
      <c r="M937" s="3"/>
      <c r="N937" s="3"/>
      <c r="O937" s="3"/>
      <c r="P937" s="3"/>
      <c r="Q937" s="3"/>
      <c r="R937" s="3"/>
      <c r="S937" s="3"/>
      <c r="T937" s="3"/>
      <c r="U937" s="3"/>
      <c r="V937" s="3"/>
      <c r="W937" s="3"/>
      <c r="X937" s="3"/>
      <c r="Y937" s="3"/>
      <c r="Z937" s="3"/>
    </row>
    <row r="938" spans="1:26" ht="12" customHeight="1" x14ac:dyDescent="0.25">
      <c r="A938" s="3"/>
      <c r="B938" s="3"/>
      <c r="C938" s="3"/>
      <c r="D938" s="3"/>
      <c r="E938" s="731"/>
      <c r="F938" s="732"/>
      <c r="G938" s="732"/>
      <c r="H938" s="733"/>
      <c r="I938" s="734"/>
      <c r="J938" s="735"/>
      <c r="K938" s="3"/>
      <c r="L938" s="3"/>
      <c r="M938" s="3"/>
      <c r="N938" s="3"/>
      <c r="O938" s="3"/>
      <c r="P938" s="3"/>
      <c r="Q938" s="3"/>
      <c r="R938" s="3"/>
      <c r="S938" s="3"/>
      <c r="T938" s="3"/>
      <c r="U938" s="3"/>
      <c r="V938" s="3"/>
      <c r="W938" s="3"/>
      <c r="X938" s="3"/>
      <c r="Y938" s="3"/>
      <c r="Z938" s="3"/>
    </row>
    <row r="939" spans="1:26" ht="12" customHeight="1" x14ac:dyDescent="0.25">
      <c r="A939" s="3"/>
      <c r="B939" s="3"/>
      <c r="C939" s="3"/>
      <c r="D939" s="3"/>
      <c r="E939" s="731"/>
      <c r="F939" s="732"/>
      <c r="G939" s="732"/>
      <c r="H939" s="733"/>
      <c r="I939" s="734"/>
      <c r="J939" s="735"/>
      <c r="K939" s="3"/>
      <c r="L939" s="3"/>
      <c r="M939" s="3"/>
      <c r="N939" s="3"/>
      <c r="O939" s="3"/>
      <c r="P939" s="3"/>
      <c r="Q939" s="3"/>
      <c r="R939" s="3"/>
      <c r="S939" s="3"/>
      <c r="T939" s="3"/>
      <c r="U939" s="3"/>
      <c r="V939" s="3"/>
      <c r="W939" s="3"/>
      <c r="X939" s="3"/>
      <c r="Y939" s="3"/>
      <c r="Z939" s="3"/>
    </row>
    <row r="940" spans="1:26" ht="12" customHeight="1" x14ac:dyDescent="0.25">
      <c r="A940" s="3"/>
      <c r="B940" s="3"/>
      <c r="C940" s="3"/>
      <c r="D940" s="3"/>
      <c r="E940" s="731"/>
      <c r="F940" s="732"/>
      <c r="G940" s="732"/>
      <c r="H940" s="733"/>
      <c r="I940" s="734"/>
      <c r="J940" s="735"/>
      <c r="K940" s="3"/>
      <c r="L940" s="3"/>
      <c r="M940" s="3"/>
      <c r="N940" s="3"/>
      <c r="O940" s="3"/>
      <c r="P940" s="3"/>
      <c r="Q940" s="3"/>
      <c r="R940" s="3"/>
      <c r="S940" s="3"/>
      <c r="T940" s="3"/>
      <c r="U940" s="3"/>
      <c r="V940" s="3"/>
      <c r="W940" s="3"/>
      <c r="X940" s="3"/>
      <c r="Y940" s="3"/>
      <c r="Z940" s="3"/>
    </row>
    <row r="941" spans="1:26" ht="12" customHeight="1" x14ac:dyDescent="0.25">
      <c r="A941" s="3"/>
      <c r="B941" s="3"/>
      <c r="C941" s="3"/>
      <c r="D941" s="3"/>
      <c r="E941" s="731"/>
      <c r="F941" s="732"/>
      <c r="G941" s="732"/>
      <c r="H941" s="733"/>
      <c r="I941" s="734"/>
      <c r="J941" s="735"/>
      <c r="K941" s="3"/>
      <c r="L941" s="3"/>
      <c r="M941" s="3"/>
      <c r="N941" s="3"/>
      <c r="O941" s="3"/>
      <c r="P941" s="3"/>
      <c r="Q941" s="3"/>
      <c r="R941" s="3"/>
      <c r="S941" s="3"/>
      <c r="T941" s="3"/>
      <c r="U941" s="3"/>
      <c r="V941" s="3"/>
      <c r="W941" s="3"/>
      <c r="X941" s="3"/>
      <c r="Y941" s="3"/>
      <c r="Z941" s="3"/>
    </row>
    <row r="942" spans="1:26" ht="12" customHeight="1" x14ac:dyDescent="0.25">
      <c r="A942" s="3"/>
      <c r="B942" s="3"/>
      <c r="C942" s="3"/>
      <c r="D942" s="3"/>
      <c r="E942" s="731"/>
      <c r="F942" s="732"/>
      <c r="G942" s="732"/>
      <c r="H942" s="733"/>
      <c r="I942" s="734"/>
      <c r="J942" s="735"/>
      <c r="K942" s="3"/>
      <c r="L942" s="3"/>
      <c r="M942" s="3"/>
      <c r="N942" s="3"/>
      <c r="O942" s="3"/>
      <c r="P942" s="3"/>
      <c r="Q942" s="3"/>
      <c r="R942" s="3"/>
      <c r="S942" s="3"/>
      <c r="T942" s="3"/>
      <c r="U942" s="3"/>
      <c r="V942" s="3"/>
      <c r="W942" s="3"/>
      <c r="X942" s="3"/>
      <c r="Y942" s="3"/>
      <c r="Z942" s="3"/>
    </row>
    <row r="943" spans="1:26" ht="12" customHeight="1" x14ac:dyDescent="0.25">
      <c r="A943" s="3"/>
      <c r="B943" s="3"/>
      <c r="C943" s="3"/>
      <c r="D943" s="3"/>
      <c r="E943" s="731"/>
      <c r="F943" s="732"/>
      <c r="G943" s="732"/>
      <c r="H943" s="733"/>
      <c r="I943" s="734"/>
      <c r="J943" s="735"/>
      <c r="K943" s="3"/>
      <c r="L943" s="3"/>
      <c r="M943" s="3"/>
      <c r="N943" s="3"/>
      <c r="O943" s="3"/>
      <c r="P943" s="3"/>
      <c r="Q943" s="3"/>
      <c r="R943" s="3"/>
      <c r="S943" s="3"/>
      <c r="T943" s="3"/>
      <c r="U943" s="3"/>
      <c r="V943" s="3"/>
      <c r="W943" s="3"/>
      <c r="X943" s="3"/>
      <c r="Y943" s="3"/>
      <c r="Z943" s="3"/>
    </row>
    <row r="944" spans="1:26" ht="12" customHeight="1" x14ac:dyDescent="0.25">
      <c r="A944" s="3"/>
      <c r="B944" s="3"/>
      <c r="C944" s="3"/>
      <c r="D944" s="3"/>
      <c r="E944" s="731"/>
      <c r="F944" s="732"/>
      <c r="G944" s="732"/>
      <c r="H944" s="733"/>
      <c r="I944" s="734"/>
      <c r="J944" s="735"/>
      <c r="K944" s="3"/>
      <c r="L944" s="3"/>
      <c r="M944" s="3"/>
      <c r="N944" s="3"/>
      <c r="O944" s="3"/>
      <c r="P944" s="3"/>
      <c r="Q944" s="3"/>
      <c r="R944" s="3"/>
      <c r="S944" s="3"/>
      <c r="T944" s="3"/>
      <c r="U944" s="3"/>
      <c r="V944" s="3"/>
      <c r="W944" s="3"/>
      <c r="X944" s="3"/>
      <c r="Y944" s="3"/>
      <c r="Z944" s="3"/>
    </row>
    <row r="945" spans="1:26" ht="12" customHeight="1" x14ac:dyDescent="0.25">
      <c r="A945" s="3"/>
      <c r="B945" s="3"/>
      <c r="C945" s="3"/>
      <c r="D945" s="3"/>
      <c r="E945" s="731"/>
      <c r="F945" s="732"/>
      <c r="G945" s="732"/>
      <c r="H945" s="733"/>
      <c r="I945" s="734"/>
      <c r="J945" s="735"/>
      <c r="K945" s="3"/>
      <c r="L945" s="3"/>
      <c r="M945" s="3"/>
      <c r="N945" s="3"/>
      <c r="O945" s="3"/>
      <c r="P945" s="3"/>
      <c r="Q945" s="3"/>
      <c r="R945" s="3"/>
      <c r="S945" s="3"/>
      <c r="T945" s="3"/>
      <c r="U945" s="3"/>
      <c r="V945" s="3"/>
      <c r="W945" s="3"/>
      <c r="X945" s="3"/>
      <c r="Y945" s="3"/>
      <c r="Z945" s="3"/>
    </row>
    <row r="946" spans="1:26" ht="12" customHeight="1" x14ac:dyDescent="0.25">
      <c r="A946" s="3"/>
      <c r="B946" s="3"/>
      <c r="C946" s="3"/>
      <c r="D946" s="3"/>
      <c r="E946" s="731"/>
      <c r="F946" s="732"/>
      <c r="G946" s="732"/>
      <c r="H946" s="733"/>
      <c r="I946" s="734"/>
      <c r="J946" s="735"/>
      <c r="K946" s="3"/>
      <c r="L946" s="3"/>
      <c r="M946" s="3"/>
      <c r="N946" s="3"/>
      <c r="O946" s="3"/>
      <c r="P946" s="3"/>
      <c r="Q946" s="3"/>
      <c r="R946" s="3"/>
      <c r="S946" s="3"/>
      <c r="T946" s="3"/>
      <c r="U946" s="3"/>
      <c r="V946" s="3"/>
      <c r="W946" s="3"/>
      <c r="X946" s="3"/>
      <c r="Y946" s="3"/>
      <c r="Z946" s="3"/>
    </row>
    <row r="947" spans="1:26" ht="12" customHeight="1" x14ac:dyDescent="0.25">
      <c r="A947" s="3"/>
      <c r="B947" s="3"/>
      <c r="C947" s="3"/>
      <c r="D947" s="3"/>
      <c r="E947" s="731"/>
      <c r="F947" s="732"/>
      <c r="G947" s="732"/>
      <c r="H947" s="733"/>
      <c r="I947" s="734"/>
      <c r="J947" s="735"/>
      <c r="K947" s="3"/>
      <c r="L947" s="3"/>
      <c r="M947" s="3"/>
      <c r="N947" s="3"/>
      <c r="O947" s="3"/>
      <c r="P947" s="3"/>
      <c r="Q947" s="3"/>
      <c r="R947" s="3"/>
      <c r="S947" s="3"/>
      <c r="T947" s="3"/>
      <c r="U947" s="3"/>
      <c r="V947" s="3"/>
      <c r="W947" s="3"/>
      <c r="X947" s="3"/>
      <c r="Y947" s="3"/>
      <c r="Z947" s="3"/>
    </row>
    <row r="948" spans="1:26" ht="12" customHeight="1" x14ac:dyDescent="0.25">
      <c r="A948" s="3"/>
      <c r="B948" s="3"/>
      <c r="C948" s="3"/>
      <c r="D948" s="3"/>
      <c r="E948" s="731"/>
      <c r="F948" s="732"/>
      <c r="G948" s="732"/>
      <c r="H948" s="733"/>
      <c r="I948" s="734"/>
      <c r="J948" s="735"/>
      <c r="K948" s="3"/>
      <c r="L948" s="3"/>
      <c r="M948" s="3"/>
      <c r="N948" s="3"/>
      <c r="O948" s="3"/>
      <c r="P948" s="3"/>
      <c r="Q948" s="3"/>
      <c r="R948" s="3"/>
      <c r="S948" s="3"/>
      <c r="T948" s="3"/>
      <c r="U948" s="3"/>
      <c r="V948" s="3"/>
      <c r="W948" s="3"/>
      <c r="X948" s="3"/>
      <c r="Y948" s="3"/>
      <c r="Z948" s="3"/>
    </row>
    <row r="949" spans="1:26" ht="12" customHeight="1" x14ac:dyDescent="0.25">
      <c r="A949" s="3"/>
      <c r="B949" s="3"/>
      <c r="C949" s="3"/>
      <c r="D949" s="3"/>
      <c r="E949" s="731"/>
      <c r="F949" s="732"/>
      <c r="G949" s="732"/>
      <c r="H949" s="733"/>
      <c r="I949" s="734"/>
      <c r="J949" s="735"/>
      <c r="K949" s="3"/>
      <c r="L949" s="3"/>
      <c r="M949" s="3"/>
      <c r="N949" s="3"/>
      <c r="O949" s="3"/>
      <c r="P949" s="3"/>
      <c r="Q949" s="3"/>
      <c r="R949" s="3"/>
      <c r="S949" s="3"/>
      <c r="T949" s="3"/>
      <c r="U949" s="3"/>
      <c r="V949" s="3"/>
      <c r="W949" s="3"/>
      <c r="X949" s="3"/>
      <c r="Y949" s="3"/>
      <c r="Z949" s="3"/>
    </row>
    <row r="950" spans="1:26" ht="12" customHeight="1" x14ac:dyDescent="0.25">
      <c r="A950" s="3"/>
      <c r="B950" s="3"/>
      <c r="C950" s="3"/>
      <c r="D950" s="3"/>
      <c r="E950" s="731"/>
      <c r="F950" s="732"/>
      <c r="G950" s="732"/>
      <c r="H950" s="733"/>
      <c r="I950" s="734"/>
      <c r="J950" s="735"/>
      <c r="K950" s="3"/>
      <c r="L950" s="3"/>
      <c r="M950" s="3"/>
      <c r="N950" s="3"/>
      <c r="O950" s="3"/>
      <c r="P950" s="3"/>
      <c r="Q950" s="3"/>
      <c r="R950" s="3"/>
      <c r="S950" s="3"/>
      <c r="T950" s="3"/>
      <c r="U950" s="3"/>
      <c r="V950" s="3"/>
      <c r="W950" s="3"/>
      <c r="X950" s="3"/>
      <c r="Y950" s="3"/>
      <c r="Z950" s="3"/>
    </row>
    <row r="951" spans="1:26" ht="12" customHeight="1" x14ac:dyDescent="0.25">
      <c r="A951" s="3"/>
      <c r="B951" s="3"/>
      <c r="C951" s="3"/>
      <c r="D951" s="3"/>
      <c r="E951" s="731"/>
      <c r="F951" s="732"/>
      <c r="G951" s="732"/>
      <c r="H951" s="733"/>
      <c r="I951" s="734"/>
      <c r="J951" s="735"/>
      <c r="K951" s="3"/>
      <c r="L951" s="3"/>
      <c r="M951" s="3"/>
      <c r="N951" s="3"/>
      <c r="O951" s="3"/>
      <c r="P951" s="3"/>
      <c r="Q951" s="3"/>
      <c r="R951" s="3"/>
      <c r="S951" s="3"/>
      <c r="T951" s="3"/>
      <c r="U951" s="3"/>
      <c r="V951" s="3"/>
      <c r="W951" s="3"/>
      <c r="X951" s="3"/>
      <c r="Y951" s="3"/>
      <c r="Z951" s="3"/>
    </row>
    <row r="952" spans="1:26" ht="12" customHeight="1" x14ac:dyDescent="0.25">
      <c r="A952" s="3"/>
      <c r="B952" s="3"/>
      <c r="C952" s="3"/>
      <c r="D952" s="3"/>
      <c r="E952" s="731"/>
      <c r="F952" s="732"/>
      <c r="G952" s="732"/>
      <c r="H952" s="733"/>
      <c r="I952" s="734"/>
      <c r="J952" s="735"/>
      <c r="K952" s="3"/>
      <c r="L952" s="3"/>
      <c r="M952" s="3"/>
      <c r="N952" s="3"/>
      <c r="O952" s="3"/>
      <c r="P952" s="3"/>
      <c r="Q952" s="3"/>
      <c r="R952" s="3"/>
      <c r="S952" s="3"/>
      <c r="T952" s="3"/>
      <c r="U952" s="3"/>
      <c r="V952" s="3"/>
      <c r="W952" s="3"/>
      <c r="X952" s="3"/>
      <c r="Y952" s="3"/>
      <c r="Z952" s="3"/>
    </row>
    <row r="953" spans="1:26" ht="12" customHeight="1" x14ac:dyDescent="0.25">
      <c r="A953" s="3"/>
      <c r="B953" s="3"/>
      <c r="C953" s="3"/>
      <c r="D953" s="3"/>
      <c r="E953" s="731"/>
      <c r="F953" s="732"/>
      <c r="G953" s="732"/>
      <c r="H953" s="733"/>
      <c r="I953" s="734"/>
      <c r="J953" s="735"/>
      <c r="K953" s="3"/>
      <c r="L953" s="3"/>
      <c r="M953" s="3"/>
      <c r="N953" s="3"/>
      <c r="O953" s="3"/>
      <c r="P953" s="3"/>
      <c r="Q953" s="3"/>
      <c r="R953" s="3"/>
      <c r="S953" s="3"/>
      <c r="T953" s="3"/>
      <c r="U953" s="3"/>
      <c r="V953" s="3"/>
      <c r="W953" s="3"/>
      <c r="X953" s="3"/>
      <c r="Y953" s="3"/>
      <c r="Z953" s="3"/>
    </row>
    <row r="954" spans="1:26" ht="12" customHeight="1" x14ac:dyDescent="0.25">
      <c r="A954" s="3"/>
      <c r="B954" s="3"/>
      <c r="C954" s="3"/>
      <c r="D954" s="3"/>
      <c r="E954" s="731"/>
      <c r="F954" s="732"/>
      <c r="G954" s="732"/>
      <c r="H954" s="733"/>
      <c r="I954" s="734"/>
      <c r="J954" s="735"/>
      <c r="K954" s="3"/>
      <c r="L954" s="3"/>
      <c r="M954" s="3"/>
      <c r="N954" s="3"/>
      <c r="O954" s="3"/>
      <c r="P954" s="3"/>
      <c r="Q954" s="3"/>
      <c r="R954" s="3"/>
      <c r="S954" s="3"/>
      <c r="T954" s="3"/>
      <c r="U954" s="3"/>
      <c r="V954" s="3"/>
      <c r="W954" s="3"/>
      <c r="X954" s="3"/>
      <c r="Y954" s="3"/>
      <c r="Z954" s="3"/>
    </row>
    <row r="955" spans="1:26" ht="12" customHeight="1" x14ac:dyDescent="0.25">
      <c r="A955" s="3"/>
      <c r="B955" s="3"/>
      <c r="C955" s="3"/>
      <c r="D955" s="3"/>
      <c r="E955" s="731"/>
      <c r="F955" s="732"/>
      <c r="G955" s="732"/>
      <c r="H955" s="733"/>
      <c r="I955" s="734"/>
      <c r="J955" s="735"/>
      <c r="K955" s="3"/>
      <c r="L955" s="3"/>
      <c r="M955" s="3"/>
      <c r="N955" s="3"/>
      <c r="O955" s="3"/>
      <c r="P955" s="3"/>
      <c r="Q955" s="3"/>
      <c r="R955" s="3"/>
      <c r="S955" s="3"/>
      <c r="T955" s="3"/>
      <c r="U955" s="3"/>
      <c r="V955" s="3"/>
      <c r="W955" s="3"/>
      <c r="X955" s="3"/>
      <c r="Y955" s="3"/>
      <c r="Z955" s="3"/>
    </row>
    <row r="956" spans="1:26" ht="12" customHeight="1" x14ac:dyDescent="0.25">
      <c r="A956" s="3"/>
      <c r="B956" s="3"/>
      <c r="C956" s="3"/>
      <c r="D956" s="3"/>
      <c r="E956" s="731"/>
      <c r="F956" s="732"/>
      <c r="G956" s="732"/>
      <c r="H956" s="733"/>
      <c r="I956" s="734"/>
      <c r="J956" s="735"/>
      <c r="K956" s="3"/>
      <c r="L956" s="3"/>
      <c r="M956" s="3"/>
      <c r="N956" s="3"/>
      <c r="O956" s="3"/>
      <c r="P956" s="3"/>
      <c r="Q956" s="3"/>
      <c r="R956" s="3"/>
      <c r="S956" s="3"/>
      <c r="T956" s="3"/>
      <c r="U956" s="3"/>
      <c r="V956" s="3"/>
      <c r="W956" s="3"/>
      <c r="X956" s="3"/>
      <c r="Y956" s="3"/>
      <c r="Z956" s="3"/>
    </row>
    <row r="957" spans="1:26" ht="12" customHeight="1" x14ac:dyDescent="0.25">
      <c r="A957" s="3"/>
      <c r="B957" s="3"/>
      <c r="C957" s="3"/>
      <c r="D957" s="3"/>
      <c r="E957" s="731"/>
      <c r="F957" s="732"/>
      <c r="G957" s="732"/>
      <c r="H957" s="733"/>
      <c r="I957" s="734"/>
      <c r="J957" s="735"/>
      <c r="K957" s="3"/>
      <c r="L957" s="3"/>
      <c r="M957" s="3"/>
      <c r="N957" s="3"/>
      <c r="O957" s="3"/>
      <c r="P957" s="3"/>
      <c r="Q957" s="3"/>
      <c r="R957" s="3"/>
      <c r="S957" s="3"/>
      <c r="T957" s="3"/>
      <c r="U957" s="3"/>
      <c r="V957" s="3"/>
      <c r="W957" s="3"/>
      <c r="X957" s="3"/>
      <c r="Y957" s="3"/>
      <c r="Z957" s="3"/>
    </row>
    <row r="958" spans="1:26" ht="12" customHeight="1" x14ac:dyDescent="0.25">
      <c r="A958" s="3"/>
      <c r="B958" s="3"/>
      <c r="C958" s="3"/>
      <c r="D958" s="3"/>
      <c r="E958" s="731"/>
      <c r="F958" s="732"/>
      <c r="G958" s="732"/>
      <c r="H958" s="733"/>
      <c r="I958" s="734"/>
      <c r="J958" s="735"/>
      <c r="K958" s="3"/>
      <c r="L958" s="3"/>
      <c r="M958" s="3"/>
      <c r="N958" s="3"/>
      <c r="O958" s="3"/>
      <c r="P958" s="3"/>
      <c r="Q958" s="3"/>
      <c r="R958" s="3"/>
      <c r="S958" s="3"/>
      <c r="T958" s="3"/>
      <c r="U958" s="3"/>
      <c r="V958" s="3"/>
      <c r="W958" s="3"/>
      <c r="X958" s="3"/>
      <c r="Y958" s="3"/>
      <c r="Z958" s="3"/>
    </row>
    <row r="959" spans="1:26" ht="12" customHeight="1" x14ac:dyDescent="0.25">
      <c r="A959" s="3"/>
      <c r="B959" s="3"/>
      <c r="C959" s="3"/>
      <c r="D959" s="3"/>
      <c r="E959" s="731"/>
      <c r="F959" s="732"/>
      <c r="G959" s="732"/>
      <c r="H959" s="733"/>
      <c r="I959" s="734"/>
      <c r="J959" s="735"/>
      <c r="K959" s="3"/>
      <c r="L959" s="3"/>
      <c r="M959" s="3"/>
      <c r="N959" s="3"/>
      <c r="O959" s="3"/>
      <c r="P959" s="3"/>
      <c r="Q959" s="3"/>
      <c r="R959" s="3"/>
      <c r="S959" s="3"/>
      <c r="T959" s="3"/>
      <c r="U959" s="3"/>
      <c r="V959" s="3"/>
      <c r="W959" s="3"/>
      <c r="X959" s="3"/>
      <c r="Y959" s="3"/>
      <c r="Z959" s="3"/>
    </row>
    <row r="960" spans="1:26" ht="12" customHeight="1" x14ac:dyDescent="0.25">
      <c r="A960" s="3"/>
      <c r="B960" s="3"/>
      <c r="C960" s="3"/>
      <c r="D960" s="3"/>
      <c r="E960" s="731"/>
      <c r="F960" s="732"/>
      <c r="G960" s="732"/>
      <c r="H960" s="733"/>
      <c r="I960" s="734"/>
      <c r="J960" s="735"/>
      <c r="K960" s="3"/>
      <c r="L960" s="3"/>
      <c r="M960" s="3"/>
      <c r="N960" s="3"/>
      <c r="O960" s="3"/>
      <c r="P960" s="3"/>
      <c r="Q960" s="3"/>
      <c r="R960" s="3"/>
      <c r="S960" s="3"/>
      <c r="T960" s="3"/>
      <c r="U960" s="3"/>
      <c r="V960" s="3"/>
      <c r="W960" s="3"/>
      <c r="X960" s="3"/>
      <c r="Y960" s="3"/>
      <c r="Z960" s="3"/>
    </row>
    <row r="961" spans="1:26" ht="12" customHeight="1" x14ac:dyDescent="0.25">
      <c r="A961" s="3"/>
      <c r="B961" s="3"/>
      <c r="C961" s="3"/>
      <c r="D961" s="3"/>
      <c r="E961" s="731"/>
      <c r="F961" s="732"/>
      <c r="G961" s="732"/>
      <c r="H961" s="733"/>
      <c r="I961" s="734"/>
      <c r="J961" s="735"/>
      <c r="K961" s="3"/>
      <c r="L961" s="3"/>
      <c r="M961" s="3"/>
      <c r="N961" s="3"/>
      <c r="O961" s="3"/>
      <c r="P961" s="3"/>
      <c r="Q961" s="3"/>
      <c r="R961" s="3"/>
      <c r="S961" s="3"/>
      <c r="T961" s="3"/>
      <c r="U961" s="3"/>
      <c r="V961" s="3"/>
      <c r="W961" s="3"/>
      <c r="X961" s="3"/>
      <c r="Y961" s="3"/>
      <c r="Z961" s="3"/>
    </row>
    <row r="962" spans="1:26" ht="12" customHeight="1" x14ac:dyDescent="0.25">
      <c r="A962" s="3"/>
      <c r="B962" s="3"/>
      <c r="C962" s="3"/>
      <c r="D962" s="3"/>
      <c r="E962" s="731"/>
      <c r="F962" s="732"/>
      <c r="G962" s="732"/>
      <c r="H962" s="733"/>
      <c r="I962" s="734"/>
      <c r="J962" s="735"/>
      <c r="K962" s="3"/>
      <c r="L962" s="3"/>
      <c r="M962" s="3"/>
      <c r="N962" s="3"/>
      <c r="O962" s="3"/>
      <c r="P962" s="3"/>
      <c r="Q962" s="3"/>
      <c r="R962" s="3"/>
      <c r="S962" s="3"/>
      <c r="T962" s="3"/>
      <c r="U962" s="3"/>
      <c r="V962" s="3"/>
      <c r="W962" s="3"/>
      <c r="X962" s="3"/>
      <c r="Y962" s="3"/>
      <c r="Z962" s="3"/>
    </row>
    <row r="963" spans="1:26" ht="12" customHeight="1" x14ac:dyDescent="0.25">
      <c r="A963" s="3"/>
      <c r="B963" s="3"/>
      <c r="C963" s="3"/>
      <c r="D963" s="3"/>
      <c r="E963" s="731"/>
      <c r="F963" s="732"/>
      <c r="G963" s="732"/>
      <c r="H963" s="733"/>
      <c r="I963" s="734"/>
      <c r="J963" s="735"/>
      <c r="K963" s="3"/>
      <c r="L963" s="3"/>
      <c r="M963" s="3"/>
      <c r="N963" s="3"/>
      <c r="O963" s="3"/>
      <c r="P963" s="3"/>
      <c r="Q963" s="3"/>
      <c r="R963" s="3"/>
      <c r="S963" s="3"/>
      <c r="T963" s="3"/>
      <c r="U963" s="3"/>
      <c r="V963" s="3"/>
      <c r="W963" s="3"/>
      <c r="X963" s="3"/>
      <c r="Y963" s="3"/>
      <c r="Z963" s="3"/>
    </row>
    <row r="964" spans="1:26" ht="12" customHeight="1" x14ac:dyDescent="0.25">
      <c r="A964" s="3"/>
      <c r="B964" s="3"/>
      <c r="C964" s="3"/>
      <c r="D964" s="3"/>
      <c r="E964" s="731"/>
      <c r="F964" s="732"/>
      <c r="G964" s="732"/>
      <c r="H964" s="733"/>
      <c r="I964" s="734"/>
      <c r="J964" s="735"/>
      <c r="K964" s="3"/>
      <c r="L964" s="3"/>
      <c r="M964" s="3"/>
      <c r="N964" s="3"/>
      <c r="O964" s="3"/>
      <c r="P964" s="3"/>
      <c r="Q964" s="3"/>
      <c r="R964" s="3"/>
      <c r="S964" s="3"/>
      <c r="T964" s="3"/>
      <c r="U964" s="3"/>
      <c r="V964" s="3"/>
      <c r="W964" s="3"/>
      <c r="X964" s="3"/>
      <c r="Y964" s="3"/>
      <c r="Z964" s="3"/>
    </row>
    <row r="965" spans="1:26" ht="12" customHeight="1" x14ac:dyDescent="0.25">
      <c r="A965" s="3"/>
      <c r="B965" s="3"/>
      <c r="C965" s="3"/>
      <c r="D965" s="3"/>
      <c r="E965" s="731"/>
      <c r="F965" s="732"/>
      <c r="G965" s="732"/>
      <c r="H965" s="733"/>
      <c r="I965" s="734"/>
      <c r="J965" s="735"/>
      <c r="K965" s="3"/>
      <c r="L965" s="3"/>
      <c r="M965" s="3"/>
      <c r="N965" s="3"/>
      <c r="O965" s="3"/>
      <c r="P965" s="3"/>
      <c r="Q965" s="3"/>
      <c r="R965" s="3"/>
      <c r="S965" s="3"/>
      <c r="T965" s="3"/>
      <c r="U965" s="3"/>
      <c r="V965" s="3"/>
      <c r="W965" s="3"/>
      <c r="X965" s="3"/>
      <c r="Y965" s="3"/>
      <c r="Z965" s="3"/>
    </row>
    <row r="966" spans="1:26" ht="12" customHeight="1" x14ac:dyDescent="0.25">
      <c r="A966" s="3"/>
      <c r="B966" s="3"/>
      <c r="C966" s="3"/>
      <c r="D966" s="3"/>
      <c r="E966" s="731"/>
      <c r="F966" s="732"/>
      <c r="G966" s="732"/>
      <c r="H966" s="733"/>
      <c r="I966" s="734"/>
      <c r="J966" s="735"/>
      <c r="K966" s="3"/>
      <c r="L966" s="3"/>
      <c r="M966" s="3"/>
      <c r="N966" s="3"/>
      <c r="O966" s="3"/>
      <c r="P966" s="3"/>
      <c r="Q966" s="3"/>
      <c r="R966" s="3"/>
      <c r="S966" s="3"/>
      <c r="T966" s="3"/>
      <c r="U966" s="3"/>
      <c r="V966" s="3"/>
      <c r="W966" s="3"/>
      <c r="X966" s="3"/>
      <c r="Y966" s="3"/>
      <c r="Z966" s="3"/>
    </row>
    <row r="967" spans="1:26" ht="12" customHeight="1" x14ac:dyDescent="0.25">
      <c r="A967" s="3"/>
      <c r="B967" s="3"/>
      <c r="C967" s="3"/>
      <c r="D967" s="3"/>
      <c r="E967" s="731"/>
      <c r="F967" s="732"/>
      <c r="G967" s="732"/>
      <c r="H967" s="733"/>
      <c r="I967" s="734"/>
      <c r="J967" s="735"/>
      <c r="K967" s="3"/>
      <c r="L967" s="3"/>
      <c r="M967" s="3"/>
      <c r="N967" s="3"/>
      <c r="O967" s="3"/>
      <c r="P967" s="3"/>
      <c r="Q967" s="3"/>
      <c r="R967" s="3"/>
      <c r="S967" s="3"/>
      <c r="T967" s="3"/>
      <c r="U967" s="3"/>
      <c r="V967" s="3"/>
      <c r="W967" s="3"/>
      <c r="X967" s="3"/>
      <c r="Y967" s="3"/>
      <c r="Z967" s="3"/>
    </row>
    <row r="968" spans="1:26" ht="12" customHeight="1" x14ac:dyDescent="0.25">
      <c r="A968" s="3"/>
      <c r="B968" s="3"/>
      <c r="C968" s="3"/>
      <c r="D968" s="3"/>
      <c r="E968" s="731"/>
      <c r="F968" s="732"/>
      <c r="G968" s="732"/>
      <c r="H968" s="733"/>
      <c r="I968" s="734"/>
      <c r="J968" s="735"/>
      <c r="K968" s="3"/>
      <c r="L968" s="3"/>
      <c r="M968" s="3"/>
      <c r="N968" s="3"/>
      <c r="O968" s="3"/>
      <c r="P968" s="3"/>
      <c r="Q968" s="3"/>
      <c r="R968" s="3"/>
      <c r="S968" s="3"/>
      <c r="T968" s="3"/>
      <c r="U968" s="3"/>
      <c r="V968" s="3"/>
      <c r="W968" s="3"/>
      <c r="X968" s="3"/>
      <c r="Y968" s="3"/>
      <c r="Z968" s="3"/>
    </row>
    <row r="969" spans="1:26" ht="12" customHeight="1" x14ac:dyDescent="0.25">
      <c r="A969" s="3"/>
      <c r="B969" s="3"/>
      <c r="C969" s="3"/>
      <c r="D969" s="3"/>
      <c r="E969" s="731"/>
      <c r="F969" s="732"/>
      <c r="G969" s="732"/>
      <c r="H969" s="733"/>
      <c r="I969" s="734"/>
      <c r="J969" s="735"/>
      <c r="K969" s="3"/>
      <c r="L969" s="3"/>
      <c r="M969" s="3"/>
      <c r="N969" s="3"/>
      <c r="O969" s="3"/>
      <c r="P969" s="3"/>
      <c r="Q969" s="3"/>
      <c r="R969" s="3"/>
      <c r="S969" s="3"/>
      <c r="T969" s="3"/>
      <c r="U969" s="3"/>
      <c r="V969" s="3"/>
      <c r="W969" s="3"/>
      <c r="X969" s="3"/>
      <c r="Y969" s="3"/>
      <c r="Z969" s="3"/>
    </row>
    <row r="970" spans="1:26" ht="12" customHeight="1" x14ac:dyDescent="0.25">
      <c r="A970" s="3"/>
      <c r="B970" s="3"/>
      <c r="C970" s="3"/>
      <c r="D970" s="3"/>
      <c r="E970" s="731"/>
      <c r="F970" s="732"/>
      <c r="G970" s="732"/>
      <c r="H970" s="733"/>
      <c r="I970" s="734"/>
      <c r="J970" s="735"/>
      <c r="K970" s="3"/>
      <c r="L970" s="3"/>
      <c r="M970" s="3"/>
      <c r="N970" s="3"/>
      <c r="O970" s="3"/>
      <c r="P970" s="3"/>
      <c r="Q970" s="3"/>
      <c r="R970" s="3"/>
      <c r="S970" s="3"/>
      <c r="T970" s="3"/>
      <c r="U970" s="3"/>
      <c r="V970" s="3"/>
      <c r="W970" s="3"/>
      <c r="X970" s="3"/>
      <c r="Y970" s="3"/>
      <c r="Z970" s="3"/>
    </row>
    <row r="971" spans="1:26" ht="12" customHeight="1" x14ac:dyDescent="0.25">
      <c r="A971" s="3"/>
      <c r="B971" s="3"/>
      <c r="C971" s="3"/>
      <c r="D971" s="3"/>
      <c r="E971" s="731"/>
      <c r="F971" s="732"/>
      <c r="G971" s="732"/>
      <c r="H971" s="733"/>
      <c r="I971" s="734"/>
      <c r="J971" s="735"/>
      <c r="K971" s="3"/>
      <c r="L971" s="3"/>
      <c r="M971" s="3"/>
      <c r="N971" s="3"/>
      <c r="O971" s="3"/>
      <c r="P971" s="3"/>
      <c r="Q971" s="3"/>
      <c r="R971" s="3"/>
      <c r="S971" s="3"/>
      <c r="T971" s="3"/>
      <c r="U971" s="3"/>
      <c r="V971" s="3"/>
      <c r="W971" s="3"/>
      <c r="X971" s="3"/>
      <c r="Y971" s="3"/>
      <c r="Z971" s="3"/>
    </row>
    <row r="972" spans="1:26" ht="12" customHeight="1" x14ac:dyDescent="0.25">
      <c r="A972" s="3"/>
      <c r="B972" s="3"/>
      <c r="C972" s="3"/>
      <c r="D972" s="3"/>
      <c r="E972" s="731"/>
      <c r="F972" s="732"/>
      <c r="G972" s="732"/>
      <c r="H972" s="733"/>
      <c r="I972" s="734"/>
      <c r="J972" s="735"/>
      <c r="K972" s="3"/>
      <c r="L972" s="3"/>
      <c r="M972" s="3"/>
      <c r="N972" s="3"/>
      <c r="O972" s="3"/>
      <c r="P972" s="3"/>
      <c r="Q972" s="3"/>
      <c r="R972" s="3"/>
      <c r="S972" s="3"/>
      <c r="T972" s="3"/>
      <c r="U972" s="3"/>
      <c r="V972" s="3"/>
      <c r="W972" s="3"/>
      <c r="X972" s="3"/>
      <c r="Y972" s="3"/>
      <c r="Z972" s="3"/>
    </row>
    <row r="973" spans="1:26" ht="12" customHeight="1" x14ac:dyDescent="0.25">
      <c r="A973" s="3"/>
      <c r="B973" s="3"/>
      <c r="C973" s="3"/>
      <c r="D973" s="3"/>
      <c r="E973" s="731"/>
      <c r="F973" s="732"/>
      <c r="G973" s="732"/>
      <c r="H973" s="733"/>
      <c r="I973" s="734"/>
      <c r="J973" s="735"/>
      <c r="K973" s="3"/>
      <c r="L973" s="3"/>
      <c r="M973" s="3"/>
      <c r="N973" s="3"/>
      <c r="O973" s="3"/>
      <c r="P973" s="3"/>
      <c r="Q973" s="3"/>
      <c r="R973" s="3"/>
      <c r="S973" s="3"/>
      <c r="T973" s="3"/>
      <c r="U973" s="3"/>
      <c r="V973" s="3"/>
      <c r="W973" s="3"/>
      <c r="X973" s="3"/>
      <c r="Y973" s="3"/>
      <c r="Z973" s="3"/>
    </row>
    <row r="974" spans="1:26" ht="12" customHeight="1" x14ac:dyDescent="0.25">
      <c r="A974" s="3"/>
      <c r="B974" s="3"/>
      <c r="C974" s="3"/>
      <c r="D974" s="3"/>
      <c r="E974" s="731"/>
      <c r="F974" s="732"/>
      <c r="G974" s="732"/>
      <c r="H974" s="733"/>
      <c r="I974" s="734"/>
      <c r="J974" s="735"/>
      <c r="K974" s="3"/>
      <c r="L974" s="3"/>
      <c r="M974" s="3"/>
      <c r="N974" s="3"/>
      <c r="O974" s="3"/>
      <c r="P974" s="3"/>
      <c r="Q974" s="3"/>
      <c r="R974" s="3"/>
      <c r="S974" s="3"/>
      <c r="T974" s="3"/>
      <c r="U974" s="3"/>
      <c r="V974" s="3"/>
      <c r="W974" s="3"/>
      <c r="X974" s="3"/>
      <c r="Y974" s="3"/>
      <c r="Z974" s="3"/>
    </row>
    <row r="975" spans="1:26" ht="12" customHeight="1" x14ac:dyDescent="0.25">
      <c r="A975" s="3"/>
      <c r="B975" s="3"/>
      <c r="C975" s="3"/>
      <c r="D975" s="3"/>
      <c r="E975" s="731"/>
      <c r="F975" s="732"/>
      <c r="G975" s="732"/>
      <c r="H975" s="733"/>
      <c r="I975" s="734"/>
      <c r="J975" s="735"/>
      <c r="K975" s="3"/>
      <c r="L975" s="3"/>
      <c r="M975" s="3"/>
      <c r="N975" s="3"/>
      <c r="O975" s="3"/>
      <c r="P975" s="3"/>
      <c r="Q975" s="3"/>
      <c r="R975" s="3"/>
      <c r="S975" s="3"/>
      <c r="T975" s="3"/>
      <c r="U975" s="3"/>
      <c r="V975" s="3"/>
      <c r="W975" s="3"/>
      <c r="X975" s="3"/>
      <c r="Y975" s="3"/>
      <c r="Z975" s="3"/>
    </row>
    <row r="976" spans="1:26" ht="12" customHeight="1" x14ac:dyDescent="0.25">
      <c r="A976" s="3"/>
      <c r="B976" s="3"/>
      <c r="C976" s="3"/>
      <c r="D976" s="3"/>
      <c r="E976" s="731"/>
      <c r="F976" s="732"/>
      <c r="G976" s="732"/>
      <c r="H976" s="733"/>
      <c r="I976" s="734"/>
      <c r="J976" s="735"/>
      <c r="K976" s="3"/>
      <c r="L976" s="3"/>
      <c r="M976" s="3"/>
      <c r="N976" s="3"/>
      <c r="O976" s="3"/>
      <c r="P976" s="3"/>
      <c r="Q976" s="3"/>
      <c r="R976" s="3"/>
      <c r="S976" s="3"/>
      <c r="T976" s="3"/>
      <c r="U976" s="3"/>
      <c r="V976" s="3"/>
      <c r="W976" s="3"/>
      <c r="X976" s="3"/>
      <c r="Y976" s="3"/>
      <c r="Z976" s="3"/>
    </row>
    <row r="977" spans="1:26" ht="12" customHeight="1" x14ac:dyDescent="0.25">
      <c r="A977" s="3"/>
      <c r="B977" s="3"/>
      <c r="C977" s="3"/>
      <c r="D977" s="3"/>
      <c r="E977" s="731"/>
      <c r="F977" s="732"/>
      <c r="G977" s="732"/>
      <c r="H977" s="733"/>
      <c r="I977" s="734"/>
      <c r="J977" s="735"/>
      <c r="K977" s="3"/>
      <c r="L977" s="3"/>
      <c r="M977" s="3"/>
      <c r="N977" s="3"/>
      <c r="O977" s="3"/>
      <c r="P977" s="3"/>
      <c r="Q977" s="3"/>
      <c r="R977" s="3"/>
      <c r="S977" s="3"/>
      <c r="T977" s="3"/>
      <c r="U977" s="3"/>
      <c r="V977" s="3"/>
      <c r="W977" s="3"/>
      <c r="X977" s="3"/>
      <c r="Y977" s="3"/>
      <c r="Z977" s="3"/>
    </row>
    <row r="978" spans="1:26" ht="12" customHeight="1" x14ac:dyDescent="0.25">
      <c r="A978" s="3"/>
      <c r="B978" s="3"/>
      <c r="C978" s="3"/>
      <c r="D978" s="3"/>
      <c r="E978" s="731"/>
      <c r="F978" s="732"/>
      <c r="G978" s="732"/>
      <c r="H978" s="733"/>
      <c r="I978" s="734"/>
      <c r="J978" s="735"/>
      <c r="K978" s="3"/>
      <c r="L978" s="3"/>
      <c r="M978" s="3"/>
      <c r="N978" s="3"/>
      <c r="O978" s="3"/>
      <c r="P978" s="3"/>
      <c r="Q978" s="3"/>
      <c r="R978" s="3"/>
      <c r="S978" s="3"/>
      <c r="T978" s="3"/>
      <c r="U978" s="3"/>
      <c r="V978" s="3"/>
      <c r="W978" s="3"/>
      <c r="X978" s="3"/>
      <c r="Y978" s="3"/>
      <c r="Z978" s="3"/>
    </row>
    <row r="979" spans="1:26" ht="12" customHeight="1" x14ac:dyDescent="0.25">
      <c r="A979" s="3"/>
      <c r="B979" s="3"/>
      <c r="C979" s="3"/>
      <c r="D979" s="3"/>
      <c r="E979" s="731"/>
      <c r="F979" s="732"/>
      <c r="G979" s="732"/>
      <c r="H979" s="733"/>
      <c r="I979" s="734"/>
      <c r="J979" s="735"/>
      <c r="K979" s="3"/>
      <c r="L979" s="3"/>
      <c r="M979" s="3"/>
      <c r="N979" s="3"/>
      <c r="O979" s="3"/>
      <c r="P979" s="3"/>
      <c r="Q979" s="3"/>
      <c r="R979" s="3"/>
      <c r="S979" s="3"/>
      <c r="T979" s="3"/>
      <c r="U979" s="3"/>
      <c r="V979" s="3"/>
      <c r="W979" s="3"/>
      <c r="X979" s="3"/>
      <c r="Y979" s="3"/>
      <c r="Z979" s="3"/>
    </row>
    <row r="980" spans="1:26" ht="12" customHeight="1" x14ac:dyDescent="0.25">
      <c r="A980" s="3"/>
      <c r="B980" s="3"/>
      <c r="C980" s="3"/>
      <c r="D980" s="3"/>
      <c r="E980" s="731"/>
      <c r="F980" s="732"/>
      <c r="G980" s="732"/>
      <c r="H980" s="733"/>
      <c r="I980" s="734"/>
      <c r="J980" s="735"/>
      <c r="K980" s="3"/>
      <c r="L980" s="3"/>
      <c r="M980" s="3"/>
      <c r="N980" s="3"/>
      <c r="O980" s="3"/>
      <c r="P980" s="3"/>
      <c r="Q980" s="3"/>
      <c r="R980" s="3"/>
      <c r="S980" s="3"/>
      <c r="T980" s="3"/>
      <c r="U980" s="3"/>
      <c r="V980" s="3"/>
      <c r="W980" s="3"/>
      <c r="X980" s="3"/>
      <c r="Y980" s="3"/>
      <c r="Z980" s="3"/>
    </row>
    <row r="981" spans="1:26" ht="12" customHeight="1" x14ac:dyDescent="0.25">
      <c r="A981" s="3"/>
      <c r="B981" s="3"/>
      <c r="C981" s="3"/>
      <c r="D981" s="3"/>
      <c r="E981" s="731"/>
      <c r="F981" s="732"/>
      <c r="G981" s="732"/>
      <c r="H981" s="733"/>
      <c r="I981" s="734"/>
      <c r="J981" s="735"/>
      <c r="K981" s="3"/>
      <c r="L981" s="3"/>
      <c r="M981" s="3"/>
      <c r="N981" s="3"/>
      <c r="O981" s="3"/>
      <c r="P981" s="3"/>
      <c r="Q981" s="3"/>
      <c r="R981" s="3"/>
      <c r="S981" s="3"/>
      <c r="T981" s="3"/>
      <c r="U981" s="3"/>
      <c r="V981" s="3"/>
      <c r="W981" s="3"/>
      <c r="X981" s="3"/>
      <c r="Y981" s="3"/>
      <c r="Z981" s="3"/>
    </row>
    <row r="982" spans="1:26" ht="12" customHeight="1" x14ac:dyDescent="0.25">
      <c r="A982" s="3"/>
      <c r="B982" s="3"/>
      <c r="C982" s="3"/>
      <c r="D982" s="3"/>
      <c r="E982" s="731"/>
      <c r="F982" s="732"/>
      <c r="G982" s="732"/>
      <c r="H982" s="733"/>
      <c r="I982" s="734"/>
      <c r="J982" s="735"/>
      <c r="K982" s="3"/>
      <c r="L982" s="3"/>
      <c r="M982" s="3"/>
      <c r="N982" s="3"/>
      <c r="O982" s="3"/>
      <c r="P982" s="3"/>
      <c r="Q982" s="3"/>
      <c r="R982" s="3"/>
      <c r="S982" s="3"/>
      <c r="T982" s="3"/>
      <c r="U982" s="3"/>
      <c r="V982" s="3"/>
      <c r="W982" s="3"/>
      <c r="X982" s="3"/>
      <c r="Y982" s="3"/>
      <c r="Z982" s="3"/>
    </row>
    <row r="983" spans="1:26" ht="12" customHeight="1" x14ac:dyDescent="0.25">
      <c r="A983" s="3"/>
      <c r="B983" s="3"/>
      <c r="C983" s="3"/>
      <c r="D983" s="3"/>
      <c r="E983" s="731"/>
      <c r="F983" s="732"/>
      <c r="G983" s="732"/>
      <c r="H983" s="733"/>
      <c r="I983" s="734"/>
      <c r="J983" s="735"/>
      <c r="K983" s="3"/>
      <c r="L983" s="3"/>
      <c r="M983" s="3"/>
      <c r="N983" s="3"/>
      <c r="O983" s="3"/>
      <c r="P983" s="3"/>
      <c r="Q983" s="3"/>
      <c r="R983" s="3"/>
      <c r="S983" s="3"/>
      <c r="T983" s="3"/>
      <c r="U983" s="3"/>
      <c r="V983" s="3"/>
      <c r="W983" s="3"/>
      <c r="X983" s="3"/>
      <c r="Y983" s="3"/>
      <c r="Z983" s="3"/>
    </row>
    <row r="984" spans="1:26" ht="12" customHeight="1" x14ac:dyDescent="0.25">
      <c r="A984" s="3"/>
      <c r="B984" s="3"/>
      <c r="C984" s="3"/>
      <c r="D984" s="3"/>
      <c r="E984" s="731"/>
      <c r="F984" s="732"/>
      <c r="G984" s="732"/>
      <c r="H984" s="733"/>
      <c r="I984" s="734"/>
      <c r="J984" s="735"/>
      <c r="K984" s="3"/>
      <c r="L984" s="3"/>
      <c r="M984" s="3"/>
      <c r="N984" s="3"/>
      <c r="O984" s="3"/>
      <c r="P984" s="3"/>
      <c r="Q984" s="3"/>
      <c r="R984" s="3"/>
      <c r="S984" s="3"/>
      <c r="T984" s="3"/>
      <c r="U984" s="3"/>
      <c r="V984" s="3"/>
      <c r="W984" s="3"/>
      <c r="X984" s="3"/>
      <c r="Y984" s="3"/>
      <c r="Z984" s="3"/>
    </row>
    <row r="985" spans="1:26" ht="12" customHeight="1" x14ac:dyDescent="0.25">
      <c r="A985" s="3"/>
      <c r="B985" s="3"/>
      <c r="C985" s="3"/>
      <c r="D985" s="3"/>
      <c r="E985" s="731"/>
      <c r="F985" s="732"/>
      <c r="G985" s="732"/>
      <c r="H985" s="733"/>
      <c r="I985" s="734"/>
      <c r="J985" s="735"/>
      <c r="K985" s="3"/>
      <c r="L985" s="3"/>
      <c r="M985" s="3"/>
      <c r="N985" s="3"/>
      <c r="O985" s="3"/>
      <c r="P985" s="3"/>
      <c r="Q985" s="3"/>
      <c r="R985" s="3"/>
      <c r="S985" s="3"/>
      <c r="T985" s="3"/>
      <c r="U985" s="3"/>
      <c r="V985" s="3"/>
      <c r="W985" s="3"/>
      <c r="X985" s="3"/>
      <c r="Y985" s="3"/>
      <c r="Z985" s="3"/>
    </row>
    <row r="986" spans="1:26" ht="12" customHeight="1" x14ac:dyDescent="0.25">
      <c r="A986" s="3"/>
      <c r="B986" s="3"/>
      <c r="C986" s="3"/>
      <c r="D986" s="3"/>
      <c r="E986" s="731"/>
      <c r="F986" s="732"/>
      <c r="G986" s="732"/>
      <c r="H986" s="733"/>
      <c r="I986" s="734"/>
      <c r="J986" s="735"/>
      <c r="K986" s="3"/>
      <c r="L986" s="3"/>
      <c r="M986" s="3"/>
      <c r="N986" s="3"/>
      <c r="O986" s="3"/>
      <c r="P986" s="3"/>
      <c r="Q986" s="3"/>
      <c r="R986" s="3"/>
      <c r="S986" s="3"/>
      <c r="T986" s="3"/>
      <c r="U986" s="3"/>
      <c r="V986" s="3"/>
      <c r="W986" s="3"/>
      <c r="X986" s="3"/>
      <c r="Y986" s="3"/>
      <c r="Z986" s="3"/>
    </row>
    <row r="987" spans="1:26" ht="12" customHeight="1" x14ac:dyDescent="0.25">
      <c r="A987" s="3"/>
      <c r="B987" s="3"/>
      <c r="C987" s="3"/>
      <c r="D987" s="3"/>
      <c r="E987" s="731"/>
      <c r="F987" s="732"/>
      <c r="G987" s="732"/>
      <c r="H987" s="733"/>
      <c r="I987" s="734"/>
      <c r="J987" s="735"/>
      <c r="K987" s="3"/>
      <c r="L987" s="3"/>
      <c r="M987" s="3"/>
      <c r="N987" s="3"/>
      <c r="O987" s="3"/>
      <c r="P987" s="3"/>
      <c r="Q987" s="3"/>
      <c r="R987" s="3"/>
      <c r="S987" s="3"/>
      <c r="T987" s="3"/>
      <c r="U987" s="3"/>
      <c r="V987" s="3"/>
      <c r="W987" s="3"/>
      <c r="X987" s="3"/>
      <c r="Y987" s="3"/>
      <c r="Z987" s="3"/>
    </row>
    <row r="988" spans="1:26" ht="12" customHeight="1" x14ac:dyDescent="0.25">
      <c r="A988" s="3"/>
      <c r="B988" s="3"/>
      <c r="C988" s="3"/>
      <c r="D988" s="3"/>
      <c r="E988" s="731"/>
      <c r="F988" s="732"/>
      <c r="G988" s="732"/>
      <c r="H988" s="733"/>
      <c r="I988" s="734"/>
      <c r="J988" s="735"/>
      <c r="K988" s="3"/>
      <c r="L988" s="3"/>
      <c r="M988" s="3"/>
      <c r="N988" s="3"/>
      <c r="O988" s="3"/>
      <c r="P988" s="3"/>
      <c r="Q988" s="3"/>
      <c r="R988" s="3"/>
      <c r="S988" s="3"/>
      <c r="T988" s="3"/>
      <c r="U988" s="3"/>
      <c r="V988" s="3"/>
      <c r="W988" s="3"/>
      <c r="X988" s="3"/>
      <c r="Y988" s="3"/>
      <c r="Z988" s="3"/>
    </row>
    <row r="989" spans="1:26" ht="12" customHeight="1" x14ac:dyDescent="0.25">
      <c r="A989" s="3"/>
      <c r="B989" s="3"/>
      <c r="C989" s="3"/>
      <c r="D989" s="3"/>
      <c r="E989" s="731"/>
      <c r="F989" s="732"/>
      <c r="G989" s="732"/>
      <c r="H989" s="733"/>
      <c r="I989" s="734"/>
      <c r="J989" s="735"/>
      <c r="K989" s="3"/>
      <c r="L989" s="3"/>
      <c r="M989" s="3"/>
      <c r="N989" s="3"/>
      <c r="O989" s="3"/>
      <c r="P989" s="3"/>
      <c r="Q989" s="3"/>
      <c r="R989" s="3"/>
      <c r="S989" s="3"/>
      <c r="T989" s="3"/>
      <c r="U989" s="3"/>
      <c r="V989" s="3"/>
      <c r="W989" s="3"/>
      <c r="X989" s="3"/>
      <c r="Y989" s="3"/>
      <c r="Z989" s="3"/>
    </row>
    <row r="990" spans="1:26" ht="12" customHeight="1" x14ac:dyDescent="0.25">
      <c r="A990" s="3"/>
      <c r="B990" s="3"/>
      <c r="C990" s="3"/>
      <c r="D990" s="3"/>
      <c r="E990" s="731"/>
      <c r="F990" s="732"/>
      <c r="G990" s="732"/>
      <c r="H990" s="733"/>
      <c r="I990" s="734"/>
      <c r="J990" s="735"/>
      <c r="K990" s="3"/>
      <c r="L990" s="3"/>
      <c r="M990" s="3"/>
      <c r="N990" s="3"/>
      <c r="O990" s="3"/>
      <c r="P990" s="3"/>
      <c r="Q990" s="3"/>
      <c r="R990" s="3"/>
      <c r="S990" s="3"/>
      <c r="T990" s="3"/>
      <c r="U990" s="3"/>
      <c r="V990" s="3"/>
      <c r="W990" s="3"/>
      <c r="X990" s="3"/>
      <c r="Y990" s="3"/>
      <c r="Z990" s="3"/>
    </row>
    <row r="991" spans="1:26" ht="12" customHeight="1" x14ac:dyDescent="0.25">
      <c r="A991" s="3"/>
      <c r="B991" s="3"/>
      <c r="C991" s="3"/>
      <c r="D991" s="3"/>
      <c r="E991" s="731"/>
      <c r="F991" s="732"/>
      <c r="G991" s="732"/>
      <c r="H991" s="733"/>
      <c r="I991" s="734"/>
      <c r="J991" s="735"/>
      <c r="K991" s="3"/>
      <c r="L991" s="3"/>
      <c r="M991" s="3"/>
      <c r="N991" s="3"/>
      <c r="O991" s="3"/>
      <c r="P991" s="3"/>
      <c r="Q991" s="3"/>
      <c r="R991" s="3"/>
      <c r="S991" s="3"/>
      <c r="T991" s="3"/>
      <c r="U991" s="3"/>
      <c r="V991" s="3"/>
      <c r="W991" s="3"/>
      <c r="X991" s="3"/>
      <c r="Y991" s="3"/>
      <c r="Z991" s="3"/>
    </row>
    <row r="992" spans="1:26" ht="12" customHeight="1" x14ac:dyDescent="0.25">
      <c r="A992" s="3"/>
      <c r="B992" s="3"/>
      <c r="C992" s="3"/>
      <c r="D992" s="3"/>
      <c r="E992" s="731"/>
      <c r="F992" s="732"/>
      <c r="G992" s="732"/>
      <c r="H992" s="733"/>
      <c r="I992" s="734"/>
      <c r="J992" s="735"/>
      <c r="K992" s="3"/>
      <c r="L992" s="3"/>
      <c r="M992" s="3"/>
      <c r="N992" s="3"/>
      <c r="O992" s="3"/>
      <c r="P992" s="3"/>
      <c r="Q992" s="3"/>
      <c r="R992" s="3"/>
      <c r="S992" s="3"/>
      <c r="T992" s="3"/>
      <c r="U992" s="3"/>
      <c r="V992" s="3"/>
      <c r="W992" s="3"/>
      <c r="X992" s="3"/>
      <c r="Y992" s="3"/>
      <c r="Z992" s="3"/>
    </row>
    <row r="993" spans="1:26" ht="12" customHeight="1" x14ac:dyDescent="0.25">
      <c r="A993" s="3"/>
      <c r="B993" s="3"/>
      <c r="C993" s="3"/>
      <c r="D993" s="3"/>
      <c r="E993" s="731"/>
      <c r="F993" s="732"/>
      <c r="G993" s="732"/>
      <c r="H993" s="733"/>
      <c r="I993" s="734"/>
      <c r="J993" s="735"/>
      <c r="K993" s="3"/>
      <c r="L993" s="3"/>
      <c r="M993" s="3"/>
      <c r="N993" s="3"/>
      <c r="O993" s="3"/>
      <c r="P993" s="3"/>
      <c r="Q993" s="3"/>
      <c r="R993" s="3"/>
      <c r="S993" s="3"/>
      <c r="T993" s="3"/>
      <c r="U993" s="3"/>
      <c r="V993" s="3"/>
      <c r="W993" s="3"/>
      <c r="X993" s="3"/>
      <c r="Y993" s="3"/>
      <c r="Z993" s="3"/>
    </row>
    <row r="994" spans="1:26" ht="12" customHeight="1" x14ac:dyDescent="0.25">
      <c r="A994" s="3"/>
      <c r="B994" s="3"/>
      <c r="C994" s="3"/>
      <c r="D994" s="3"/>
      <c r="E994" s="731"/>
      <c r="F994" s="732"/>
      <c r="G994" s="732"/>
      <c r="H994" s="733"/>
      <c r="I994" s="734"/>
      <c r="J994" s="735"/>
      <c r="K994" s="3"/>
      <c r="L994" s="3"/>
      <c r="M994" s="3"/>
      <c r="N994" s="3"/>
      <c r="O994" s="3"/>
      <c r="P994" s="3"/>
      <c r="Q994" s="3"/>
      <c r="R994" s="3"/>
      <c r="S994" s="3"/>
      <c r="T994" s="3"/>
      <c r="U994" s="3"/>
      <c r="V994" s="3"/>
      <c r="W994" s="3"/>
      <c r="X994" s="3"/>
      <c r="Y994" s="3"/>
      <c r="Z994" s="3"/>
    </row>
    <row r="995" spans="1:26" ht="12" customHeight="1" x14ac:dyDescent="0.25">
      <c r="A995" s="3"/>
      <c r="B995" s="3"/>
      <c r="C995" s="3"/>
      <c r="D995" s="3"/>
      <c r="E995" s="731"/>
      <c r="F995" s="732"/>
      <c r="G995" s="732"/>
      <c r="H995" s="733"/>
      <c r="I995" s="734"/>
      <c r="J995" s="735"/>
      <c r="K995" s="3"/>
      <c r="L995" s="3"/>
      <c r="M995" s="3"/>
      <c r="N995" s="3"/>
      <c r="O995" s="3"/>
      <c r="P995" s="3"/>
      <c r="Q995" s="3"/>
      <c r="R995" s="3"/>
      <c r="S995" s="3"/>
      <c r="T995" s="3"/>
      <c r="U995" s="3"/>
      <c r="V995" s="3"/>
      <c r="W995" s="3"/>
      <c r="X995" s="3"/>
      <c r="Y995" s="3"/>
      <c r="Z995" s="3"/>
    </row>
    <row r="996" spans="1:26" ht="12" customHeight="1" x14ac:dyDescent="0.25">
      <c r="A996" s="3"/>
      <c r="B996" s="3"/>
      <c r="C996" s="3"/>
      <c r="D996" s="3"/>
      <c r="E996" s="731"/>
      <c r="F996" s="732"/>
      <c r="G996" s="732"/>
      <c r="H996" s="733"/>
      <c r="I996" s="734"/>
      <c r="J996" s="735"/>
      <c r="K996" s="3"/>
      <c r="L996" s="3"/>
      <c r="M996" s="3"/>
      <c r="N996" s="3"/>
      <c r="O996" s="3"/>
      <c r="P996" s="3"/>
      <c r="Q996" s="3"/>
      <c r="R996" s="3"/>
      <c r="S996" s="3"/>
      <c r="T996" s="3"/>
      <c r="U996" s="3"/>
      <c r="V996" s="3"/>
      <c r="W996" s="3"/>
      <c r="X996" s="3"/>
      <c r="Y996" s="3"/>
      <c r="Z996" s="3"/>
    </row>
    <row r="997" spans="1:26" ht="12" customHeight="1" x14ac:dyDescent="0.25">
      <c r="A997" s="3"/>
      <c r="B997" s="3"/>
      <c r="C997" s="3"/>
      <c r="D997" s="3"/>
      <c r="E997" s="731"/>
      <c r="F997" s="732"/>
      <c r="G997" s="732"/>
      <c r="H997" s="733"/>
      <c r="I997" s="734"/>
      <c r="J997" s="735"/>
      <c r="K997" s="3"/>
      <c r="L997" s="3"/>
      <c r="M997" s="3"/>
      <c r="N997" s="3"/>
      <c r="O997" s="3"/>
      <c r="P997" s="3"/>
      <c r="Q997" s="3"/>
      <c r="R997" s="3"/>
      <c r="S997" s="3"/>
      <c r="T997" s="3"/>
      <c r="U997" s="3"/>
      <c r="V997" s="3"/>
      <c r="W997" s="3"/>
      <c r="X997" s="3"/>
      <c r="Y997" s="3"/>
      <c r="Z997" s="3"/>
    </row>
    <row r="998" spans="1:26" ht="12" customHeight="1" x14ac:dyDescent="0.25">
      <c r="A998" s="3"/>
      <c r="B998" s="3"/>
      <c r="C998" s="3"/>
      <c r="D998" s="3"/>
      <c r="E998" s="731"/>
      <c r="F998" s="732"/>
      <c r="G998" s="732"/>
      <c r="H998" s="733"/>
      <c r="I998" s="734"/>
      <c r="J998" s="735"/>
      <c r="K998" s="3"/>
      <c r="L998" s="3"/>
      <c r="M998" s="3"/>
      <c r="N998" s="3"/>
      <c r="O998" s="3"/>
      <c r="P998" s="3"/>
      <c r="Q998" s="3"/>
      <c r="R998" s="3"/>
      <c r="S998" s="3"/>
      <c r="T998" s="3"/>
      <c r="U998" s="3"/>
      <c r="V998" s="3"/>
      <c r="W998" s="3"/>
      <c r="X998" s="3"/>
      <c r="Y998" s="3"/>
      <c r="Z998" s="3"/>
    </row>
    <row r="999" spans="1:26" ht="12" customHeight="1" x14ac:dyDescent="0.25">
      <c r="A999" s="3"/>
      <c r="B999" s="3"/>
      <c r="C999" s="3"/>
      <c r="D999" s="3"/>
      <c r="E999" s="731"/>
      <c r="F999" s="732"/>
      <c r="G999" s="732"/>
      <c r="H999" s="733"/>
      <c r="I999" s="734"/>
      <c r="J999" s="735"/>
      <c r="K999" s="3"/>
      <c r="L999" s="3"/>
      <c r="M999" s="3"/>
      <c r="N999" s="3"/>
      <c r="O999" s="3"/>
      <c r="P999" s="3"/>
      <c r="Q999" s="3"/>
      <c r="R999" s="3"/>
      <c r="S999" s="3"/>
      <c r="T999" s="3"/>
      <c r="U999" s="3"/>
      <c r="V999" s="3"/>
      <c r="W999" s="3"/>
      <c r="X999" s="3"/>
      <c r="Y999" s="3"/>
      <c r="Z999" s="3"/>
    </row>
    <row r="1000" spans="1:26" ht="12" customHeight="1" x14ac:dyDescent="0.25">
      <c r="A1000" s="3"/>
      <c r="B1000" s="3"/>
      <c r="C1000" s="3"/>
      <c r="D1000" s="3"/>
      <c r="E1000" s="731"/>
      <c r="F1000" s="732"/>
      <c r="G1000" s="732"/>
      <c r="H1000" s="733"/>
      <c r="I1000" s="734"/>
      <c r="J1000" s="735"/>
      <c r="K1000" s="3"/>
      <c r="L1000" s="3"/>
      <c r="M1000" s="3"/>
      <c r="N1000" s="3"/>
      <c r="O1000" s="3"/>
      <c r="P1000" s="3"/>
      <c r="Q1000" s="3"/>
      <c r="R1000" s="3"/>
      <c r="S1000" s="3"/>
      <c r="T1000" s="3"/>
      <c r="U1000" s="3"/>
      <c r="V1000" s="3"/>
      <c r="W1000" s="3"/>
      <c r="X1000" s="3"/>
      <c r="Y1000" s="3"/>
      <c r="Z1000" s="3"/>
    </row>
  </sheetData>
  <mergeCells count="9">
    <mergeCell ref="B22:F22"/>
    <mergeCell ref="B23:F23"/>
    <mergeCell ref="B4:G4"/>
    <mergeCell ref="B5:B7"/>
    <mergeCell ref="C5:C7"/>
    <mergeCell ref="D5:E6"/>
    <mergeCell ref="F5:F7"/>
    <mergeCell ref="G5:G7"/>
    <mergeCell ref="B21:F21"/>
  </mergeCells>
  <printOptions horizontalCentered="1" verticalCentered="1"/>
  <pageMargins left="0.70866141732283472" right="0.70866141732283472" top="0.74803149606299213" bottom="0.74803149606299213" header="0" footer="0"/>
  <pageSetup paperSize="9" scale="80"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7074E-6329-4200-84C7-72477DC7DFC4}">
  <sheetPr>
    <tabColor rgb="FF92D050"/>
  </sheetPr>
  <dimension ref="A1"/>
  <sheetViews>
    <sheetView workbookViewId="0"/>
  </sheetViews>
  <sheetFormatPr baseColWidth="10" defaultRowHeight="15" x14ac:dyDescent="0.2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E06B2-71F1-44B3-90FA-38E3A1189969}">
  <sheetPr>
    <pageSetUpPr fitToPage="1"/>
  </sheetPr>
  <dimension ref="B1:R125"/>
  <sheetViews>
    <sheetView topLeftCell="A67" zoomScale="80" zoomScaleNormal="80" workbookViewId="0">
      <selection activeCell="I92" sqref="I92"/>
    </sheetView>
  </sheetViews>
  <sheetFormatPr baseColWidth="10" defaultRowHeight="15" x14ac:dyDescent="0.25"/>
  <cols>
    <col min="1" max="1" width="4.42578125" style="891" customWidth="1"/>
    <col min="2" max="3" width="5.7109375" style="891" customWidth="1"/>
    <col min="4" max="4" width="25.7109375" style="891" customWidth="1"/>
    <col min="5" max="5" width="11.42578125" style="891"/>
    <col min="6" max="6" width="35.7109375" style="891" customWidth="1"/>
    <col min="7" max="8" width="18.7109375" style="891" customWidth="1"/>
    <col min="9" max="11" width="11.42578125" style="891"/>
    <col min="12" max="12" width="9" style="891" bestFit="1" customWidth="1"/>
    <col min="13" max="13" width="45" style="891" customWidth="1"/>
    <col min="14" max="14" width="11.42578125" style="892"/>
    <col min="15" max="17" width="15.7109375" style="892" customWidth="1"/>
    <col min="18" max="18" width="11.42578125" style="892"/>
    <col min="19" max="16384" width="11.42578125" style="891"/>
  </cols>
  <sheetData>
    <row r="1" spans="2:17" ht="15.75" thickBot="1" x14ac:dyDescent="0.3"/>
    <row r="2" spans="2:17" ht="40.15" customHeight="1" thickBot="1" x14ac:dyDescent="0.3">
      <c r="B2" s="1513" t="s">
        <v>1924</v>
      </c>
      <c r="C2" s="1514"/>
      <c r="D2" s="1514"/>
      <c r="E2" s="1514"/>
      <c r="F2" s="1514"/>
      <c r="G2" s="1514"/>
      <c r="H2" s="1514"/>
      <c r="I2" s="1514"/>
      <c r="J2" s="1514"/>
      <c r="K2" s="1514"/>
      <c r="L2" s="1514"/>
      <c r="M2" s="1515"/>
    </row>
    <row r="3" spans="2:17" ht="15.75" thickBot="1" x14ac:dyDescent="0.3">
      <c r="B3" s="1516" t="s">
        <v>1378</v>
      </c>
      <c r="C3" s="1517"/>
      <c r="D3" s="1518" t="s">
        <v>1379</v>
      </c>
      <c r="E3" s="1519"/>
      <c r="F3" s="1520"/>
      <c r="G3" s="1521" t="s">
        <v>1380</v>
      </c>
      <c r="H3" s="1522"/>
      <c r="I3" s="893">
        <v>36</v>
      </c>
      <c r="J3" s="1523" t="s">
        <v>480</v>
      </c>
      <c r="K3" s="1524"/>
      <c r="L3" s="894"/>
      <c r="M3" s="895"/>
      <c r="N3" s="896"/>
    </row>
    <row r="4" spans="2:17" x14ac:dyDescent="0.25">
      <c r="B4" s="1506" t="s">
        <v>1381</v>
      </c>
      <c r="C4" s="1507"/>
      <c r="D4" s="1507"/>
      <c r="E4" s="1508"/>
      <c r="F4" s="897" t="s">
        <v>1382</v>
      </c>
      <c r="G4" s="1509" t="s">
        <v>1383</v>
      </c>
      <c r="H4" s="1510"/>
      <c r="I4" s="898">
        <v>20</v>
      </c>
      <c r="J4" s="1512" t="s">
        <v>482</v>
      </c>
      <c r="K4" s="1512"/>
      <c r="L4" s="894"/>
      <c r="M4" s="895"/>
    </row>
    <row r="5" spans="2:17" x14ac:dyDescent="0.25">
      <c r="B5" s="1506" t="s">
        <v>569</v>
      </c>
      <c r="C5" s="1507"/>
      <c r="D5" s="1507"/>
      <c r="E5" s="1508"/>
      <c r="F5" s="897">
        <v>2</v>
      </c>
      <c r="G5" s="1509" t="s">
        <v>1384</v>
      </c>
      <c r="H5" s="1510"/>
      <c r="I5" s="899">
        <f>I4*30</f>
        <v>600</v>
      </c>
      <c r="J5" s="1511" t="s">
        <v>1385</v>
      </c>
      <c r="K5" s="1512"/>
      <c r="L5" s="894"/>
      <c r="M5" s="895"/>
    </row>
    <row r="6" spans="2:17" x14ac:dyDescent="0.25">
      <c r="B6" s="1506" t="s">
        <v>1386</v>
      </c>
      <c r="C6" s="1507"/>
      <c r="D6" s="1507"/>
      <c r="E6" s="1508"/>
      <c r="F6" s="900" t="s">
        <v>563</v>
      </c>
      <c r="G6" s="1509" t="s">
        <v>1387</v>
      </c>
      <c r="H6" s="1510"/>
      <c r="I6" s="899">
        <f>I5*2</f>
        <v>1200</v>
      </c>
      <c r="J6" s="1511" t="s">
        <v>1385</v>
      </c>
      <c r="K6" s="1512"/>
      <c r="L6" s="894"/>
      <c r="M6" s="895"/>
      <c r="O6" s="901"/>
      <c r="P6" s="901"/>
      <c r="Q6" s="901"/>
    </row>
    <row r="7" spans="2:17" ht="14.45" customHeight="1" x14ac:dyDescent="0.25">
      <c r="B7" s="1506" t="s">
        <v>1388</v>
      </c>
      <c r="C7" s="1507"/>
      <c r="D7" s="1507"/>
      <c r="E7" s="1508"/>
      <c r="F7" s="902">
        <v>6612.9</v>
      </c>
      <c r="G7" s="1509" t="s">
        <v>1389</v>
      </c>
      <c r="H7" s="1510"/>
      <c r="I7" s="903">
        <v>48</v>
      </c>
      <c r="J7" s="1511" t="s">
        <v>484</v>
      </c>
      <c r="K7" s="1512"/>
      <c r="L7" s="894"/>
      <c r="M7" s="895">
        <f>I7+I8</f>
        <v>62</v>
      </c>
      <c r="O7" s="901"/>
      <c r="P7" s="901"/>
      <c r="Q7" s="901"/>
    </row>
    <row r="8" spans="2:17" x14ac:dyDescent="0.25">
      <c r="B8" s="1506" t="s">
        <v>1390</v>
      </c>
      <c r="C8" s="1507"/>
      <c r="D8" s="1507"/>
      <c r="E8" s="904">
        <v>0.3</v>
      </c>
      <c r="F8" s="905">
        <f>F7*E8</f>
        <v>1983.87</v>
      </c>
      <c r="G8" s="1509" t="s">
        <v>1391</v>
      </c>
      <c r="H8" s="1510"/>
      <c r="I8" s="903">
        <v>14</v>
      </c>
      <c r="J8" s="1511" t="s">
        <v>1392</v>
      </c>
      <c r="K8" s="1512"/>
      <c r="L8" s="894"/>
      <c r="M8" s="906" t="s">
        <v>1393</v>
      </c>
      <c r="N8" s="907"/>
      <c r="O8" s="901"/>
      <c r="P8" s="901"/>
      <c r="Q8" s="901"/>
    </row>
    <row r="9" spans="2:17" ht="14.45" customHeight="1" thickBot="1" x14ac:dyDescent="0.3">
      <c r="B9" s="908"/>
      <c r="C9" s="909"/>
      <c r="D9" s="909"/>
      <c r="E9" s="910"/>
      <c r="F9" s="910"/>
      <c r="G9" s="911"/>
      <c r="H9" s="910"/>
      <c r="I9" s="910"/>
      <c r="J9" s="910"/>
      <c r="K9" s="910"/>
      <c r="L9" s="894"/>
      <c r="M9" s="895"/>
      <c r="O9" s="901"/>
      <c r="P9" s="901"/>
      <c r="Q9" s="901"/>
    </row>
    <row r="10" spans="2:17" ht="40.5" x14ac:dyDescent="0.25">
      <c r="B10" s="1497" t="s">
        <v>1394</v>
      </c>
      <c r="C10" s="1498"/>
      <c r="D10" s="912" t="s">
        <v>642</v>
      </c>
      <c r="E10" s="912" t="s">
        <v>1275</v>
      </c>
      <c r="F10" s="912" t="s">
        <v>1276</v>
      </c>
      <c r="G10" s="913" t="s">
        <v>1277</v>
      </c>
      <c r="H10" s="913" t="s">
        <v>1278</v>
      </c>
      <c r="I10" s="913" t="s">
        <v>1279</v>
      </c>
      <c r="J10" s="1499" t="s">
        <v>1280</v>
      </c>
      <c r="K10" s="1499"/>
      <c r="L10" s="913" t="s">
        <v>1395</v>
      </c>
      <c r="M10" s="914" t="s">
        <v>1396</v>
      </c>
      <c r="O10" s="901"/>
      <c r="P10" s="901"/>
      <c r="Q10" s="901"/>
    </row>
    <row r="11" spans="2:17" ht="15" customHeight="1" x14ac:dyDescent="0.25">
      <c r="B11" s="1424" t="s">
        <v>1397</v>
      </c>
      <c r="C11" s="1501" t="s">
        <v>1398</v>
      </c>
      <c r="D11" s="1439" t="s">
        <v>1399</v>
      </c>
      <c r="E11" s="1439"/>
      <c r="F11" s="1439"/>
      <c r="G11" s="1439"/>
      <c r="H11" s="1439"/>
      <c r="I11" s="1439"/>
      <c r="J11" s="1439"/>
      <c r="K11" s="1439"/>
      <c r="L11" s="1439"/>
      <c r="M11" s="1502" t="s">
        <v>1400</v>
      </c>
      <c r="O11" s="901"/>
      <c r="P11" s="901"/>
      <c r="Q11" s="901"/>
    </row>
    <row r="12" spans="2:17" ht="40.15" customHeight="1" x14ac:dyDescent="0.25">
      <c r="B12" s="1425"/>
      <c r="C12" s="1501"/>
      <c r="D12" s="1480" t="s">
        <v>1401</v>
      </c>
      <c r="E12" s="1480"/>
      <c r="F12" s="1480"/>
      <c r="G12" s="915">
        <v>30</v>
      </c>
      <c r="H12" s="916">
        <v>2</v>
      </c>
      <c r="I12" s="917">
        <v>60</v>
      </c>
      <c r="J12" s="918"/>
      <c r="K12" s="919">
        <f>I4</f>
        <v>20</v>
      </c>
      <c r="L12" s="920">
        <f>I12*K12</f>
        <v>1200</v>
      </c>
      <c r="M12" s="1502"/>
      <c r="O12" s="901" t="s">
        <v>1925</v>
      </c>
      <c r="P12" s="901"/>
      <c r="Q12" s="901"/>
    </row>
    <row r="13" spans="2:17" ht="14.45" customHeight="1" x14ac:dyDescent="0.25">
      <c r="B13" s="1425"/>
      <c r="C13" s="1503" t="s">
        <v>1402</v>
      </c>
      <c r="D13" s="1439" t="s">
        <v>528</v>
      </c>
      <c r="E13" s="1439"/>
      <c r="F13" s="1439"/>
      <c r="G13" s="1439"/>
      <c r="H13" s="1439"/>
      <c r="I13" s="1439"/>
      <c r="J13" s="1439"/>
      <c r="K13" s="1439"/>
      <c r="L13" s="1439"/>
      <c r="M13" s="1502"/>
      <c r="O13" s="901"/>
      <c r="P13" s="901"/>
      <c r="Q13" s="901"/>
    </row>
    <row r="14" spans="2:17" ht="48.6" customHeight="1" x14ac:dyDescent="0.25">
      <c r="B14" s="1425"/>
      <c r="C14" s="1504"/>
      <c r="D14" s="1480" t="s">
        <v>529</v>
      </c>
      <c r="E14" s="921" t="s">
        <v>530</v>
      </c>
      <c r="F14" s="922" t="s">
        <v>531</v>
      </c>
      <c r="G14" s="923">
        <v>30</v>
      </c>
      <c r="H14" s="924">
        <v>2.5</v>
      </c>
      <c r="I14" s="925">
        <v>93.75</v>
      </c>
      <c r="J14" s="1481" t="s">
        <v>532</v>
      </c>
      <c r="K14" s="1469">
        <v>1</v>
      </c>
      <c r="L14" s="1484">
        <v>93.75</v>
      </c>
      <c r="M14" s="1502"/>
      <c r="N14" s="926"/>
      <c r="O14" s="901"/>
      <c r="P14" s="901"/>
      <c r="Q14" s="901"/>
    </row>
    <row r="15" spans="2:17" ht="14.45" hidden="1" customHeight="1" x14ac:dyDescent="0.25">
      <c r="B15" s="1425"/>
      <c r="C15" s="1504"/>
      <c r="D15" s="1480"/>
      <c r="E15" s="927" t="s">
        <v>533</v>
      </c>
      <c r="F15" s="928" t="s">
        <v>534</v>
      </c>
      <c r="G15" s="915">
        <v>45</v>
      </c>
      <c r="H15" s="916">
        <v>2</v>
      </c>
      <c r="I15" s="920">
        <v>112.5</v>
      </c>
      <c r="J15" s="1482"/>
      <c r="K15" s="1470"/>
      <c r="L15" s="1485"/>
      <c r="M15" s="1502"/>
      <c r="O15" s="901"/>
      <c r="P15" s="901"/>
      <c r="Q15" s="901"/>
    </row>
    <row r="16" spans="2:17" ht="14.45" hidden="1" customHeight="1" x14ac:dyDescent="0.25">
      <c r="B16" s="1425"/>
      <c r="C16" s="1504"/>
      <c r="D16" s="1480"/>
      <c r="E16" s="927" t="s">
        <v>535</v>
      </c>
      <c r="F16" s="928" t="s">
        <v>536</v>
      </c>
      <c r="G16" s="915">
        <v>60</v>
      </c>
      <c r="H16" s="916">
        <v>2</v>
      </c>
      <c r="I16" s="920">
        <v>150</v>
      </c>
      <c r="J16" s="1483"/>
      <c r="K16" s="1471"/>
      <c r="L16" s="1486"/>
      <c r="M16" s="1502"/>
      <c r="O16" s="901"/>
      <c r="P16" s="901"/>
      <c r="Q16" s="901"/>
    </row>
    <row r="17" spans="2:17" x14ac:dyDescent="0.25">
      <c r="B17" s="1425"/>
      <c r="C17" s="1504"/>
      <c r="D17" s="1439" t="s">
        <v>1403</v>
      </c>
      <c r="E17" s="1439"/>
      <c r="F17" s="1439"/>
      <c r="G17" s="1439"/>
      <c r="H17" s="1439"/>
      <c r="I17" s="1439"/>
      <c r="J17" s="1439"/>
      <c r="K17" s="1439"/>
      <c r="L17" s="1439"/>
      <c r="M17" s="1502"/>
      <c r="O17" s="901"/>
      <c r="P17" s="901"/>
      <c r="Q17" s="901"/>
    </row>
    <row r="18" spans="2:17" ht="14.45" hidden="1" customHeight="1" x14ac:dyDescent="0.25">
      <c r="B18" s="1425"/>
      <c r="C18" s="1504"/>
      <c r="D18" s="1487"/>
      <c r="E18" s="1488" t="s">
        <v>537</v>
      </c>
      <c r="F18" s="929" t="s">
        <v>538</v>
      </c>
      <c r="G18" s="930">
        <v>30</v>
      </c>
      <c r="H18" s="931">
        <v>3</v>
      </c>
      <c r="I18" s="932">
        <v>90</v>
      </c>
      <c r="J18" s="1491"/>
      <c r="K18" s="1469">
        <v>3</v>
      </c>
      <c r="L18" s="1494">
        <f>I19*K18</f>
        <v>270</v>
      </c>
      <c r="M18" s="1502"/>
      <c r="O18" s="901"/>
      <c r="P18" s="901"/>
      <c r="Q18" s="901"/>
    </row>
    <row r="19" spans="2:17" x14ac:dyDescent="0.25">
      <c r="B19" s="1425"/>
      <c r="C19" s="1504"/>
      <c r="D19" s="1487"/>
      <c r="E19" s="1489"/>
      <c r="F19" s="933" t="s">
        <v>539</v>
      </c>
      <c r="G19" s="934">
        <v>30</v>
      </c>
      <c r="H19" s="935">
        <v>3</v>
      </c>
      <c r="I19" s="936">
        <v>90</v>
      </c>
      <c r="J19" s="1492"/>
      <c r="K19" s="1470"/>
      <c r="L19" s="1495"/>
      <c r="M19" s="1502"/>
      <c r="O19" s="901"/>
      <c r="P19" s="901"/>
      <c r="Q19" s="901"/>
    </row>
    <row r="20" spans="2:17" hidden="1" x14ac:dyDescent="0.25">
      <c r="B20" s="1425"/>
      <c r="C20" s="1504"/>
      <c r="D20" s="1487"/>
      <c r="E20" s="1489"/>
      <c r="F20" s="927" t="s">
        <v>540</v>
      </c>
      <c r="G20" s="899">
        <v>30</v>
      </c>
      <c r="H20" s="937">
        <v>3</v>
      </c>
      <c r="I20" s="938">
        <v>90</v>
      </c>
      <c r="J20" s="1492"/>
      <c r="K20" s="1470"/>
      <c r="L20" s="1495"/>
      <c r="M20" s="1502"/>
      <c r="O20" s="901"/>
      <c r="P20" s="901"/>
      <c r="Q20" s="901"/>
    </row>
    <row r="21" spans="2:17" hidden="1" x14ac:dyDescent="0.25">
      <c r="B21" s="1425"/>
      <c r="C21" s="1504"/>
      <c r="D21" s="1487"/>
      <c r="E21" s="1489"/>
      <c r="F21" s="927" t="s">
        <v>541</v>
      </c>
      <c r="G21" s="899">
        <v>30</v>
      </c>
      <c r="H21" s="937">
        <v>3</v>
      </c>
      <c r="I21" s="938">
        <v>90</v>
      </c>
      <c r="J21" s="1492"/>
      <c r="K21" s="1470"/>
      <c r="L21" s="1495"/>
      <c r="M21" s="1502"/>
      <c r="O21" s="901"/>
      <c r="P21" s="901"/>
      <c r="Q21" s="901"/>
    </row>
    <row r="22" spans="2:17" hidden="1" x14ac:dyDescent="0.25">
      <c r="B22" s="1425"/>
      <c r="C22" s="1504"/>
      <c r="D22" s="1487"/>
      <c r="E22" s="1489"/>
      <c r="F22" s="927" t="s">
        <v>542</v>
      </c>
      <c r="G22" s="899">
        <v>30</v>
      </c>
      <c r="H22" s="937">
        <v>3</v>
      </c>
      <c r="I22" s="938">
        <v>90</v>
      </c>
      <c r="J22" s="1492"/>
      <c r="K22" s="1470"/>
      <c r="L22" s="1495"/>
      <c r="M22" s="1502"/>
      <c r="O22" s="901"/>
      <c r="P22" s="901"/>
      <c r="Q22" s="901"/>
    </row>
    <row r="23" spans="2:17" hidden="1" x14ac:dyDescent="0.25">
      <c r="B23" s="1425"/>
      <c r="C23" s="1504"/>
      <c r="D23" s="1487"/>
      <c r="E23" s="1489"/>
      <c r="F23" s="927" t="s">
        <v>543</v>
      </c>
      <c r="G23" s="899">
        <v>30</v>
      </c>
      <c r="H23" s="937">
        <v>3</v>
      </c>
      <c r="I23" s="938">
        <v>90</v>
      </c>
      <c r="J23" s="1492"/>
      <c r="K23" s="1470"/>
      <c r="L23" s="1495"/>
      <c r="M23" s="1502"/>
      <c r="O23" s="901"/>
      <c r="P23" s="901"/>
      <c r="Q23" s="901"/>
    </row>
    <row r="24" spans="2:17" hidden="1" x14ac:dyDescent="0.25">
      <c r="B24" s="1425"/>
      <c r="C24" s="1504"/>
      <c r="D24" s="1487"/>
      <c r="E24" s="1490"/>
      <c r="F24" s="927" t="s">
        <v>544</v>
      </c>
      <c r="G24" s="899">
        <v>30</v>
      </c>
      <c r="H24" s="937">
        <v>3</v>
      </c>
      <c r="I24" s="938">
        <v>90</v>
      </c>
      <c r="J24" s="1493"/>
      <c r="K24" s="1471"/>
      <c r="L24" s="1496"/>
      <c r="M24" s="1502"/>
      <c r="O24" s="901"/>
      <c r="P24" s="901"/>
      <c r="Q24" s="901"/>
    </row>
    <row r="25" spans="2:17" ht="15" customHeight="1" x14ac:dyDescent="0.25">
      <c r="B25" s="1425"/>
      <c r="C25" s="1505"/>
      <c r="D25" s="1487"/>
      <c r="E25" s="1338" t="s">
        <v>545</v>
      </c>
      <c r="F25" s="1338"/>
      <c r="G25" s="1338"/>
      <c r="H25" s="1338"/>
      <c r="I25" s="939">
        <v>25.8</v>
      </c>
      <c r="J25" s="940"/>
      <c r="K25" s="919">
        <v>1</v>
      </c>
      <c r="L25" s="920">
        <v>25.8</v>
      </c>
      <c r="M25" s="1502"/>
      <c r="O25" s="901"/>
      <c r="P25" s="901"/>
      <c r="Q25" s="901"/>
    </row>
    <row r="26" spans="2:17" ht="13.9" customHeight="1" x14ac:dyDescent="0.25">
      <c r="B26" s="1425"/>
      <c r="C26" s="1477" t="s">
        <v>1404</v>
      </c>
      <c r="D26" s="1439" t="s">
        <v>1405</v>
      </c>
      <c r="E26" s="1439"/>
      <c r="F26" s="1439"/>
      <c r="G26" s="1439"/>
      <c r="H26" s="1439"/>
      <c r="I26" s="1439"/>
      <c r="J26" s="1439"/>
      <c r="K26" s="1439"/>
      <c r="L26" s="1439"/>
      <c r="M26" s="1502"/>
      <c r="O26" s="901"/>
      <c r="P26" s="901"/>
      <c r="Q26" s="901"/>
    </row>
    <row r="27" spans="2:17" ht="14.45" hidden="1" customHeight="1" x14ac:dyDescent="0.25">
      <c r="B27" s="1425"/>
      <c r="C27" s="1478"/>
      <c r="D27" s="1480"/>
      <c r="E27" s="1476" t="s">
        <v>537</v>
      </c>
      <c r="F27" s="929" t="s">
        <v>546</v>
      </c>
      <c r="G27" s="930">
        <v>30</v>
      </c>
      <c r="H27" s="931">
        <v>3</v>
      </c>
      <c r="I27" s="941">
        <v>90</v>
      </c>
      <c r="J27" s="1466"/>
      <c r="K27" s="1469">
        <v>2</v>
      </c>
      <c r="L27" s="1459">
        <f>I28*K27</f>
        <v>180</v>
      </c>
      <c r="M27" s="1502"/>
      <c r="O27" s="901"/>
      <c r="P27" s="901"/>
      <c r="Q27" s="901"/>
    </row>
    <row r="28" spans="2:17" ht="14.45" customHeight="1" x14ac:dyDescent="0.25">
      <c r="B28" s="1425"/>
      <c r="C28" s="1478"/>
      <c r="D28" s="1480"/>
      <c r="E28" s="1476"/>
      <c r="F28" s="933" t="s">
        <v>547</v>
      </c>
      <c r="G28" s="934">
        <v>30</v>
      </c>
      <c r="H28" s="935">
        <v>3</v>
      </c>
      <c r="I28" s="942">
        <v>90</v>
      </c>
      <c r="J28" s="1467"/>
      <c r="K28" s="1470"/>
      <c r="L28" s="1472"/>
      <c r="M28" s="1502"/>
      <c r="O28" s="901"/>
      <c r="P28" s="901"/>
      <c r="Q28" s="901"/>
    </row>
    <row r="29" spans="2:17" ht="14.45" hidden="1" customHeight="1" x14ac:dyDescent="0.25">
      <c r="B29" s="1425"/>
      <c r="C29" s="1478"/>
      <c r="D29" s="1480"/>
      <c r="E29" s="1476"/>
      <c r="F29" s="927" t="s">
        <v>548</v>
      </c>
      <c r="G29" s="899">
        <v>30</v>
      </c>
      <c r="H29" s="937">
        <v>3</v>
      </c>
      <c r="I29" s="943">
        <v>90</v>
      </c>
      <c r="J29" s="1467"/>
      <c r="K29" s="1470"/>
      <c r="L29" s="1472"/>
      <c r="M29" s="1502"/>
      <c r="O29" s="944"/>
      <c r="P29" s="945"/>
      <c r="Q29" s="944"/>
    </row>
    <row r="30" spans="2:17" ht="14.45" hidden="1" customHeight="1" x14ac:dyDescent="0.25">
      <c r="B30" s="1425"/>
      <c r="C30" s="1478"/>
      <c r="D30" s="1480"/>
      <c r="E30" s="1476"/>
      <c r="F30" s="927" t="s">
        <v>549</v>
      </c>
      <c r="G30" s="899">
        <v>30</v>
      </c>
      <c r="H30" s="937">
        <v>3</v>
      </c>
      <c r="I30" s="943">
        <v>90</v>
      </c>
      <c r="J30" s="1467"/>
      <c r="K30" s="1470"/>
      <c r="L30" s="1472"/>
      <c r="M30" s="1502"/>
      <c r="O30" s="944"/>
      <c r="P30" s="945"/>
      <c r="Q30" s="944"/>
    </row>
    <row r="31" spans="2:17" ht="14.45" hidden="1" customHeight="1" x14ac:dyDescent="0.25">
      <c r="B31" s="1425"/>
      <c r="C31" s="1478"/>
      <c r="D31" s="1480"/>
      <c r="E31" s="1476"/>
      <c r="F31" s="927" t="s">
        <v>550</v>
      </c>
      <c r="G31" s="899">
        <v>30</v>
      </c>
      <c r="H31" s="937">
        <v>3</v>
      </c>
      <c r="I31" s="943">
        <v>90</v>
      </c>
      <c r="J31" s="1467"/>
      <c r="K31" s="1470"/>
      <c r="L31" s="1472"/>
      <c r="M31" s="1502"/>
      <c r="O31" s="944"/>
      <c r="P31" s="945"/>
      <c r="Q31" s="944"/>
    </row>
    <row r="32" spans="2:17" hidden="1" x14ac:dyDescent="0.25">
      <c r="B32" s="1425"/>
      <c r="C32" s="1478"/>
      <c r="D32" s="1480"/>
      <c r="E32" s="1476"/>
      <c r="F32" s="927" t="s">
        <v>551</v>
      </c>
      <c r="G32" s="899">
        <v>30</v>
      </c>
      <c r="H32" s="937">
        <v>3</v>
      </c>
      <c r="I32" s="943">
        <v>90</v>
      </c>
      <c r="J32" s="1468"/>
      <c r="K32" s="1471"/>
      <c r="L32" s="1460"/>
      <c r="M32" s="1502"/>
      <c r="O32" s="944"/>
      <c r="P32" s="945"/>
      <c r="Q32" s="944"/>
    </row>
    <row r="33" spans="2:17" ht="14.45" customHeight="1" x14ac:dyDescent="0.25">
      <c r="B33" s="1425"/>
      <c r="C33" s="1478"/>
      <c r="D33" s="1439" t="s">
        <v>553</v>
      </c>
      <c r="E33" s="1439"/>
      <c r="F33" s="1439"/>
      <c r="G33" s="1439"/>
      <c r="H33" s="1439"/>
      <c r="I33" s="1439"/>
      <c r="J33" s="1439"/>
      <c r="K33" s="1439"/>
      <c r="L33" s="1439"/>
      <c r="M33" s="1502"/>
      <c r="O33" s="944"/>
      <c r="P33" s="946"/>
      <c r="Q33" s="901"/>
    </row>
    <row r="34" spans="2:17" ht="14.45" customHeight="1" x14ac:dyDescent="0.25">
      <c r="B34" s="1425"/>
      <c r="C34" s="1478"/>
      <c r="D34" s="1473"/>
      <c r="E34" s="1476"/>
      <c r="F34" s="947" t="s">
        <v>554</v>
      </c>
      <c r="G34" s="948">
        <v>30</v>
      </c>
      <c r="H34" s="949">
        <v>3</v>
      </c>
      <c r="I34" s="950">
        <v>105</v>
      </c>
      <c r="J34" s="1466"/>
      <c r="K34" s="1469">
        <v>2</v>
      </c>
      <c r="L34" s="1459">
        <f>I36*K34</f>
        <v>210</v>
      </c>
      <c r="M34" s="1502"/>
      <c r="O34" s="944"/>
      <c r="P34" s="951"/>
      <c r="Q34" s="944"/>
    </row>
    <row r="35" spans="2:17" ht="14.45" hidden="1" customHeight="1" x14ac:dyDescent="0.25">
      <c r="B35" s="1425"/>
      <c r="C35" s="1478"/>
      <c r="D35" s="1474"/>
      <c r="E35" s="1476"/>
      <c r="F35" s="927" t="s">
        <v>556</v>
      </c>
      <c r="G35" s="899">
        <v>30</v>
      </c>
      <c r="H35" s="937">
        <v>3</v>
      </c>
      <c r="I35" s="943">
        <v>105</v>
      </c>
      <c r="J35" s="1467"/>
      <c r="K35" s="1470"/>
      <c r="L35" s="1472"/>
      <c r="M35" s="1502"/>
      <c r="O35" s="944"/>
      <c r="P35" s="951"/>
      <c r="Q35" s="944"/>
    </row>
    <row r="36" spans="2:17" ht="14.45" hidden="1" customHeight="1" x14ac:dyDescent="0.25">
      <c r="B36" s="1425"/>
      <c r="C36" s="1478"/>
      <c r="D36" s="1474"/>
      <c r="E36" s="1476"/>
      <c r="F36" s="927" t="s">
        <v>558</v>
      </c>
      <c r="G36" s="899">
        <v>30</v>
      </c>
      <c r="H36" s="937">
        <v>3</v>
      </c>
      <c r="I36" s="943">
        <v>105</v>
      </c>
      <c r="J36" s="1467"/>
      <c r="K36" s="1470"/>
      <c r="L36" s="1472"/>
      <c r="M36" s="1502"/>
      <c r="O36" s="944"/>
      <c r="P36" s="951"/>
      <c r="Q36" s="944"/>
    </row>
    <row r="37" spans="2:17" ht="15" hidden="1" customHeight="1" x14ac:dyDescent="0.25">
      <c r="B37" s="1425"/>
      <c r="C37" s="1478"/>
      <c r="D37" s="1475"/>
      <c r="E37" s="1476"/>
      <c r="F37" s="927" t="s">
        <v>559</v>
      </c>
      <c r="G37" s="899">
        <v>30</v>
      </c>
      <c r="H37" s="937">
        <v>3</v>
      </c>
      <c r="I37" s="943">
        <v>105</v>
      </c>
      <c r="J37" s="1468"/>
      <c r="K37" s="1471"/>
      <c r="L37" s="1460"/>
      <c r="M37" s="1502"/>
      <c r="O37" s="944"/>
      <c r="P37" s="951"/>
      <c r="Q37" s="944"/>
    </row>
    <row r="38" spans="2:17" ht="14.45" customHeight="1" x14ac:dyDescent="0.25">
      <c r="B38" s="1425"/>
      <c r="C38" s="1478"/>
      <c r="D38" s="1439" t="s">
        <v>560</v>
      </c>
      <c r="E38" s="1439"/>
      <c r="F38" s="1439"/>
      <c r="G38" s="1439"/>
      <c r="H38" s="1439"/>
      <c r="I38" s="1439"/>
      <c r="J38" s="1439"/>
      <c r="K38" s="1439"/>
      <c r="L38" s="1439"/>
      <c r="M38" s="1502"/>
      <c r="O38" s="944"/>
      <c r="P38" s="946"/>
      <c r="Q38" s="901"/>
    </row>
    <row r="39" spans="2:17" ht="14.45" customHeight="1" x14ac:dyDescent="0.25">
      <c r="B39" s="1425"/>
      <c r="C39" s="1478"/>
      <c r="D39" s="1473"/>
      <c r="E39" s="1476"/>
      <c r="F39" s="947" t="s">
        <v>554</v>
      </c>
      <c r="G39" s="948">
        <v>30</v>
      </c>
      <c r="H39" s="949">
        <v>3</v>
      </c>
      <c r="I39" s="950">
        <v>90</v>
      </c>
      <c r="J39" s="1466"/>
      <c r="K39" s="1469">
        <v>2</v>
      </c>
      <c r="L39" s="1459">
        <f>I39*K39</f>
        <v>180</v>
      </c>
      <c r="M39" s="1502"/>
      <c r="O39" s="944"/>
      <c r="P39" s="951"/>
      <c r="Q39" s="944"/>
    </row>
    <row r="40" spans="2:17" ht="14.45" hidden="1" customHeight="1" x14ac:dyDescent="0.25">
      <c r="B40" s="1425"/>
      <c r="C40" s="1478"/>
      <c r="D40" s="1474"/>
      <c r="E40" s="1476"/>
      <c r="F40" s="927" t="s">
        <v>556</v>
      </c>
      <c r="G40" s="899">
        <v>30</v>
      </c>
      <c r="H40" s="937">
        <v>3</v>
      </c>
      <c r="I40" s="943">
        <v>90</v>
      </c>
      <c r="J40" s="1467"/>
      <c r="K40" s="1470"/>
      <c r="L40" s="1472"/>
      <c r="M40" s="1502"/>
      <c r="O40" s="944"/>
      <c r="P40" s="951"/>
      <c r="Q40" s="944"/>
    </row>
    <row r="41" spans="2:17" ht="14.45" hidden="1" customHeight="1" x14ac:dyDescent="0.25">
      <c r="B41" s="1425"/>
      <c r="C41" s="1478"/>
      <c r="D41" s="1474"/>
      <c r="E41" s="1476"/>
      <c r="F41" s="927" t="s">
        <v>558</v>
      </c>
      <c r="G41" s="899">
        <v>30</v>
      </c>
      <c r="H41" s="937">
        <v>3</v>
      </c>
      <c r="I41" s="943">
        <v>90</v>
      </c>
      <c r="J41" s="1467"/>
      <c r="K41" s="1470"/>
      <c r="L41" s="1472"/>
      <c r="M41" s="1502"/>
      <c r="O41" s="944"/>
      <c r="P41" s="951"/>
      <c r="Q41" s="944"/>
    </row>
    <row r="42" spans="2:17" ht="14.45" hidden="1" customHeight="1" x14ac:dyDescent="0.25">
      <c r="B42" s="1425"/>
      <c r="C42" s="1479"/>
      <c r="D42" s="1475"/>
      <c r="E42" s="1476"/>
      <c r="F42" s="927" t="s">
        <v>559</v>
      </c>
      <c r="G42" s="899">
        <v>30</v>
      </c>
      <c r="H42" s="937">
        <v>3</v>
      </c>
      <c r="I42" s="943">
        <v>90</v>
      </c>
      <c r="J42" s="1468"/>
      <c r="K42" s="1471"/>
      <c r="L42" s="1460"/>
      <c r="M42" s="1502"/>
      <c r="O42" s="944"/>
      <c r="P42" s="951"/>
      <c r="Q42" s="944"/>
    </row>
    <row r="43" spans="2:17" ht="14.45" customHeight="1" x14ac:dyDescent="0.25">
      <c r="B43" s="1425"/>
      <c r="C43" s="1427" t="s">
        <v>1406</v>
      </c>
      <c r="D43" s="1439" t="s">
        <v>561</v>
      </c>
      <c r="E43" s="1439"/>
      <c r="F43" s="1439"/>
      <c r="G43" s="1439"/>
      <c r="H43" s="1439"/>
      <c r="I43" s="1439"/>
      <c r="J43" s="1439"/>
      <c r="K43" s="1439"/>
      <c r="L43" s="1439"/>
      <c r="M43" s="1502"/>
      <c r="O43" s="944"/>
      <c r="P43" s="951"/>
      <c r="Q43" s="944"/>
    </row>
    <row r="44" spans="2:17" ht="27" hidden="1" customHeight="1" x14ac:dyDescent="0.25">
      <c r="B44" s="1425"/>
      <c r="C44" s="1427"/>
      <c r="D44" s="1449" t="s">
        <v>1926</v>
      </c>
      <c r="E44" s="952" t="s">
        <v>530</v>
      </c>
      <c r="F44" s="1452" t="s">
        <v>562</v>
      </c>
      <c r="G44" s="1453"/>
      <c r="H44" s="953">
        <v>1</v>
      </c>
      <c r="I44" s="1454">
        <f>IF(I4&lt;4,90,IF(AND(I4&gt;3,I4&lt;10),I5,IF(I4&gt;9,300,0)))</f>
        <v>300</v>
      </c>
      <c r="J44" s="1456" t="s">
        <v>563</v>
      </c>
      <c r="K44" s="1315">
        <v>1</v>
      </c>
      <c r="L44" s="1459">
        <f>I44*K44</f>
        <v>300</v>
      </c>
      <c r="M44" s="1502"/>
      <c r="O44" s="944"/>
      <c r="P44" s="951"/>
      <c r="Q44" s="944"/>
    </row>
    <row r="45" spans="2:17" ht="40.15" customHeight="1" x14ac:dyDescent="0.25">
      <c r="B45" s="1425"/>
      <c r="C45" s="1427"/>
      <c r="D45" s="1450"/>
      <c r="E45" s="947" t="s">
        <v>533</v>
      </c>
      <c r="F45" s="1461" t="s">
        <v>564</v>
      </c>
      <c r="G45" s="1462"/>
      <c r="H45" s="954">
        <v>1</v>
      </c>
      <c r="I45" s="1455"/>
      <c r="J45" s="1457"/>
      <c r="K45" s="1404"/>
      <c r="L45" s="1460"/>
      <c r="M45" s="1502"/>
      <c r="O45" s="944"/>
      <c r="P45" s="951"/>
      <c r="Q45" s="944"/>
    </row>
    <row r="46" spans="2:17" ht="36" customHeight="1" x14ac:dyDescent="0.25">
      <c r="B46" s="1425"/>
      <c r="C46" s="955"/>
      <c r="D46" s="1451"/>
      <c r="E46" s="1463" t="s">
        <v>565</v>
      </c>
      <c r="F46" s="1464"/>
      <c r="G46" s="1464"/>
      <c r="H46" s="1465"/>
      <c r="I46" s="956">
        <f>(I44*0.15)</f>
        <v>45</v>
      </c>
      <c r="J46" s="1458"/>
      <c r="K46" s="1316"/>
      <c r="L46" s="957">
        <f>+I46</f>
        <v>45</v>
      </c>
      <c r="M46" s="1502"/>
      <c r="O46" s="944"/>
      <c r="P46" s="951"/>
      <c r="Q46" s="944"/>
    </row>
    <row r="47" spans="2:17" ht="14.45" customHeight="1" x14ac:dyDescent="0.25">
      <c r="B47" s="1425"/>
      <c r="C47" s="1427" t="s">
        <v>1408</v>
      </c>
      <c r="D47" s="1439" t="s">
        <v>1409</v>
      </c>
      <c r="E47" s="1439"/>
      <c r="F47" s="1439"/>
      <c r="G47" s="1439"/>
      <c r="H47" s="1439"/>
      <c r="I47" s="1439"/>
      <c r="J47" s="1439"/>
      <c r="K47" s="1439"/>
      <c r="L47" s="1439"/>
      <c r="M47" s="1502"/>
      <c r="O47" s="944"/>
      <c r="P47" s="951"/>
      <c r="Q47" s="944"/>
    </row>
    <row r="48" spans="2:17" ht="59.45" customHeight="1" x14ac:dyDescent="0.25">
      <c r="B48" s="1425"/>
      <c r="C48" s="1427"/>
      <c r="D48" s="1440" t="s">
        <v>1410</v>
      </c>
      <c r="E48" s="958" t="s">
        <v>530</v>
      </c>
      <c r="F48" s="958" t="s">
        <v>1411</v>
      </c>
      <c r="G48" s="1442" t="s">
        <v>1412</v>
      </c>
      <c r="H48" s="1442"/>
      <c r="I48" s="950">
        <v>420</v>
      </c>
      <c r="J48" s="1443" t="s">
        <v>532</v>
      </c>
      <c r="K48" s="1445">
        <f>ROUNDUP(I4*3/35, 0)</f>
        <v>2</v>
      </c>
      <c r="L48" s="1447">
        <f>+I48*K48</f>
        <v>840</v>
      </c>
      <c r="M48" s="1502"/>
      <c r="O48" s="944"/>
      <c r="P48" s="951"/>
      <c r="Q48" s="944"/>
    </row>
    <row r="49" spans="2:17" ht="25.15" hidden="1" customHeight="1" x14ac:dyDescent="0.25">
      <c r="B49" s="1425"/>
      <c r="C49" s="1427"/>
      <c r="D49" s="1441"/>
      <c r="E49" s="927" t="s">
        <v>533</v>
      </c>
      <c r="F49" s="927" t="s">
        <v>1413</v>
      </c>
      <c r="G49" s="1327" t="s">
        <v>1414</v>
      </c>
      <c r="H49" s="1327"/>
      <c r="I49" s="959">
        <v>800</v>
      </c>
      <c r="J49" s="1444"/>
      <c r="K49" s="1446"/>
      <c r="L49" s="1448"/>
      <c r="M49" s="1502"/>
      <c r="O49" s="944"/>
      <c r="P49" s="951"/>
      <c r="Q49" s="944"/>
    </row>
    <row r="50" spans="2:17" ht="19.899999999999999" hidden="1" customHeight="1" x14ac:dyDescent="0.25">
      <c r="B50" s="1425"/>
      <c r="C50" s="1427" t="s">
        <v>356</v>
      </c>
      <c r="D50" s="1337" t="s">
        <v>1415</v>
      </c>
      <c r="E50" s="1337"/>
      <c r="F50" s="1337"/>
      <c r="G50" s="930" t="s">
        <v>530</v>
      </c>
      <c r="H50" s="1428" t="s">
        <v>1416</v>
      </c>
      <c r="I50" s="1429"/>
      <c r="J50" s="1415" t="s">
        <v>563</v>
      </c>
      <c r="K50" s="1315">
        <v>1</v>
      </c>
      <c r="L50" s="1317">
        <f>F8</f>
        <v>1983.87</v>
      </c>
      <c r="M50" s="1502"/>
      <c r="O50" s="944"/>
      <c r="P50" s="951"/>
      <c r="Q50" s="944"/>
    </row>
    <row r="51" spans="2:17" ht="34.15" customHeight="1" x14ac:dyDescent="0.25">
      <c r="B51" s="1425"/>
      <c r="C51" s="1427"/>
      <c r="D51" s="1337"/>
      <c r="E51" s="1337"/>
      <c r="F51" s="1337"/>
      <c r="G51" s="934" t="s">
        <v>533</v>
      </c>
      <c r="H51" s="1432" t="s">
        <v>1417</v>
      </c>
      <c r="I51" s="1433"/>
      <c r="J51" s="1416"/>
      <c r="K51" s="1404"/>
      <c r="L51" s="1430"/>
      <c r="M51" s="1502"/>
      <c r="O51" s="944"/>
      <c r="P51" s="951"/>
      <c r="Q51" s="944"/>
    </row>
    <row r="52" spans="2:17" ht="14.45" hidden="1" customHeight="1" x14ac:dyDescent="0.25">
      <c r="B52" s="1425"/>
      <c r="C52" s="1427"/>
      <c r="D52" s="1337"/>
      <c r="E52" s="1337"/>
      <c r="F52" s="1337"/>
      <c r="G52" s="899" t="s">
        <v>535</v>
      </c>
      <c r="H52" s="1434" t="s">
        <v>1418</v>
      </c>
      <c r="I52" s="1435"/>
      <c r="J52" s="1417"/>
      <c r="K52" s="1316"/>
      <c r="L52" s="1431"/>
      <c r="M52" s="1502"/>
      <c r="O52" s="944"/>
      <c r="P52" s="951"/>
      <c r="Q52" s="944"/>
    </row>
    <row r="53" spans="2:17" ht="19.899999999999999" hidden="1" customHeight="1" x14ac:dyDescent="0.25">
      <c r="B53" s="1425"/>
      <c r="C53" s="1427"/>
      <c r="D53" s="1337" t="s">
        <v>1419</v>
      </c>
      <c r="E53" s="960" t="s">
        <v>530</v>
      </c>
      <c r="F53" s="1436" t="s">
        <v>1420</v>
      </c>
      <c r="G53" s="1437"/>
      <c r="H53" s="1437"/>
      <c r="I53" s="1438"/>
      <c r="J53" s="1415" t="s">
        <v>563</v>
      </c>
      <c r="K53" s="1315">
        <v>1</v>
      </c>
      <c r="L53" s="1317">
        <f>0.1*I5</f>
        <v>60</v>
      </c>
      <c r="M53" s="1502"/>
      <c r="O53" s="944"/>
      <c r="P53" s="951"/>
      <c r="Q53" s="944"/>
    </row>
    <row r="54" spans="2:17" ht="42.6" customHeight="1" x14ac:dyDescent="0.25">
      <c r="B54" s="1425"/>
      <c r="C54" s="1427"/>
      <c r="D54" s="1337"/>
      <c r="E54" s="961" t="s">
        <v>533</v>
      </c>
      <c r="F54" s="1418" t="s">
        <v>1421</v>
      </c>
      <c r="G54" s="1419"/>
      <c r="H54" s="1419"/>
      <c r="I54" s="1420"/>
      <c r="J54" s="1416"/>
      <c r="K54" s="1404"/>
      <c r="L54" s="1391"/>
      <c r="M54" s="1502"/>
      <c r="O54" s="944"/>
      <c r="P54" s="951"/>
      <c r="Q54" s="944"/>
    </row>
    <row r="55" spans="2:17" ht="19.899999999999999" hidden="1" customHeight="1" x14ac:dyDescent="0.25">
      <c r="B55" s="1500"/>
      <c r="C55" s="1427"/>
      <c r="D55" s="1337"/>
      <c r="E55" s="927" t="s">
        <v>535</v>
      </c>
      <c r="F55" s="1421" t="s">
        <v>1422</v>
      </c>
      <c r="G55" s="1422"/>
      <c r="H55" s="1422"/>
      <c r="I55" s="1423"/>
      <c r="J55" s="1417"/>
      <c r="K55" s="1316"/>
      <c r="L55" s="1318"/>
      <c r="M55" s="1502"/>
      <c r="O55" s="944"/>
      <c r="P55" s="951"/>
      <c r="Q55" s="944"/>
    </row>
    <row r="56" spans="2:17" ht="89.25" hidden="1" customHeight="1" x14ac:dyDescent="0.25">
      <c r="B56" s="1424" t="s">
        <v>1274</v>
      </c>
      <c r="C56" s="1409" t="s">
        <v>1281</v>
      </c>
      <c r="D56" s="1308" t="s">
        <v>1423</v>
      </c>
      <c r="E56" s="1414" t="s">
        <v>1283</v>
      </c>
      <c r="F56" s="1414"/>
      <c r="G56" s="972" t="s">
        <v>1284</v>
      </c>
      <c r="H56" s="953">
        <v>9.5</v>
      </c>
      <c r="I56" s="962">
        <f>I8*H56</f>
        <v>133</v>
      </c>
      <c r="J56" s="962"/>
      <c r="K56" s="963">
        <v>0</v>
      </c>
      <c r="L56" s="964">
        <f>I56*K56</f>
        <v>0</v>
      </c>
      <c r="M56" s="1502"/>
      <c r="N56" s="965"/>
      <c r="O56" s="944"/>
      <c r="P56" s="951"/>
      <c r="Q56" s="944"/>
    </row>
    <row r="57" spans="2:17" ht="61.5" customHeight="1" x14ac:dyDescent="0.25">
      <c r="B57" s="1425"/>
      <c r="C57" s="1409"/>
      <c r="D57" s="1308"/>
      <c r="E57" s="1414"/>
      <c r="F57" s="1414"/>
      <c r="G57" s="973" t="s">
        <v>1285</v>
      </c>
      <c r="H57" s="954">
        <v>3.25</v>
      </c>
      <c r="I57" s="966">
        <f>I8*H57</f>
        <v>45.5</v>
      </c>
      <c r="J57" s="967"/>
      <c r="K57" s="963">
        <v>1</v>
      </c>
      <c r="L57" s="964">
        <f>I57*K57</f>
        <v>45.5</v>
      </c>
      <c r="M57" s="1502"/>
      <c r="O57" s="944"/>
      <c r="P57" s="951"/>
      <c r="Q57" s="944"/>
    </row>
    <row r="58" spans="2:17" ht="14.45" customHeight="1" x14ac:dyDescent="0.25">
      <c r="B58" s="1425"/>
      <c r="C58" s="1409"/>
      <c r="D58" s="1308"/>
      <c r="E58" s="1337" t="s">
        <v>1286</v>
      </c>
      <c r="F58" s="1337"/>
      <c r="G58" s="1337"/>
      <c r="H58" s="1337"/>
      <c r="I58" s="962">
        <v>5</v>
      </c>
      <c r="J58" s="962"/>
      <c r="K58" s="963">
        <v>1</v>
      </c>
      <c r="L58" s="964">
        <v>5</v>
      </c>
      <c r="M58" s="1502"/>
      <c r="O58" s="968"/>
      <c r="P58" s="969"/>
      <c r="Q58" s="968"/>
    </row>
    <row r="59" spans="2:17" x14ac:dyDescent="0.25">
      <c r="B59" s="1425"/>
      <c r="C59" s="1409"/>
      <c r="D59" s="1308"/>
      <c r="E59" s="1337" t="s">
        <v>1287</v>
      </c>
      <c r="F59" s="1337"/>
      <c r="G59" s="930">
        <v>8</v>
      </c>
      <c r="H59" s="970">
        <v>1.5</v>
      </c>
      <c r="I59" s="971">
        <f>G59*H59</f>
        <v>12</v>
      </c>
      <c r="J59" s="962"/>
      <c r="K59" s="963">
        <v>1</v>
      </c>
      <c r="L59" s="964">
        <f>I59*K59</f>
        <v>12</v>
      </c>
      <c r="M59" s="1502"/>
      <c r="O59" s="968"/>
      <c r="P59" s="969"/>
      <c r="Q59" s="968"/>
    </row>
    <row r="60" spans="2:17" x14ac:dyDescent="0.25">
      <c r="B60" s="1425"/>
      <c r="C60" s="1409"/>
      <c r="D60" s="1308"/>
      <c r="E60" s="1337" t="s">
        <v>1288</v>
      </c>
      <c r="F60" s="1337"/>
      <c r="G60" s="1414" t="s">
        <v>1289</v>
      </c>
      <c r="H60" s="1327" t="s">
        <v>1290</v>
      </c>
      <c r="I60" s="1330">
        <v>6</v>
      </c>
      <c r="J60" s="1313"/>
      <c r="K60" s="1315">
        <v>1</v>
      </c>
      <c r="L60" s="1317">
        <v>6</v>
      </c>
      <c r="M60" s="1502"/>
      <c r="O60" s="944"/>
      <c r="P60" s="951"/>
      <c r="Q60" s="944"/>
    </row>
    <row r="61" spans="2:17" x14ac:dyDescent="0.25">
      <c r="B61" s="1425"/>
      <c r="C61" s="1409"/>
      <c r="D61" s="1308"/>
      <c r="E61" s="1337"/>
      <c r="F61" s="1337"/>
      <c r="G61" s="1414"/>
      <c r="H61" s="1327"/>
      <c r="I61" s="1330"/>
      <c r="J61" s="1314"/>
      <c r="K61" s="1316"/>
      <c r="L61" s="1318"/>
      <c r="M61" s="1502"/>
      <c r="O61" s="944"/>
      <c r="P61" s="951"/>
      <c r="Q61" s="944"/>
    </row>
    <row r="62" spans="2:17" ht="26.45" customHeight="1" x14ac:dyDescent="0.25">
      <c r="B62" s="1425"/>
      <c r="C62" s="1409"/>
      <c r="D62" s="1308"/>
      <c r="E62" s="1337" t="s">
        <v>1291</v>
      </c>
      <c r="F62" s="1337"/>
      <c r="G62" s="972" t="s">
        <v>1292</v>
      </c>
      <c r="H62" s="899" t="s">
        <v>1290</v>
      </c>
      <c r="I62" s="962">
        <v>4</v>
      </c>
      <c r="J62" s="962"/>
      <c r="K62" s="963">
        <v>1</v>
      </c>
      <c r="L62" s="964">
        <v>4</v>
      </c>
      <c r="M62" s="1502"/>
      <c r="O62" s="968"/>
      <c r="P62" s="969"/>
      <c r="Q62" s="968"/>
    </row>
    <row r="63" spans="2:17" ht="25.15" customHeight="1" x14ac:dyDescent="0.25">
      <c r="B63" s="1425"/>
      <c r="C63" s="1409"/>
      <c r="D63" s="1308" t="s">
        <v>1424</v>
      </c>
      <c r="E63" s="1413" t="s">
        <v>1294</v>
      </c>
      <c r="F63" s="1413"/>
      <c r="G63" s="973"/>
      <c r="H63" s="948"/>
      <c r="I63" s="966">
        <v>60</v>
      </c>
      <c r="J63" s="974"/>
      <c r="K63" s="1315">
        <v>1</v>
      </c>
      <c r="L63" s="1317">
        <f>I63*K63</f>
        <v>60</v>
      </c>
      <c r="M63" s="1502"/>
      <c r="O63" s="944"/>
      <c r="P63" s="951"/>
      <c r="Q63" s="944"/>
    </row>
    <row r="64" spans="2:17" ht="25.15" hidden="1" customHeight="1" x14ac:dyDescent="0.25">
      <c r="B64" s="1425"/>
      <c r="C64" s="1409"/>
      <c r="D64" s="1412"/>
      <c r="E64" s="1337" t="s">
        <v>1294</v>
      </c>
      <c r="F64" s="1337"/>
      <c r="G64" s="972"/>
      <c r="H64" s="899"/>
      <c r="I64" s="962">
        <v>60</v>
      </c>
      <c r="J64" s="962"/>
      <c r="K64" s="1316"/>
      <c r="L64" s="1318"/>
      <c r="M64" s="1502"/>
      <c r="O64" s="944"/>
      <c r="P64" s="951"/>
      <c r="Q64" s="944"/>
    </row>
    <row r="65" spans="2:17" x14ac:dyDescent="0.25">
      <c r="B65" s="1425"/>
      <c r="C65" s="1409" t="s">
        <v>1295</v>
      </c>
      <c r="D65" s="1308" t="s">
        <v>1425</v>
      </c>
      <c r="E65" s="1338" t="s">
        <v>1297</v>
      </c>
      <c r="F65" s="1338"/>
      <c r="G65" s="899">
        <v>1</v>
      </c>
      <c r="H65" s="899">
        <v>9.5</v>
      </c>
      <c r="I65" s="962">
        <v>9.5</v>
      </c>
      <c r="J65" s="962"/>
      <c r="K65" s="963">
        <v>1</v>
      </c>
      <c r="L65" s="964">
        <v>9.5</v>
      </c>
      <c r="M65" s="1502"/>
      <c r="O65" s="944"/>
      <c r="P65" s="951"/>
      <c r="Q65" s="944"/>
    </row>
    <row r="66" spans="2:17" ht="22.5" customHeight="1" x14ac:dyDescent="0.25">
      <c r="B66" s="1425"/>
      <c r="C66" s="1409"/>
      <c r="D66" s="1308"/>
      <c r="E66" s="1338" t="s">
        <v>1298</v>
      </c>
      <c r="F66" s="1338"/>
      <c r="G66" s="899">
        <v>1</v>
      </c>
      <c r="H66" s="899">
        <v>5</v>
      </c>
      <c r="I66" s="962">
        <v>5</v>
      </c>
      <c r="J66" s="962"/>
      <c r="K66" s="963">
        <v>1</v>
      </c>
      <c r="L66" s="964">
        <v>5</v>
      </c>
      <c r="M66" s="1502"/>
      <c r="O66" s="944"/>
      <c r="P66" s="951"/>
      <c r="Q66" s="944"/>
    </row>
    <row r="67" spans="2:17" ht="14.45" customHeight="1" x14ac:dyDescent="0.25">
      <c r="B67" s="1425"/>
      <c r="C67" s="1409"/>
      <c r="D67" s="1308" t="s">
        <v>1299</v>
      </c>
      <c r="E67" s="1308"/>
      <c r="F67" s="1308"/>
      <c r="G67" s="1308"/>
      <c r="H67" s="1308"/>
      <c r="I67" s="975">
        <v>7.5</v>
      </c>
      <c r="J67" s="975"/>
      <c r="K67" s="963">
        <v>1</v>
      </c>
      <c r="L67" s="964">
        <v>7.5</v>
      </c>
      <c r="M67" s="1502"/>
      <c r="O67" s="968"/>
      <c r="P67" s="969"/>
      <c r="Q67" s="968"/>
    </row>
    <row r="68" spans="2:17" ht="14.45" customHeight="1" x14ac:dyDescent="0.25">
      <c r="B68" s="1425"/>
      <c r="C68" s="1409"/>
      <c r="D68" s="976" t="s">
        <v>1300</v>
      </c>
      <c r="E68" s="1410" t="s">
        <v>1301</v>
      </c>
      <c r="F68" s="1411"/>
      <c r="G68" s="976" t="s">
        <v>1302</v>
      </c>
      <c r="H68" s="976" t="s">
        <v>1302</v>
      </c>
      <c r="I68" s="977">
        <v>7.5</v>
      </c>
      <c r="J68" s="977"/>
      <c r="K68" s="978">
        <v>1</v>
      </c>
      <c r="L68" s="979">
        <f t="shared" ref="L68" si="0">I68*K68</f>
        <v>7.5</v>
      </c>
      <c r="M68" s="1502"/>
      <c r="O68" s="968"/>
      <c r="P68" s="969"/>
      <c r="Q68" s="968"/>
    </row>
    <row r="69" spans="2:17" ht="14.45" customHeight="1" x14ac:dyDescent="0.25">
      <c r="B69" s="1425"/>
      <c r="C69" s="1409"/>
      <c r="D69" s="1337" t="s">
        <v>1303</v>
      </c>
      <c r="E69" s="1337"/>
      <c r="F69" s="1337"/>
      <c r="G69" s="899" t="s">
        <v>1304</v>
      </c>
      <c r="H69" s="899" t="s">
        <v>1304</v>
      </c>
      <c r="I69" s="953" t="s">
        <v>1305</v>
      </c>
      <c r="J69" s="953"/>
      <c r="K69" s="963"/>
      <c r="L69" s="964"/>
      <c r="M69" s="1502"/>
      <c r="O69" s="968"/>
      <c r="P69" s="969"/>
      <c r="Q69" s="968"/>
    </row>
    <row r="70" spans="2:17" ht="19.899999999999999" customHeight="1" x14ac:dyDescent="0.25">
      <c r="B70" s="1425"/>
      <c r="C70" s="1395" t="s">
        <v>1306</v>
      </c>
      <c r="D70" s="1398" t="s">
        <v>1307</v>
      </c>
      <c r="E70" s="1400" t="s">
        <v>1308</v>
      </c>
      <c r="F70" s="1400"/>
      <c r="G70" s="1400"/>
      <c r="H70" s="1400"/>
      <c r="I70" s="1400"/>
      <c r="J70" s="1401" t="str">
        <f>IF(M7&lt;7,"MIXTO",IF(AND(M7&gt;6,M7&lt;21),"H 1L 1U 1I - M 1L 1I",IF(AND(M7&gt;20,M7&lt;61),"H 2L 2U 2I - M 2L 2I",IF(M7&gt;60,"H 3L 3U 3I - M 3L 3I",0))))</f>
        <v>H 3L 3U 3I - M 3L 3I</v>
      </c>
      <c r="K70" s="1315">
        <v>1</v>
      </c>
      <c r="L70" s="1317">
        <v>15</v>
      </c>
      <c r="M70" s="1384" t="s">
        <v>1309</v>
      </c>
      <c r="N70" s="980"/>
      <c r="O70" s="981"/>
      <c r="P70" s="951"/>
      <c r="Q70" s="944"/>
    </row>
    <row r="71" spans="2:17" ht="19.899999999999999" customHeight="1" x14ac:dyDescent="0.25">
      <c r="B71" s="1425"/>
      <c r="C71" s="1396"/>
      <c r="D71" s="1399"/>
      <c r="E71" s="1338" t="s">
        <v>1310</v>
      </c>
      <c r="F71" s="1338"/>
      <c r="G71" s="1338"/>
      <c r="H71" s="1338"/>
      <c r="I71" s="1338"/>
      <c r="J71" s="1402"/>
      <c r="K71" s="1404"/>
      <c r="L71" s="1391"/>
      <c r="M71" s="1385"/>
      <c r="O71" s="981"/>
      <c r="P71" s="951"/>
      <c r="Q71" s="944"/>
    </row>
    <row r="72" spans="2:17" ht="19.899999999999999" customHeight="1" x14ac:dyDescent="0.25">
      <c r="B72" s="1425"/>
      <c r="C72" s="1396"/>
      <c r="D72" s="1399"/>
      <c r="E72" s="1338" t="s">
        <v>1311</v>
      </c>
      <c r="F72" s="1338"/>
      <c r="G72" s="1338"/>
      <c r="H72" s="1338"/>
      <c r="I72" s="1338"/>
      <c r="J72" s="1402"/>
      <c r="K72" s="1404"/>
      <c r="L72" s="1391"/>
      <c r="M72" s="1385"/>
      <c r="O72" s="981"/>
      <c r="P72" s="951"/>
      <c r="Q72" s="944"/>
    </row>
    <row r="73" spans="2:17" ht="19.899999999999999" customHeight="1" x14ac:dyDescent="0.25">
      <c r="B73" s="1425"/>
      <c r="C73" s="1396"/>
      <c r="D73" s="1399"/>
      <c r="E73" s="1338" t="s">
        <v>1312</v>
      </c>
      <c r="F73" s="1338"/>
      <c r="G73" s="1338"/>
      <c r="H73" s="1338"/>
      <c r="I73" s="1338"/>
      <c r="J73" s="1403"/>
      <c r="K73" s="1316"/>
      <c r="L73" s="1318"/>
      <c r="M73" s="1385"/>
      <c r="O73" s="981"/>
      <c r="P73" s="951"/>
      <c r="Q73" s="944"/>
    </row>
    <row r="74" spans="2:17" ht="19.899999999999999" customHeight="1" x14ac:dyDescent="0.25">
      <c r="B74" s="1425"/>
      <c r="C74" s="1396"/>
      <c r="D74" s="1339" t="s">
        <v>1313</v>
      </c>
      <c r="E74" s="1386" t="s">
        <v>1314</v>
      </c>
      <c r="F74" s="1387"/>
      <c r="G74" s="1387"/>
      <c r="H74" s="982">
        <f>ROUNDUP(I5/(2*30),0)</f>
        <v>10</v>
      </c>
      <c r="I74" s="983">
        <f>ROUNDUP(I5/(2*60),0)</f>
        <v>5</v>
      </c>
      <c r="J74" s="984">
        <f>I74</f>
        <v>5</v>
      </c>
      <c r="K74" s="1388" t="s">
        <v>1302</v>
      </c>
      <c r="L74" s="1317">
        <v>90</v>
      </c>
      <c r="M74" s="1392" t="s">
        <v>1315</v>
      </c>
      <c r="N74" s="980"/>
      <c r="O74" s="981"/>
      <c r="P74" s="951"/>
      <c r="Q74" s="944"/>
    </row>
    <row r="75" spans="2:17" ht="19.899999999999999" customHeight="1" x14ac:dyDescent="0.25">
      <c r="B75" s="1425"/>
      <c r="C75" s="1396"/>
      <c r="D75" s="1339"/>
      <c r="E75" s="1386" t="s">
        <v>1316</v>
      </c>
      <c r="F75" s="1387"/>
      <c r="G75" s="1387"/>
      <c r="H75" s="982">
        <f>ROUNDUP(I5/(2*30),0)</f>
        <v>10</v>
      </c>
      <c r="I75" s="984">
        <f>H75</f>
        <v>10</v>
      </c>
      <c r="J75" s="984"/>
      <c r="K75" s="1389"/>
      <c r="L75" s="1391"/>
      <c r="M75" s="1393"/>
      <c r="O75" s="981"/>
      <c r="P75" s="951"/>
      <c r="Q75" s="944"/>
    </row>
    <row r="76" spans="2:17" ht="19.899999999999999" customHeight="1" x14ac:dyDescent="0.25">
      <c r="B76" s="1425"/>
      <c r="C76" s="1396"/>
      <c r="D76" s="1339"/>
      <c r="E76" s="1386" t="s">
        <v>1317</v>
      </c>
      <c r="F76" s="1387"/>
      <c r="G76" s="1387"/>
      <c r="H76" s="985" t="s">
        <v>1318</v>
      </c>
      <c r="I76" s="985" t="s">
        <v>1319</v>
      </c>
      <c r="J76" s="985" t="s">
        <v>1320</v>
      </c>
      <c r="K76" s="1390"/>
      <c r="L76" s="1391"/>
      <c r="M76" s="1394"/>
      <c r="O76" s="981"/>
      <c r="P76" s="951"/>
      <c r="Q76" s="944"/>
    </row>
    <row r="77" spans="2:17" ht="41.45" customHeight="1" x14ac:dyDescent="0.25">
      <c r="B77" s="1425"/>
      <c r="C77" s="1397"/>
      <c r="D77" s="1335" t="s">
        <v>1321</v>
      </c>
      <c r="E77" s="1387"/>
      <c r="F77" s="1405"/>
      <c r="G77" s="1406" t="s">
        <v>1322</v>
      </c>
      <c r="H77" s="1407"/>
      <c r="I77" s="1408"/>
      <c r="J77" s="986"/>
      <c r="K77" s="919" t="s">
        <v>1302</v>
      </c>
      <c r="L77" s="987" t="s">
        <v>1302</v>
      </c>
      <c r="M77" s="988" t="s">
        <v>1302</v>
      </c>
      <c r="O77" s="968"/>
      <c r="P77" s="969"/>
      <c r="Q77" s="968"/>
    </row>
    <row r="78" spans="2:17" ht="40.15" customHeight="1" x14ac:dyDescent="0.3">
      <c r="B78" s="1425"/>
      <c r="C78" s="1368" t="s">
        <v>1323</v>
      </c>
      <c r="D78" s="1371" t="s">
        <v>1324</v>
      </c>
      <c r="E78" s="1372"/>
      <c r="F78" s="1373"/>
      <c r="G78" s="1374" t="s">
        <v>1325</v>
      </c>
      <c r="H78" s="1375"/>
      <c r="I78" s="989">
        <v>5.3</v>
      </c>
      <c r="J78" s="990"/>
      <c r="K78" s="991">
        <v>1</v>
      </c>
      <c r="L78" s="992">
        <f>I78*K78</f>
        <v>5.3</v>
      </c>
      <c r="M78" s="1376" t="s">
        <v>1426</v>
      </c>
      <c r="N78" s="1340"/>
      <c r="O78" s="968"/>
      <c r="P78" s="969"/>
      <c r="Q78" s="968"/>
    </row>
    <row r="79" spans="2:17" ht="40.15" hidden="1" customHeight="1" x14ac:dyDescent="0.25">
      <c r="B79" s="1425"/>
      <c r="C79" s="1369"/>
      <c r="D79" s="1379" t="s">
        <v>1326</v>
      </c>
      <c r="E79" s="1379"/>
      <c r="F79" s="993" t="s">
        <v>1327</v>
      </c>
      <c r="G79" s="1380" t="s">
        <v>1927</v>
      </c>
      <c r="H79" s="994" t="s">
        <v>1329</v>
      </c>
      <c r="I79" s="995">
        <v>30</v>
      </c>
      <c r="J79" s="1381"/>
      <c r="K79" s="1382">
        <v>0</v>
      </c>
      <c r="L79" s="1383">
        <f>J79*K79</f>
        <v>0</v>
      </c>
      <c r="M79" s="1377"/>
      <c r="N79" s="1340"/>
      <c r="O79" s="968"/>
      <c r="P79" s="969"/>
      <c r="Q79" s="968"/>
    </row>
    <row r="80" spans="2:17" ht="19.899999999999999" hidden="1" customHeight="1" x14ac:dyDescent="0.25">
      <c r="B80" s="1425"/>
      <c r="C80" s="1369"/>
      <c r="D80" s="1379"/>
      <c r="E80" s="1379"/>
      <c r="F80" s="993" t="s">
        <v>1330</v>
      </c>
      <c r="G80" s="1380"/>
      <c r="H80" s="994" t="s">
        <v>1331</v>
      </c>
      <c r="I80" s="996">
        <v>60</v>
      </c>
      <c r="J80" s="1381"/>
      <c r="K80" s="1382"/>
      <c r="L80" s="1383"/>
      <c r="M80" s="1377"/>
      <c r="N80" s="1340"/>
      <c r="O80" s="968"/>
      <c r="P80" s="969"/>
      <c r="Q80" s="968"/>
    </row>
    <row r="81" spans="2:17" ht="19.899999999999999" hidden="1" customHeight="1" x14ac:dyDescent="0.25">
      <c r="B81" s="1425"/>
      <c r="C81" s="1369"/>
      <c r="D81" s="1379"/>
      <c r="E81" s="1379"/>
      <c r="F81" s="993" t="s">
        <v>1332</v>
      </c>
      <c r="G81" s="1380"/>
      <c r="H81" s="994" t="s">
        <v>1333</v>
      </c>
      <c r="I81" s="996">
        <v>90</v>
      </c>
      <c r="J81" s="1381"/>
      <c r="K81" s="1382"/>
      <c r="L81" s="1383"/>
      <c r="M81" s="1377"/>
      <c r="N81" s="1340"/>
      <c r="O81" s="968"/>
      <c r="P81" s="969"/>
      <c r="Q81" s="968"/>
    </row>
    <row r="82" spans="2:17" ht="19.899999999999999" hidden="1" customHeight="1" x14ac:dyDescent="0.25">
      <c r="B82" s="1425"/>
      <c r="C82" s="1369"/>
      <c r="D82" s="1379"/>
      <c r="E82" s="1379"/>
      <c r="F82" s="993" t="s">
        <v>1334</v>
      </c>
      <c r="G82" s="1380"/>
      <c r="H82" s="994" t="s">
        <v>1335</v>
      </c>
      <c r="I82" s="995">
        <v>120</v>
      </c>
      <c r="J82" s="1381"/>
      <c r="K82" s="1382"/>
      <c r="L82" s="1383"/>
      <c r="M82" s="1377"/>
      <c r="N82" s="1340"/>
      <c r="O82" s="968"/>
      <c r="P82" s="969"/>
      <c r="Q82" s="968"/>
    </row>
    <row r="83" spans="2:17" ht="41.25" customHeight="1" x14ac:dyDescent="0.25">
      <c r="B83" s="1425"/>
      <c r="C83" s="1369"/>
      <c r="D83" s="1341" t="s">
        <v>1336</v>
      </c>
      <c r="E83" s="1342"/>
      <c r="F83" s="997" t="s">
        <v>1337</v>
      </c>
      <c r="G83" s="1358" t="s">
        <v>1338</v>
      </c>
      <c r="H83" s="1359"/>
      <c r="I83" s="1362">
        <v>10</v>
      </c>
      <c r="J83" s="1364"/>
      <c r="K83" s="1350">
        <v>1</v>
      </c>
      <c r="L83" s="1353">
        <f>+I85*K83</f>
        <v>13.5</v>
      </c>
      <c r="M83" s="1377"/>
      <c r="N83" s="1340"/>
      <c r="O83" s="944"/>
      <c r="P83" s="951"/>
      <c r="Q83" s="944"/>
    </row>
    <row r="84" spans="2:17" ht="14.45" customHeight="1" x14ac:dyDescent="0.25">
      <c r="B84" s="1425"/>
      <c r="C84" s="1369"/>
      <c r="D84" s="1343"/>
      <c r="E84" s="1344"/>
      <c r="F84" s="997" t="s">
        <v>1339</v>
      </c>
      <c r="G84" s="1360"/>
      <c r="H84" s="1361"/>
      <c r="I84" s="1363"/>
      <c r="J84" s="1365"/>
      <c r="K84" s="1351"/>
      <c r="L84" s="1354"/>
      <c r="M84" s="1377"/>
      <c r="N84" s="1340"/>
      <c r="O84" s="944"/>
      <c r="P84" s="951"/>
      <c r="Q84" s="944"/>
    </row>
    <row r="85" spans="2:17" ht="14.45" customHeight="1" x14ac:dyDescent="0.25">
      <c r="B85" s="1425"/>
      <c r="C85" s="1369"/>
      <c r="D85" s="1343"/>
      <c r="E85" s="1344"/>
      <c r="F85" s="998" t="s">
        <v>1340</v>
      </c>
      <c r="G85" s="1331" t="s">
        <v>1341</v>
      </c>
      <c r="H85" s="1332"/>
      <c r="I85" s="999">
        <v>13.5</v>
      </c>
      <c r="J85" s="1365"/>
      <c r="K85" s="1351"/>
      <c r="L85" s="1354"/>
      <c r="M85" s="1377"/>
      <c r="N85" s="1340"/>
      <c r="O85" s="944"/>
      <c r="P85" s="951"/>
      <c r="Q85" s="944"/>
    </row>
    <row r="86" spans="2:17" ht="14.45" customHeight="1" x14ac:dyDescent="0.25">
      <c r="B86" s="1425"/>
      <c r="C86" s="1369"/>
      <c r="D86" s="1343"/>
      <c r="E86" s="1344"/>
      <c r="F86" s="997" t="s">
        <v>1342</v>
      </c>
      <c r="G86" s="1333" t="s">
        <v>1343</v>
      </c>
      <c r="H86" s="1334"/>
      <c r="I86" s="989">
        <v>24.3</v>
      </c>
      <c r="J86" s="1365"/>
      <c r="K86" s="1351"/>
      <c r="L86" s="1354"/>
      <c r="M86" s="1377"/>
      <c r="N86" s="1340"/>
      <c r="O86" s="944"/>
      <c r="P86" s="951"/>
      <c r="Q86" s="944"/>
    </row>
    <row r="87" spans="2:17" ht="14.45" customHeight="1" x14ac:dyDescent="0.25">
      <c r="B87" s="1425"/>
      <c r="C87" s="1369"/>
      <c r="D87" s="1356"/>
      <c r="E87" s="1357"/>
      <c r="F87" s="997" t="s">
        <v>1344</v>
      </c>
      <c r="G87" s="1333" t="s">
        <v>1345</v>
      </c>
      <c r="H87" s="1334"/>
      <c r="I87" s="989">
        <v>32.299999999999997</v>
      </c>
      <c r="J87" s="1366"/>
      <c r="K87" s="1352"/>
      <c r="L87" s="1367"/>
      <c r="M87" s="1377"/>
      <c r="N87" s="1340"/>
      <c r="O87" s="944"/>
      <c r="P87" s="951"/>
      <c r="Q87" s="944"/>
    </row>
    <row r="88" spans="2:17" ht="14.45" customHeight="1" x14ac:dyDescent="0.25">
      <c r="B88" s="1425"/>
      <c r="C88" s="1369"/>
      <c r="D88" s="1341" t="s">
        <v>1346</v>
      </c>
      <c r="E88" s="1342"/>
      <c r="F88" s="997" t="s">
        <v>1347</v>
      </c>
      <c r="G88" s="1333" t="s">
        <v>530</v>
      </c>
      <c r="H88" s="1334"/>
      <c r="I88" s="989">
        <v>4.2</v>
      </c>
      <c r="J88" s="1347"/>
      <c r="K88" s="1350">
        <v>1</v>
      </c>
      <c r="L88" s="1353">
        <f>+I90*K88</f>
        <v>6</v>
      </c>
      <c r="M88" s="1377"/>
      <c r="N88" s="1340"/>
      <c r="O88" s="981"/>
      <c r="P88" s="1000"/>
      <c r="Q88" s="981"/>
    </row>
    <row r="89" spans="2:17" ht="14.45" customHeight="1" x14ac:dyDescent="0.25">
      <c r="B89" s="1425"/>
      <c r="C89" s="1369"/>
      <c r="D89" s="1343"/>
      <c r="E89" s="1344"/>
      <c r="F89" s="997" t="s">
        <v>1348</v>
      </c>
      <c r="G89" s="1333" t="s">
        <v>530</v>
      </c>
      <c r="H89" s="1334"/>
      <c r="I89" s="989">
        <v>4.2</v>
      </c>
      <c r="J89" s="1348"/>
      <c r="K89" s="1351"/>
      <c r="L89" s="1354"/>
      <c r="M89" s="1377"/>
      <c r="N89" s="1340"/>
      <c r="O89" s="981"/>
      <c r="P89" s="1000"/>
      <c r="Q89" s="981"/>
    </row>
    <row r="90" spans="2:17" ht="14.45" customHeight="1" x14ac:dyDescent="0.25">
      <c r="B90" s="1425"/>
      <c r="C90" s="1369"/>
      <c r="D90" s="1343"/>
      <c r="E90" s="1344"/>
      <c r="F90" s="998" t="s">
        <v>1349</v>
      </c>
      <c r="G90" s="1331" t="s">
        <v>533</v>
      </c>
      <c r="H90" s="1332"/>
      <c r="I90" s="999">
        <v>6</v>
      </c>
      <c r="J90" s="1348"/>
      <c r="K90" s="1351"/>
      <c r="L90" s="1354"/>
      <c r="M90" s="1377"/>
      <c r="N90" s="1340"/>
      <c r="O90" s="981"/>
      <c r="P90" s="1000"/>
      <c r="Q90" s="981"/>
    </row>
    <row r="91" spans="2:17" ht="14.45" customHeight="1" x14ac:dyDescent="0.25">
      <c r="B91" s="1425"/>
      <c r="C91" s="1369"/>
      <c r="D91" s="1343"/>
      <c r="E91" s="1344"/>
      <c r="F91" s="997" t="s">
        <v>1350</v>
      </c>
      <c r="G91" s="1333" t="s">
        <v>535</v>
      </c>
      <c r="H91" s="1334"/>
      <c r="I91" s="989">
        <v>9</v>
      </c>
      <c r="J91" s="1348"/>
      <c r="K91" s="1351"/>
      <c r="L91" s="1354"/>
      <c r="M91" s="1377"/>
      <c r="N91" s="1340"/>
      <c r="O91" s="981"/>
      <c r="P91" s="1000"/>
      <c r="Q91" s="981"/>
    </row>
    <row r="92" spans="2:17" ht="14.45" customHeight="1" x14ac:dyDescent="0.25">
      <c r="B92" s="1425"/>
      <c r="C92" s="1369"/>
      <c r="D92" s="1345"/>
      <c r="E92" s="1346"/>
      <c r="F92" s="997" t="s">
        <v>1351</v>
      </c>
      <c r="G92" s="1001" t="s">
        <v>1352</v>
      </c>
      <c r="H92" s="1002"/>
      <c r="I92" s="989">
        <v>10.3</v>
      </c>
      <c r="J92" s="1349"/>
      <c r="K92" s="1352"/>
      <c r="L92" s="1355"/>
      <c r="M92" s="1377"/>
      <c r="N92" s="1340"/>
      <c r="O92" s="981"/>
      <c r="P92" s="1000"/>
      <c r="Q92" s="981"/>
    </row>
    <row r="93" spans="2:17" ht="14.45" customHeight="1" x14ac:dyDescent="0.25">
      <c r="B93" s="1425"/>
      <c r="C93" s="1369"/>
      <c r="D93" s="1335" t="s">
        <v>1353</v>
      </c>
      <c r="E93" s="1336"/>
      <c r="F93" s="1003"/>
      <c r="G93" s="993"/>
      <c r="H93" s="1004"/>
      <c r="I93" s="1005">
        <v>3</v>
      </c>
      <c r="J93" s="1006"/>
      <c r="K93" s="1007">
        <v>1</v>
      </c>
      <c r="L93" s="1008">
        <f>+I93*K93</f>
        <v>3</v>
      </c>
      <c r="M93" s="1378"/>
      <c r="N93" s="1009"/>
      <c r="O93" s="968"/>
      <c r="P93" s="969"/>
      <c r="Q93" s="968"/>
    </row>
    <row r="94" spans="2:17" ht="14.45" customHeight="1" x14ac:dyDescent="0.25">
      <c r="B94" s="1425"/>
      <c r="C94" s="1369"/>
      <c r="D94" s="1337" t="s">
        <v>1354</v>
      </c>
      <c r="E94" s="1338" t="s">
        <v>1355</v>
      </c>
      <c r="F94" s="1338"/>
      <c r="G94" s="1003" t="s">
        <v>1356</v>
      </c>
      <c r="H94" s="1010" t="s">
        <v>1357</v>
      </c>
      <c r="I94" s="962">
        <f>2.5*5</f>
        <v>12.5</v>
      </c>
      <c r="J94" s="962"/>
      <c r="K94" s="963">
        <f>ROUND((I4/5),0)</f>
        <v>4</v>
      </c>
      <c r="L94" s="1011">
        <f>+I94*K94</f>
        <v>50</v>
      </c>
      <c r="M94" s="1319" t="s">
        <v>1428</v>
      </c>
      <c r="O94" s="968"/>
      <c r="P94" s="969"/>
      <c r="Q94" s="968"/>
    </row>
    <row r="95" spans="2:17" ht="39.6" customHeight="1" x14ac:dyDescent="0.25">
      <c r="B95" s="1425"/>
      <c r="C95" s="1369"/>
      <c r="D95" s="1337"/>
      <c r="E95" s="1338"/>
      <c r="F95" s="1338"/>
      <c r="G95" s="1012" t="s">
        <v>1358</v>
      </c>
      <c r="H95" s="1010" t="s">
        <v>1359</v>
      </c>
      <c r="I95" s="962">
        <f>2.5*5</f>
        <v>12.5</v>
      </c>
      <c r="J95" s="962"/>
      <c r="K95" s="963">
        <v>3</v>
      </c>
      <c r="L95" s="1011">
        <f>I95*K95</f>
        <v>37.5</v>
      </c>
      <c r="M95" s="1321"/>
      <c r="O95" s="968"/>
      <c r="P95" s="969"/>
      <c r="Q95" s="968"/>
    </row>
    <row r="96" spans="2:17" ht="30" customHeight="1" x14ac:dyDescent="0.25">
      <c r="B96" s="1425"/>
      <c r="C96" s="1369"/>
      <c r="D96" s="1337"/>
      <c r="E96" s="1339" t="s">
        <v>1360</v>
      </c>
      <c r="F96" s="1339"/>
      <c r="G96" s="972"/>
      <c r="H96" s="1013"/>
      <c r="I96" s="1014">
        <v>1.5</v>
      </c>
      <c r="J96" s="1014"/>
      <c r="K96" s="978">
        <f>I5*0.05</f>
        <v>30</v>
      </c>
      <c r="L96" s="979">
        <f t="shared" ref="L96" si="1">I96*K96</f>
        <v>45</v>
      </c>
      <c r="M96" s="1015" t="s">
        <v>1429</v>
      </c>
      <c r="O96" s="968"/>
      <c r="P96" s="969"/>
      <c r="Q96" s="969"/>
    </row>
    <row r="97" spans="2:17" ht="16.5" x14ac:dyDescent="0.25">
      <c r="B97" s="1425"/>
      <c r="C97" s="1369"/>
      <c r="D97" s="1308" t="s">
        <v>1361</v>
      </c>
      <c r="E97" s="1308"/>
      <c r="F97" s="1308"/>
      <c r="G97" s="1327" t="s">
        <v>1362</v>
      </c>
      <c r="H97" s="1327"/>
      <c r="I97" s="1327"/>
      <c r="J97" s="899"/>
      <c r="K97" s="963">
        <v>1</v>
      </c>
      <c r="L97" s="964"/>
      <c r="M97" s="1015" t="s">
        <v>1430</v>
      </c>
      <c r="O97" s="968"/>
      <c r="P97" s="969"/>
      <c r="Q97" s="968"/>
    </row>
    <row r="98" spans="2:17" ht="14.45" customHeight="1" x14ac:dyDescent="0.25">
      <c r="B98" s="1425"/>
      <c r="C98" s="1369"/>
      <c r="D98" s="1308" t="s">
        <v>1363</v>
      </c>
      <c r="E98" s="1308"/>
      <c r="F98" s="1308"/>
      <c r="G98" s="1327" t="s">
        <v>1290</v>
      </c>
      <c r="H98" s="1328" t="s">
        <v>1364</v>
      </c>
      <c r="I98" s="1330">
        <v>30</v>
      </c>
      <c r="J98" s="1313"/>
      <c r="K98" s="1315">
        <v>1</v>
      </c>
      <c r="L98" s="1317">
        <f>+I98*K98</f>
        <v>30</v>
      </c>
      <c r="M98" s="1319" t="s">
        <v>1428</v>
      </c>
      <c r="O98" s="944"/>
      <c r="P98" s="951"/>
      <c r="Q98" s="944"/>
    </row>
    <row r="99" spans="2:17" ht="14.45" customHeight="1" x14ac:dyDescent="0.25">
      <c r="B99" s="1425"/>
      <c r="C99" s="1369"/>
      <c r="D99" s="1308"/>
      <c r="E99" s="1308"/>
      <c r="F99" s="1308"/>
      <c r="G99" s="1327"/>
      <c r="H99" s="1329"/>
      <c r="I99" s="1330"/>
      <c r="J99" s="1314"/>
      <c r="K99" s="1316"/>
      <c r="L99" s="1318"/>
      <c r="M99" s="1320"/>
      <c r="O99" s="944"/>
      <c r="P99" s="951"/>
      <c r="Q99" s="944"/>
    </row>
    <row r="100" spans="2:17" x14ac:dyDescent="0.25">
      <c r="B100" s="1425"/>
      <c r="C100" s="1369"/>
      <c r="D100" s="1322" t="s">
        <v>1365</v>
      </c>
      <c r="E100" s="1322"/>
      <c r="F100" s="1322"/>
      <c r="G100" s="1323"/>
      <c r="H100" s="1324"/>
      <c r="I100" s="1313">
        <v>40</v>
      </c>
      <c r="J100" s="1313"/>
      <c r="K100" s="1315">
        <v>1</v>
      </c>
      <c r="L100" s="1317">
        <v>40</v>
      </c>
      <c r="M100" s="1320"/>
      <c r="O100" s="981"/>
      <c r="P100" s="1000"/>
      <c r="Q100" s="981"/>
    </row>
    <row r="101" spans="2:17" x14ac:dyDescent="0.25">
      <c r="B101" s="1425"/>
      <c r="C101" s="1369"/>
      <c r="D101" s="1322"/>
      <c r="E101" s="1322"/>
      <c r="F101" s="1322"/>
      <c r="G101" s="1325"/>
      <c r="H101" s="1326"/>
      <c r="I101" s="1314"/>
      <c r="J101" s="1314"/>
      <c r="K101" s="1316"/>
      <c r="L101" s="1318"/>
      <c r="M101" s="1320"/>
      <c r="O101" s="981"/>
      <c r="P101" s="1000"/>
      <c r="Q101" s="981"/>
    </row>
    <row r="102" spans="2:17" ht="27.6" customHeight="1" x14ac:dyDescent="0.25">
      <c r="B102" s="1425"/>
      <c r="C102" s="1369"/>
      <c r="D102" s="1308" t="s">
        <v>1366</v>
      </c>
      <c r="E102" s="1308"/>
      <c r="F102" s="1308"/>
      <c r="G102" s="1016" t="s">
        <v>1367</v>
      </c>
      <c r="H102" s="899" t="s">
        <v>1368</v>
      </c>
      <c r="I102" s="1017">
        <f>I3*1.5</f>
        <v>54</v>
      </c>
      <c r="J102" s="1017"/>
      <c r="K102" s="963">
        <v>1</v>
      </c>
      <c r="L102" s="964">
        <f>I102*K102</f>
        <v>54</v>
      </c>
      <c r="M102" s="1320"/>
      <c r="O102" s="968"/>
      <c r="P102" s="969"/>
      <c r="Q102" s="968"/>
    </row>
    <row r="103" spans="2:17" x14ac:dyDescent="0.25">
      <c r="B103" s="1425"/>
      <c r="C103" s="1369"/>
      <c r="D103" s="1308" t="s">
        <v>1369</v>
      </c>
      <c r="E103" s="1308"/>
      <c r="F103" s="1308"/>
      <c r="G103" s="1004" t="s">
        <v>1290</v>
      </c>
      <c r="H103" s="899" t="s">
        <v>1370</v>
      </c>
      <c r="I103" s="1017">
        <v>3</v>
      </c>
      <c r="J103" s="1017"/>
      <c r="K103" s="963">
        <v>1</v>
      </c>
      <c r="L103" s="964">
        <f>I103*K103</f>
        <v>3</v>
      </c>
      <c r="M103" s="1320"/>
      <c r="O103" s="968"/>
      <c r="P103" s="969"/>
      <c r="Q103" s="968"/>
    </row>
    <row r="104" spans="2:17" x14ac:dyDescent="0.25">
      <c r="B104" s="1425"/>
      <c r="C104" s="1369"/>
      <c r="D104" s="1309" t="s">
        <v>1371</v>
      </c>
      <c r="E104" s="1310"/>
      <c r="F104" s="1311"/>
      <c r="G104" s="1004" t="s">
        <v>1372</v>
      </c>
      <c r="H104" s="899"/>
      <c r="I104" s="1017"/>
      <c r="J104" s="1017"/>
      <c r="K104" s="963">
        <v>1</v>
      </c>
      <c r="L104" s="964">
        <v>20</v>
      </c>
      <c r="M104" s="1320"/>
      <c r="O104" s="968"/>
      <c r="P104" s="969"/>
      <c r="Q104" s="968"/>
    </row>
    <row r="105" spans="2:17" ht="16.5" x14ac:dyDescent="0.25">
      <c r="B105" s="1425"/>
      <c r="C105" s="1369"/>
      <c r="D105" s="1308" t="s">
        <v>1373</v>
      </c>
      <c r="E105" s="1308"/>
      <c r="F105" s="1308"/>
      <c r="G105" s="1004" t="s">
        <v>1290</v>
      </c>
      <c r="H105" s="1018" t="s">
        <v>1374</v>
      </c>
      <c r="I105" s="1017">
        <v>1.5</v>
      </c>
      <c r="J105" s="1017"/>
      <c r="K105" s="963">
        <v>1</v>
      </c>
      <c r="L105" s="964">
        <f>I105*K105</f>
        <v>1.5</v>
      </c>
      <c r="M105" s="1321"/>
      <c r="O105" s="969"/>
      <c r="P105" s="969"/>
      <c r="Q105" s="969"/>
    </row>
    <row r="106" spans="2:17" ht="31.15" customHeight="1" thickBot="1" x14ac:dyDescent="0.3">
      <c r="B106" s="1426"/>
      <c r="C106" s="1370"/>
      <c r="D106" s="1312" t="s">
        <v>1375</v>
      </c>
      <c r="E106" s="1312"/>
      <c r="F106" s="1312"/>
      <c r="G106" s="1019" t="s">
        <v>1290</v>
      </c>
      <c r="H106" s="1020" t="s">
        <v>1376</v>
      </c>
      <c r="I106" s="1021">
        <f>2042.24*0.004</f>
        <v>8.1689600000000002</v>
      </c>
      <c r="J106" s="1022"/>
      <c r="K106" s="1023">
        <v>1</v>
      </c>
      <c r="L106" s="1024">
        <f>I106/1.2</f>
        <v>6.8074666666666674</v>
      </c>
      <c r="M106" s="1025" t="s">
        <v>1431</v>
      </c>
      <c r="O106" s="968"/>
      <c r="P106" s="969"/>
      <c r="Q106" s="968"/>
    </row>
    <row r="107" spans="2:17" x14ac:dyDescent="0.25">
      <c r="B107" s="1026"/>
      <c r="O107" s="1027"/>
      <c r="P107" s="901"/>
      <c r="Q107" s="901"/>
    </row>
    <row r="108" spans="2:17" ht="43.9" customHeight="1" x14ac:dyDescent="0.25">
      <c r="B108" s="1026"/>
      <c r="C108" s="1307" t="s">
        <v>1928</v>
      </c>
      <c r="D108" s="1307"/>
      <c r="E108" s="1307"/>
      <c r="F108" s="1307"/>
      <c r="G108" s="1307"/>
      <c r="H108" s="1307"/>
      <c r="I108" s="1307"/>
      <c r="J108" s="1307"/>
      <c r="K108" s="1307"/>
      <c r="L108" s="1307"/>
      <c r="M108" s="1307"/>
      <c r="N108" s="901"/>
      <c r="P108" s="901"/>
      <c r="Q108" s="901"/>
    </row>
    <row r="109" spans="2:17" ht="60" hidden="1" customHeight="1" x14ac:dyDescent="0.25">
      <c r="B109" s="1026"/>
      <c r="C109" s="1307" t="s">
        <v>1929</v>
      </c>
      <c r="D109" s="1307"/>
      <c r="E109" s="1307"/>
      <c r="F109" s="1307"/>
      <c r="G109" s="1307"/>
      <c r="H109" s="1307"/>
      <c r="I109" s="1307"/>
      <c r="J109" s="1307"/>
      <c r="K109" s="1307"/>
      <c r="L109" s="1307"/>
      <c r="M109" s="1307"/>
      <c r="P109" s="901"/>
      <c r="Q109" s="901"/>
    </row>
    <row r="110" spans="2:17" x14ac:dyDescent="0.25">
      <c r="B110" s="1026"/>
    </row>
    <row r="111" spans="2:17" x14ac:dyDescent="0.25">
      <c r="B111" s="1026"/>
    </row>
    <row r="116" spans="6:8" x14ac:dyDescent="0.25">
      <c r="F116" s="1028" t="s">
        <v>1466</v>
      </c>
      <c r="G116" s="1028" t="s">
        <v>1930</v>
      </c>
      <c r="H116" s="1028" t="s">
        <v>331</v>
      </c>
    </row>
    <row r="117" spans="6:8" x14ac:dyDescent="0.25">
      <c r="F117" s="1029" t="s">
        <v>522</v>
      </c>
      <c r="G117" s="1029">
        <v>60</v>
      </c>
      <c r="H117" s="1029">
        <v>20</v>
      </c>
    </row>
    <row r="118" spans="6:8" x14ac:dyDescent="0.25">
      <c r="F118" s="1029" t="s">
        <v>1931</v>
      </c>
      <c r="G118" s="1029">
        <v>93.7</v>
      </c>
      <c r="H118" s="1029">
        <v>1</v>
      </c>
    </row>
    <row r="119" spans="6:8" x14ac:dyDescent="0.25">
      <c r="F119" s="1029" t="s">
        <v>1932</v>
      </c>
      <c r="G119" s="1029">
        <v>90</v>
      </c>
      <c r="H119" s="1029">
        <v>3</v>
      </c>
    </row>
    <row r="120" spans="6:8" x14ac:dyDescent="0.25">
      <c r="F120" s="1029" t="s">
        <v>1933</v>
      </c>
      <c r="G120" s="1029">
        <v>90</v>
      </c>
      <c r="H120" s="1029">
        <v>2</v>
      </c>
    </row>
    <row r="121" spans="6:8" x14ac:dyDescent="0.25">
      <c r="F121" s="1029" t="s">
        <v>1934</v>
      </c>
      <c r="G121" s="1029">
        <v>105</v>
      </c>
      <c r="H121" s="1029">
        <v>2</v>
      </c>
    </row>
    <row r="122" spans="6:8" x14ac:dyDescent="0.25">
      <c r="F122" s="1029" t="s">
        <v>1935</v>
      </c>
      <c r="G122" s="1029">
        <v>90</v>
      </c>
      <c r="H122" s="1029">
        <v>2</v>
      </c>
    </row>
    <row r="123" spans="6:8" x14ac:dyDescent="0.25">
      <c r="F123" s="1029" t="s">
        <v>1936</v>
      </c>
      <c r="G123" s="1029">
        <v>300</v>
      </c>
      <c r="H123" s="1029">
        <v>1</v>
      </c>
    </row>
    <row r="124" spans="6:8" x14ac:dyDescent="0.25">
      <c r="F124" s="1029" t="s">
        <v>1409</v>
      </c>
      <c r="G124" s="1029">
        <v>420</v>
      </c>
      <c r="H124" s="1029">
        <v>2</v>
      </c>
    </row>
    <row r="125" spans="6:8" x14ac:dyDescent="0.25">
      <c r="F125" s="1029" t="s">
        <v>1937</v>
      </c>
      <c r="G125" s="1030">
        <v>60</v>
      </c>
      <c r="H125" s="1030">
        <v>1</v>
      </c>
    </row>
  </sheetData>
  <mergeCells count="193">
    <mergeCell ref="B2:M2"/>
    <mergeCell ref="B3:C3"/>
    <mergeCell ref="D3:F3"/>
    <mergeCell ref="G3:H3"/>
    <mergeCell ref="J3:K3"/>
    <mergeCell ref="B4:E4"/>
    <mergeCell ref="G4:H4"/>
    <mergeCell ref="J4:K4"/>
    <mergeCell ref="B7:E7"/>
    <mergeCell ref="G7:H7"/>
    <mergeCell ref="J7:K7"/>
    <mergeCell ref="B8:D8"/>
    <mergeCell ref="G8:H8"/>
    <mergeCell ref="J8:K8"/>
    <mergeCell ref="B5:E5"/>
    <mergeCell ref="G5:H5"/>
    <mergeCell ref="J5:K5"/>
    <mergeCell ref="B6:E6"/>
    <mergeCell ref="G6:H6"/>
    <mergeCell ref="J6:K6"/>
    <mergeCell ref="B10:C10"/>
    <mergeCell ref="J10:K10"/>
    <mergeCell ref="B11:B55"/>
    <mergeCell ref="C11:C12"/>
    <mergeCell ref="D11:L11"/>
    <mergeCell ref="M11:M69"/>
    <mergeCell ref="D12:F12"/>
    <mergeCell ref="C13:C25"/>
    <mergeCell ref="D13:L13"/>
    <mergeCell ref="D14:D16"/>
    <mergeCell ref="J14:J16"/>
    <mergeCell ref="K14:K16"/>
    <mergeCell ref="L14:L16"/>
    <mergeCell ref="D17:L17"/>
    <mergeCell ref="D18:D25"/>
    <mergeCell ref="E18:E24"/>
    <mergeCell ref="J18:J24"/>
    <mergeCell ref="K18:K24"/>
    <mergeCell ref="L18:L24"/>
    <mergeCell ref="E25:H25"/>
    <mergeCell ref="C26:C42"/>
    <mergeCell ref="D26:L26"/>
    <mergeCell ref="D27:D32"/>
    <mergeCell ref="E27:E32"/>
    <mergeCell ref="J27:J32"/>
    <mergeCell ref="K27:K32"/>
    <mergeCell ref="L27:L32"/>
    <mergeCell ref="D33:L33"/>
    <mergeCell ref="D34:D37"/>
    <mergeCell ref="E34:E37"/>
    <mergeCell ref="J34:J37"/>
    <mergeCell ref="K34:K37"/>
    <mergeCell ref="L34:L37"/>
    <mergeCell ref="D38:L38"/>
    <mergeCell ref="D39:D42"/>
    <mergeCell ref="E39:E42"/>
    <mergeCell ref="J39:J42"/>
    <mergeCell ref="K39:K42"/>
    <mergeCell ref="L39:L42"/>
    <mergeCell ref="C43:C45"/>
    <mergeCell ref="D43:L43"/>
    <mergeCell ref="D44:D46"/>
    <mergeCell ref="F44:G44"/>
    <mergeCell ref="I44:I45"/>
    <mergeCell ref="J44:J46"/>
    <mergeCell ref="K44:K46"/>
    <mergeCell ref="L44:L45"/>
    <mergeCell ref="F45:G45"/>
    <mergeCell ref="E46:H46"/>
    <mergeCell ref="K50:K52"/>
    <mergeCell ref="L50:L52"/>
    <mergeCell ref="H51:I51"/>
    <mergeCell ref="H52:I52"/>
    <mergeCell ref="D53:D55"/>
    <mergeCell ref="F53:I53"/>
    <mergeCell ref="C47:C49"/>
    <mergeCell ref="D47:L47"/>
    <mergeCell ref="D48:D49"/>
    <mergeCell ref="G48:H48"/>
    <mergeCell ref="J48:J49"/>
    <mergeCell ref="K48:K49"/>
    <mergeCell ref="L48:L49"/>
    <mergeCell ref="G49:H49"/>
    <mergeCell ref="B56:B106"/>
    <mergeCell ref="C56:C64"/>
    <mergeCell ref="D56:D62"/>
    <mergeCell ref="E56:F57"/>
    <mergeCell ref="E58:H58"/>
    <mergeCell ref="C50:C55"/>
    <mergeCell ref="D50:F52"/>
    <mergeCell ref="H50:I50"/>
    <mergeCell ref="J50:J52"/>
    <mergeCell ref="E59:F59"/>
    <mergeCell ref="E60:F61"/>
    <mergeCell ref="G60:G61"/>
    <mergeCell ref="H60:H61"/>
    <mergeCell ref="I60:I61"/>
    <mergeCell ref="J60:J61"/>
    <mergeCell ref="J53:J55"/>
    <mergeCell ref="K53:K55"/>
    <mergeCell ref="L53:L55"/>
    <mergeCell ref="F54:I54"/>
    <mergeCell ref="F55:I55"/>
    <mergeCell ref="C65:C69"/>
    <mergeCell ref="D65:D66"/>
    <mergeCell ref="E65:F65"/>
    <mergeCell ref="E66:F66"/>
    <mergeCell ref="D67:H67"/>
    <mergeCell ref="E68:F68"/>
    <mergeCell ref="D69:F69"/>
    <mergeCell ref="K60:K61"/>
    <mergeCell ref="L60:L61"/>
    <mergeCell ref="E62:F62"/>
    <mergeCell ref="D63:D64"/>
    <mergeCell ref="E63:F63"/>
    <mergeCell ref="K63:K64"/>
    <mergeCell ref="L63:L64"/>
    <mergeCell ref="E64:F64"/>
    <mergeCell ref="C70:C77"/>
    <mergeCell ref="D70:D73"/>
    <mergeCell ref="E70:I70"/>
    <mergeCell ref="J70:J73"/>
    <mergeCell ref="K70:K73"/>
    <mergeCell ref="L70:L73"/>
    <mergeCell ref="E76:G76"/>
    <mergeCell ref="D77:F77"/>
    <mergeCell ref="G77:I77"/>
    <mergeCell ref="M70:M73"/>
    <mergeCell ref="E71:I71"/>
    <mergeCell ref="E72:I72"/>
    <mergeCell ref="E73:I73"/>
    <mergeCell ref="D74:D76"/>
    <mergeCell ref="E74:G74"/>
    <mergeCell ref="K74:K76"/>
    <mergeCell ref="L74:L76"/>
    <mergeCell ref="M74:M76"/>
    <mergeCell ref="E75:G75"/>
    <mergeCell ref="M94:M95"/>
    <mergeCell ref="E96:F96"/>
    <mergeCell ref="N84:N92"/>
    <mergeCell ref="G85:H85"/>
    <mergeCell ref="G86:H86"/>
    <mergeCell ref="G87:H87"/>
    <mergeCell ref="D88:E92"/>
    <mergeCell ref="G88:H88"/>
    <mergeCell ref="J88:J92"/>
    <mergeCell ref="K88:K92"/>
    <mergeCell ref="L88:L92"/>
    <mergeCell ref="G89:H89"/>
    <mergeCell ref="D83:E87"/>
    <mergeCell ref="G83:H84"/>
    <mergeCell ref="I83:I84"/>
    <mergeCell ref="J83:J87"/>
    <mergeCell ref="K83:K87"/>
    <mergeCell ref="L83:L87"/>
    <mergeCell ref="M78:M93"/>
    <mergeCell ref="N78:N83"/>
    <mergeCell ref="D79:E82"/>
    <mergeCell ref="G79:G82"/>
    <mergeCell ref="J79:J82"/>
    <mergeCell ref="K79:K82"/>
    <mergeCell ref="D97:F97"/>
    <mergeCell ref="G97:I97"/>
    <mergeCell ref="D98:F99"/>
    <mergeCell ref="G98:G99"/>
    <mergeCell ref="H98:H99"/>
    <mergeCell ref="I98:I99"/>
    <mergeCell ref="G90:H90"/>
    <mergeCell ref="G91:H91"/>
    <mergeCell ref="D93:E93"/>
    <mergeCell ref="D94:D96"/>
    <mergeCell ref="E94:F95"/>
    <mergeCell ref="C109:M109"/>
    <mergeCell ref="D102:F102"/>
    <mergeCell ref="D103:F103"/>
    <mergeCell ref="D104:F104"/>
    <mergeCell ref="D105:F105"/>
    <mergeCell ref="D106:F106"/>
    <mergeCell ref="C108:M108"/>
    <mergeCell ref="J98:J99"/>
    <mergeCell ref="K98:K99"/>
    <mergeCell ref="L98:L99"/>
    <mergeCell ref="M98:M105"/>
    <mergeCell ref="D100:F101"/>
    <mergeCell ref="G100:H101"/>
    <mergeCell ref="I100:I101"/>
    <mergeCell ref="J100:J101"/>
    <mergeCell ref="K100:K101"/>
    <mergeCell ref="L100:L101"/>
    <mergeCell ref="C78:C106"/>
    <mergeCell ref="D78:F78"/>
    <mergeCell ref="G78:H78"/>
    <mergeCell ref="L79:L82"/>
  </mergeCells>
  <pageMargins left="0.25" right="0.25" top="0.56000000000000005" bottom="0.39" header="0.3" footer="0.3"/>
  <pageSetup paperSize="8" scale="59" orientation="portrait" horizontalDpi="4294967293"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1000"/>
  <sheetViews>
    <sheetView workbookViewId="0"/>
  </sheetViews>
  <sheetFormatPr baseColWidth="10" defaultColWidth="14.42578125" defaultRowHeight="15" customHeight="1" x14ac:dyDescent="0.25"/>
  <cols>
    <col min="1" max="1" width="13.28515625" customWidth="1"/>
    <col min="2" max="6" width="10.7109375" customWidth="1"/>
    <col min="7" max="7" width="21" customWidth="1"/>
    <col min="8" max="26" width="10.7109375" customWidth="1"/>
  </cols>
  <sheetData>
    <row r="1" spans="1:20" ht="18.75" x14ac:dyDescent="0.3">
      <c r="B1" s="1066" t="s">
        <v>1693</v>
      </c>
      <c r="C1" s="1058"/>
      <c r="D1" s="1058"/>
      <c r="E1" s="1058"/>
      <c r="F1" s="1058"/>
      <c r="G1" s="1058"/>
      <c r="H1" s="1058"/>
      <c r="I1" s="1058"/>
      <c r="J1" s="1058"/>
      <c r="K1" s="1058"/>
      <c r="L1" s="1058"/>
      <c r="M1" s="1058"/>
      <c r="N1" s="1058"/>
      <c r="O1" s="1058"/>
      <c r="P1" s="1059"/>
    </row>
    <row r="3" spans="1:20" x14ac:dyDescent="0.25">
      <c r="B3" s="757" t="s">
        <v>1694</v>
      </c>
      <c r="C3" s="1"/>
      <c r="D3" s="758"/>
      <c r="E3" s="758"/>
      <c r="F3" s="758"/>
      <c r="G3" s="758"/>
      <c r="H3" s="759">
        <v>0.27200000000000002</v>
      </c>
    </row>
    <row r="4" spans="1:20" x14ac:dyDescent="0.25">
      <c r="B4" s="757" t="s">
        <v>1695</v>
      </c>
      <c r="C4" s="1"/>
      <c r="D4" s="758"/>
      <c r="E4" s="758"/>
      <c r="F4" s="758"/>
      <c r="G4" s="758"/>
      <c r="H4" s="759">
        <v>0.11799999999999999</v>
      </c>
    </row>
    <row r="5" spans="1:20" x14ac:dyDescent="0.25">
      <c r="B5" s="757" t="s">
        <v>1696</v>
      </c>
      <c r="C5" s="1"/>
      <c r="D5" s="1"/>
      <c r="E5" s="1"/>
      <c r="F5" s="1"/>
      <c r="G5" s="1"/>
      <c r="H5" s="759">
        <f>SUM('ACTAS Y SIAGIE'!J147:J151)/SUM('ACTAS Y SIAGIE'!G147:G151)</f>
        <v>4.7748976807639835E-2</v>
      </c>
    </row>
    <row r="6" spans="1:20" x14ac:dyDescent="0.25">
      <c r="B6" s="757" t="s">
        <v>1697</v>
      </c>
      <c r="C6" s="1"/>
      <c r="D6" s="1"/>
      <c r="E6" s="1"/>
      <c r="F6" s="1"/>
      <c r="G6" s="1"/>
      <c r="H6" s="759">
        <f>SUM('ACTAS Y SIAGIE'!L147:L151)/SUM('ACTAS Y SIAGIE'!G147:G151)</f>
        <v>8.1855388813096858E-3</v>
      </c>
    </row>
    <row r="7" spans="1:20" x14ac:dyDescent="0.25">
      <c r="B7" s="757" t="s">
        <v>1698</v>
      </c>
      <c r="C7" s="1"/>
      <c r="D7" s="1"/>
      <c r="E7" s="1"/>
      <c r="F7" s="1"/>
      <c r="G7" s="1"/>
      <c r="H7" s="759">
        <f>'POBLACIÓN DE REFERENCIA'!G9</f>
        <v>1.1794862190396938E-2</v>
      </c>
    </row>
    <row r="8" spans="1:20" x14ac:dyDescent="0.25">
      <c r="B8" s="757" t="s">
        <v>1699</v>
      </c>
      <c r="C8" s="1"/>
      <c r="D8" s="1"/>
      <c r="E8" s="1"/>
      <c r="F8" s="1"/>
      <c r="G8" s="1"/>
      <c r="H8" s="759">
        <f>'POBLACIÓN DE REFERENCIA'!G14</f>
        <v>7.1906365411924964E-3</v>
      </c>
    </row>
    <row r="9" spans="1:20" x14ac:dyDescent="0.25">
      <c r="B9" s="757" t="s">
        <v>1700</v>
      </c>
      <c r="C9" s="1"/>
      <c r="D9" s="1"/>
      <c r="E9" s="1"/>
      <c r="F9" s="1"/>
      <c r="G9" s="1"/>
      <c r="H9" s="759">
        <f>'5. Población efec SP'!L12</f>
        <v>671</v>
      </c>
    </row>
    <row r="12" spans="1:20" x14ac:dyDescent="0.25">
      <c r="J12" s="30">
        <v>1</v>
      </c>
      <c r="K12" s="30">
        <v>2</v>
      </c>
      <c r="L12" s="30">
        <v>3</v>
      </c>
      <c r="M12" s="30">
        <v>4</v>
      </c>
      <c r="N12" s="30">
        <v>5</v>
      </c>
      <c r="O12" s="30">
        <v>6</v>
      </c>
      <c r="P12" s="30">
        <v>7</v>
      </c>
      <c r="Q12" s="30">
        <v>8</v>
      </c>
      <c r="R12" s="30">
        <v>9</v>
      </c>
      <c r="S12" s="30">
        <v>10</v>
      </c>
    </row>
    <row r="13" spans="1:20" x14ac:dyDescent="0.25">
      <c r="C13" s="1525" t="s">
        <v>502</v>
      </c>
      <c r="D13" s="1034"/>
      <c r="E13" s="1034"/>
      <c r="F13" s="1034"/>
      <c r="G13" s="1242"/>
      <c r="H13" s="82" t="s">
        <v>499</v>
      </c>
      <c r="I13" s="82" t="s">
        <v>500</v>
      </c>
      <c r="J13" s="82" t="s">
        <v>500</v>
      </c>
      <c r="K13" s="1061" t="s">
        <v>315</v>
      </c>
      <c r="L13" s="1034"/>
      <c r="M13" s="1034"/>
      <c r="N13" s="1034"/>
      <c r="O13" s="1034"/>
      <c r="P13" s="1034"/>
      <c r="Q13" s="1034"/>
      <c r="R13" s="1034"/>
      <c r="S13" s="1034"/>
      <c r="T13" s="1035"/>
    </row>
    <row r="14" spans="1:20" x14ac:dyDescent="0.25">
      <c r="B14" s="82" t="s">
        <v>478</v>
      </c>
      <c r="C14" s="79">
        <v>2019</v>
      </c>
      <c r="D14" s="79">
        <f>C14+1</f>
        <v>2020</v>
      </c>
      <c r="E14" s="79">
        <f>D14+1</f>
        <v>2021</v>
      </c>
      <c r="F14" s="79">
        <f>E14+1</f>
        <v>2022</v>
      </c>
      <c r="G14" s="79">
        <f>F14+1</f>
        <v>2023</v>
      </c>
      <c r="H14" s="79">
        <v>2024</v>
      </c>
      <c r="I14" s="79">
        <v>2025</v>
      </c>
      <c r="J14" s="79">
        <v>2026</v>
      </c>
      <c r="K14" s="79">
        <f t="shared" ref="K14:T14" si="0">J14+1</f>
        <v>2027</v>
      </c>
      <c r="L14" s="79">
        <f t="shared" si="0"/>
        <v>2028</v>
      </c>
      <c r="M14" s="79">
        <f t="shared" si="0"/>
        <v>2029</v>
      </c>
      <c r="N14" s="79">
        <f t="shared" si="0"/>
        <v>2030</v>
      </c>
      <c r="O14" s="79">
        <f t="shared" si="0"/>
        <v>2031</v>
      </c>
      <c r="P14" s="79">
        <f t="shared" si="0"/>
        <v>2032</v>
      </c>
      <c r="Q14" s="79">
        <f t="shared" si="0"/>
        <v>2033</v>
      </c>
      <c r="R14" s="79">
        <f t="shared" si="0"/>
        <v>2034</v>
      </c>
      <c r="S14" s="79">
        <f t="shared" si="0"/>
        <v>2035</v>
      </c>
      <c r="T14" s="79">
        <f t="shared" si="0"/>
        <v>2036</v>
      </c>
    </row>
    <row r="15" spans="1:20" x14ac:dyDescent="0.25">
      <c r="A15" s="30" t="s">
        <v>302</v>
      </c>
      <c r="B15" s="82" t="str">
        <f>'3. Población dem. potencial'!B64</f>
        <v>14 años</v>
      </c>
      <c r="C15" s="30">
        <f>INT('3. Población dem. potencial'!C64)</f>
        <v>1321</v>
      </c>
      <c r="D15" s="30">
        <f>INT('3. Población dem. potencial'!D64)</f>
        <v>1326</v>
      </c>
      <c r="E15" s="30">
        <f>INT('3. Población dem. potencial'!E64)</f>
        <v>1332</v>
      </c>
      <c r="F15" s="30">
        <f>INT('3. Población dem. potencial'!F64)</f>
        <v>1337</v>
      </c>
      <c r="G15" s="30">
        <f>INT('3. Población dem. potencial'!G64)</f>
        <v>1343</v>
      </c>
      <c r="H15" s="30">
        <f>INT('3. Población dem. potencial'!H64)</f>
        <v>1349</v>
      </c>
      <c r="I15" s="30">
        <f>INT('3. Población dem. potencial'!I64)</f>
        <v>1354</v>
      </c>
      <c r="J15" s="30">
        <f>INT('3. Población dem. potencial'!J64)</f>
        <v>1360</v>
      </c>
      <c r="K15" s="30">
        <f>INT('3. Población dem. potencial'!K64)</f>
        <v>1366</v>
      </c>
      <c r="L15" s="30">
        <f>INT('3. Población dem. potencial'!L64)</f>
        <v>1372</v>
      </c>
      <c r="M15" s="30">
        <f>INT('3. Población dem. potencial'!M64)</f>
        <v>1378</v>
      </c>
      <c r="N15" s="30">
        <f>INT('3. Población dem. potencial'!N64)</f>
        <v>1383</v>
      </c>
      <c r="O15" s="30">
        <f>INT('3. Población dem. potencial'!O64)</f>
        <v>1389</v>
      </c>
      <c r="P15" s="30">
        <f>INT('3. Población dem. potencial'!P64)</f>
        <v>1395</v>
      </c>
      <c r="Q15" s="30">
        <f>INT('3. Población dem. potencial'!Q64)</f>
        <v>1401</v>
      </c>
      <c r="R15" s="30">
        <f>INT('3. Población dem. potencial'!R64)</f>
        <v>1407</v>
      </c>
      <c r="S15" s="30">
        <f>INT('3. Población dem. potencial'!S64)</f>
        <v>1413</v>
      </c>
      <c r="T15" s="30">
        <f>INT('3. Población dem. potencial'!T64)</f>
        <v>1419</v>
      </c>
    </row>
    <row r="16" spans="1:20" x14ac:dyDescent="0.25">
      <c r="A16" s="30" t="s">
        <v>302</v>
      </c>
      <c r="B16" s="82" t="str">
        <f>'3. Población dem. potencial'!B65</f>
        <v>15 años</v>
      </c>
      <c r="C16" s="30">
        <f>INT('3. Población dem. potencial'!C65)</f>
        <v>1274</v>
      </c>
      <c r="D16" s="30">
        <f>INT('3. Población dem. potencial'!D65)</f>
        <v>1272</v>
      </c>
      <c r="E16" s="30">
        <f>INT('3. Población dem. potencial'!E65)</f>
        <v>1270</v>
      </c>
      <c r="F16" s="30">
        <f>INT('3. Población dem. potencial'!F65)</f>
        <v>1268</v>
      </c>
      <c r="G16" s="30">
        <f>INT('3. Población dem. potencial'!G65)</f>
        <v>1266</v>
      </c>
      <c r="H16" s="30">
        <f>INT('3. Población dem. potencial'!H65)</f>
        <v>1264</v>
      </c>
      <c r="I16" s="30">
        <f>INT('3. Población dem. potencial'!I65)</f>
        <v>1262</v>
      </c>
      <c r="J16" s="30">
        <f>INT('3. Población dem. potencial'!J65)</f>
        <v>1259</v>
      </c>
      <c r="K16" s="30">
        <f>INT('3. Población dem. potencial'!K65)</f>
        <v>1257</v>
      </c>
      <c r="L16" s="30">
        <f>INT('3. Población dem. potencial'!L65)</f>
        <v>1255</v>
      </c>
      <c r="M16" s="30">
        <f>INT('3. Población dem. potencial'!M65)</f>
        <v>1253</v>
      </c>
      <c r="N16" s="30">
        <f>INT('3. Población dem. potencial'!N65)</f>
        <v>1251</v>
      </c>
      <c r="O16" s="30">
        <f>INT('3. Población dem. potencial'!O65)</f>
        <v>1249</v>
      </c>
      <c r="P16" s="30">
        <f>INT('3. Población dem. potencial'!P65)</f>
        <v>1247</v>
      </c>
      <c r="Q16" s="30">
        <f>INT('3. Población dem. potencial'!Q65)</f>
        <v>1245</v>
      </c>
      <c r="R16" s="30">
        <f>INT('3. Población dem. potencial'!R65)</f>
        <v>1243</v>
      </c>
      <c r="S16" s="30">
        <f>INT('3. Población dem. potencial'!S65)</f>
        <v>1241</v>
      </c>
      <c r="T16" s="30">
        <f>INT('3. Población dem. potencial'!T65)</f>
        <v>1239</v>
      </c>
    </row>
    <row r="17" spans="1:20" x14ac:dyDescent="0.25">
      <c r="A17" s="30" t="s">
        <v>302</v>
      </c>
      <c r="B17" s="82" t="str">
        <f>'3. Población dem. potencial'!B66</f>
        <v>16 años</v>
      </c>
      <c r="C17" s="30">
        <f>INT('3. Población dem. potencial'!C66)</f>
        <v>1325</v>
      </c>
      <c r="D17" s="30">
        <f>INT('3. Población dem. potencial'!D66)</f>
        <v>1337</v>
      </c>
      <c r="E17" s="30">
        <f>INT('3. Población dem. potencial'!E66)</f>
        <v>1349</v>
      </c>
      <c r="F17" s="30">
        <f>INT('3. Población dem. potencial'!F66)</f>
        <v>1361</v>
      </c>
      <c r="G17" s="30">
        <f>INT('3. Población dem. potencial'!G66)</f>
        <v>1374</v>
      </c>
      <c r="H17" s="30">
        <f>INT('3. Población dem. potencial'!H66)</f>
        <v>1386</v>
      </c>
      <c r="I17" s="30">
        <f>INT('3. Población dem. potencial'!I66)</f>
        <v>1398</v>
      </c>
      <c r="J17" s="30">
        <f>INT('3. Población dem. potencial'!J66)</f>
        <v>1411</v>
      </c>
      <c r="K17" s="30">
        <f>INT('3. Población dem. potencial'!K66)</f>
        <v>1424</v>
      </c>
      <c r="L17" s="30">
        <f>INT('3. Población dem. potencial'!L66)</f>
        <v>1437</v>
      </c>
      <c r="M17" s="30">
        <f>INT('3. Población dem. potencial'!M66)</f>
        <v>1449</v>
      </c>
      <c r="N17" s="30">
        <f>INT('3. Población dem. potencial'!N66)</f>
        <v>1463</v>
      </c>
      <c r="O17" s="30">
        <f>INT('3. Población dem. potencial'!O66)</f>
        <v>1476</v>
      </c>
      <c r="P17" s="30">
        <f>INT('3. Población dem. potencial'!P66)</f>
        <v>1489</v>
      </c>
      <c r="Q17" s="30">
        <f>INT('3. Población dem. potencial'!Q66)</f>
        <v>1502</v>
      </c>
      <c r="R17" s="30">
        <f>INT('3. Población dem. potencial'!R66)</f>
        <v>1516</v>
      </c>
      <c r="S17" s="30">
        <f>INT('3. Población dem. potencial'!S66)</f>
        <v>1530</v>
      </c>
      <c r="T17" s="30">
        <f>INT('3. Población dem. potencial'!T66)</f>
        <v>1543</v>
      </c>
    </row>
    <row r="18" spans="1:20" x14ac:dyDescent="0.25">
      <c r="A18" s="30" t="s">
        <v>302</v>
      </c>
      <c r="B18" s="82" t="str">
        <f>'3. Población dem. potencial'!B67</f>
        <v>Total</v>
      </c>
      <c r="C18" s="30">
        <f>INT('3. Población dem. potencial'!C67)</f>
        <v>6760</v>
      </c>
      <c r="D18" s="30">
        <f>INT('3. Población dem. potencial'!D67)</f>
        <v>6810</v>
      </c>
      <c r="E18" s="30">
        <f>INT('3. Población dem. potencial'!E67)</f>
        <v>6861</v>
      </c>
      <c r="F18" s="30">
        <f>INT('3. Población dem. potencial'!F67)</f>
        <v>6911</v>
      </c>
      <c r="G18" s="30">
        <f>INT('3. Población dem. potencial'!G67)</f>
        <v>6964</v>
      </c>
      <c r="H18" s="30">
        <f>INT('3. Población dem. potencial'!H67)</f>
        <v>7017</v>
      </c>
      <c r="I18" s="30">
        <f>INT('3. Población dem. potencial'!I67)</f>
        <v>7068</v>
      </c>
      <c r="J18" s="30">
        <f>INT('3. Población dem. potencial'!J67)</f>
        <v>7121</v>
      </c>
      <c r="K18" s="30">
        <f>INT('3. Población dem. potencial'!K67)</f>
        <v>7176</v>
      </c>
      <c r="L18" s="30">
        <f>INT('3. Población dem. potencial'!L67)</f>
        <v>7231</v>
      </c>
      <c r="M18" s="30">
        <f>INT('3. Población dem. potencial'!M67)</f>
        <v>7286</v>
      </c>
      <c r="N18" s="30">
        <f>INT('3. Población dem. potencial'!N67)</f>
        <v>7342</v>
      </c>
      <c r="O18" s="30">
        <f>INT('3. Población dem. potencial'!O67)</f>
        <v>7398</v>
      </c>
      <c r="P18" s="30">
        <f>INT('3. Población dem. potencial'!P67)</f>
        <v>7455</v>
      </c>
      <c r="Q18" s="30">
        <f>INT('3. Población dem. potencial'!Q67)</f>
        <v>7513</v>
      </c>
      <c r="R18" s="30">
        <f>INT('3. Población dem. potencial'!R67)</f>
        <v>7572</v>
      </c>
      <c r="S18" s="30">
        <f>INT('3. Población dem. potencial'!S67)</f>
        <v>7631</v>
      </c>
      <c r="T18" s="30">
        <f>INT('3. Población dem. potencial'!T67)</f>
        <v>7690</v>
      </c>
    </row>
    <row r="19" spans="1:20" x14ac:dyDescent="0.25">
      <c r="A19" s="30" t="s">
        <v>302</v>
      </c>
      <c r="B19" s="82">
        <f>'3. Población dem. potencial'!B68</f>
        <v>0</v>
      </c>
      <c r="C19" s="30">
        <f>INT('3. Población dem. potencial'!C68)</f>
        <v>0</v>
      </c>
      <c r="D19" s="30">
        <f>INT('3. Población dem. potencial'!D68)</f>
        <v>0</v>
      </c>
      <c r="E19" s="30">
        <f>INT('3. Población dem. potencial'!E68)</f>
        <v>0</v>
      </c>
      <c r="F19" s="30">
        <f>INT('3. Población dem. potencial'!F68)</f>
        <v>0</v>
      </c>
      <c r="G19" s="30">
        <f>INT('3. Población dem. potencial'!G68)</f>
        <v>0</v>
      </c>
      <c r="H19" s="30">
        <f>INT('3. Población dem. potencial'!H68)</f>
        <v>0</v>
      </c>
      <c r="I19" s="30">
        <f>INT('3. Población dem. potencial'!I68)</f>
        <v>0</v>
      </c>
      <c r="J19" s="30">
        <f>INT('3. Población dem. potencial'!J68)</f>
        <v>0</v>
      </c>
      <c r="K19" s="30">
        <f>INT('3. Población dem. potencial'!K68)</f>
        <v>0</v>
      </c>
      <c r="L19" s="30">
        <f>INT('3. Población dem. potencial'!L68)</f>
        <v>0</v>
      </c>
      <c r="M19" s="30">
        <f>INT('3. Población dem. potencial'!M68)</f>
        <v>0</v>
      </c>
      <c r="N19" s="30">
        <f>INT('3. Población dem. potencial'!N68)</f>
        <v>0</v>
      </c>
      <c r="O19" s="30">
        <f>INT('3. Población dem. potencial'!O68)</f>
        <v>0</v>
      </c>
      <c r="P19" s="30">
        <f>INT('3. Población dem. potencial'!P68)</f>
        <v>0</v>
      </c>
      <c r="Q19" s="30">
        <f>INT('3. Población dem. potencial'!Q68)</f>
        <v>0</v>
      </c>
      <c r="R19" s="30">
        <f>INT('3. Población dem. potencial'!R68)</f>
        <v>0</v>
      </c>
      <c r="S19" s="30">
        <f>INT('3. Población dem. potencial'!S68)</f>
        <v>0</v>
      </c>
      <c r="T19" s="30">
        <f>INT('3. Población dem. potencial'!T68)</f>
        <v>0</v>
      </c>
    </row>
    <row r="20" spans="1:20" x14ac:dyDescent="0.25">
      <c r="A20" s="30" t="s">
        <v>1701</v>
      </c>
      <c r="B20" s="82" t="str">
        <f>B15</f>
        <v>14 años</v>
      </c>
      <c r="C20" s="636">
        <f>'5. Población efec CP-OBJETIVO'!C43</f>
        <v>163</v>
      </c>
      <c r="D20" s="636">
        <f>'5. Población efec CP-OBJETIVO'!D43</f>
        <v>173</v>
      </c>
      <c r="E20" s="636">
        <f>'5. Población efec CP-OBJETIVO'!E43</f>
        <v>170</v>
      </c>
      <c r="F20" s="636">
        <f>'5. Población efec CP-OBJETIVO'!F43</f>
        <v>170</v>
      </c>
      <c r="G20" s="636">
        <f>'5. Población efec CP-OBJETIVO'!G43</f>
        <v>164</v>
      </c>
      <c r="H20" s="636">
        <f>'5. Población efec CP-OBJETIVO'!H43</f>
        <v>142</v>
      </c>
      <c r="I20" s="636">
        <f>'5. Población efec CP-OBJETIVO'!I43</f>
        <v>176</v>
      </c>
      <c r="J20" s="636">
        <f>'5. Población efec CP-OBJETIVO'!J43</f>
        <v>178</v>
      </c>
      <c r="K20" s="636">
        <f>'5. Población efec CP-OBJETIVO'!K43</f>
        <v>180</v>
      </c>
      <c r="L20" s="636">
        <f>'5. Población efec CP-OBJETIVO'!L43</f>
        <v>183</v>
      </c>
      <c r="M20" s="636">
        <f>'5. Población efec CP-OBJETIVO'!M43</f>
        <v>236</v>
      </c>
      <c r="N20" s="636">
        <f>'5. Población efec CP-OBJETIVO'!N43</f>
        <v>239</v>
      </c>
      <c r="O20" s="636">
        <f>'5. Población efec CP-OBJETIVO'!O43</f>
        <v>241</v>
      </c>
      <c r="P20" s="636">
        <f>'5. Población efec CP-OBJETIVO'!P43</f>
        <v>244</v>
      </c>
      <c r="Q20" s="636">
        <f>'5. Población efec CP-OBJETIVO'!Q43</f>
        <v>247</v>
      </c>
      <c r="R20" s="636">
        <f>'5. Población efec CP-OBJETIVO'!R43</f>
        <v>250</v>
      </c>
      <c r="S20" s="636">
        <f>'5. Población efec CP-OBJETIVO'!S43</f>
        <v>253</v>
      </c>
      <c r="T20" s="636">
        <f>'5. Población efec CP-OBJETIVO'!T43</f>
        <v>256</v>
      </c>
    </row>
    <row r="21" spans="1:20" ht="15.75" customHeight="1" x14ac:dyDescent="0.25">
      <c r="A21" s="30" t="s">
        <v>1701</v>
      </c>
      <c r="B21" s="82" t="str">
        <f>B16</f>
        <v>15 años</v>
      </c>
      <c r="C21" s="636">
        <f>'5. Población efec CP-OBJETIVO'!C44</f>
        <v>119</v>
      </c>
      <c r="D21" s="636">
        <f>'5. Población efec CP-OBJETIVO'!D44</f>
        <v>146</v>
      </c>
      <c r="E21" s="636">
        <f>'5. Población efec CP-OBJETIVO'!E44</f>
        <v>168</v>
      </c>
      <c r="F21" s="636">
        <f>'5. Población efec CP-OBJETIVO'!F44</f>
        <v>161</v>
      </c>
      <c r="G21" s="636">
        <f>'5. Población efec CP-OBJETIVO'!G44</f>
        <v>166</v>
      </c>
      <c r="H21" s="636">
        <f>'5. Población efec CP-OBJETIVO'!H44</f>
        <v>150</v>
      </c>
      <c r="I21" s="636">
        <f>'5. Población efec CP-OBJETIVO'!I44</f>
        <v>142</v>
      </c>
      <c r="J21" s="636">
        <f>'5. Población efec CP-OBJETIVO'!J44</f>
        <v>176</v>
      </c>
      <c r="K21" s="636">
        <f>'5. Población efec CP-OBJETIVO'!K44</f>
        <v>178</v>
      </c>
      <c r="L21" s="636">
        <f>'5. Población efec CP-OBJETIVO'!L44</f>
        <v>180</v>
      </c>
      <c r="M21" s="636">
        <f>'5. Población efec CP-OBJETIVO'!M44</f>
        <v>183</v>
      </c>
      <c r="N21" s="636">
        <f>'5. Población efec CP-OBJETIVO'!N44</f>
        <v>237</v>
      </c>
      <c r="O21" s="636">
        <f>'5. Población efec CP-OBJETIVO'!O44</f>
        <v>240</v>
      </c>
      <c r="P21" s="636">
        <f>'5. Población efec CP-OBJETIVO'!P44</f>
        <v>242</v>
      </c>
      <c r="Q21" s="636">
        <f>'5. Población efec CP-OBJETIVO'!Q44</f>
        <v>245</v>
      </c>
      <c r="R21" s="636">
        <f>'5. Población efec CP-OBJETIVO'!R44</f>
        <v>248</v>
      </c>
      <c r="S21" s="636">
        <f>'5. Población efec CP-OBJETIVO'!S44</f>
        <v>251</v>
      </c>
      <c r="T21" s="636">
        <f>'5. Población efec CP-OBJETIVO'!T44</f>
        <v>254</v>
      </c>
    </row>
    <row r="22" spans="1:20" ht="15.75" customHeight="1" x14ac:dyDescent="0.25">
      <c r="A22" s="30" t="s">
        <v>1701</v>
      </c>
      <c r="B22" s="82" t="str">
        <f>B17</f>
        <v>16 años</v>
      </c>
      <c r="C22" s="636">
        <f>'5. Población efec CP-OBJETIVO'!C45</f>
        <v>120</v>
      </c>
      <c r="D22" s="636">
        <f>'5. Población efec CP-OBJETIVO'!D45</f>
        <v>103</v>
      </c>
      <c r="E22" s="636">
        <f>'5. Población efec CP-OBJETIVO'!E45</f>
        <v>142</v>
      </c>
      <c r="F22" s="636">
        <f>'5. Población efec CP-OBJETIVO'!F45</f>
        <v>157</v>
      </c>
      <c r="G22" s="636">
        <f>'5. Población efec CP-OBJETIVO'!G45</f>
        <v>138</v>
      </c>
      <c r="H22" s="636">
        <f>'5. Población efec CP-OBJETIVO'!H45</f>
        <v>147</v>
      </c>
      <c r="I22" s="636">
        <f>'5. Población efec CP-OBJETIVO'!I45</f>
        <v>152</v>
      </c>
      <c r="J22" s="636">
        <f>'5. Población efec CP-OBJETIVO'!J45</f>
        <v>144</v>
      </c>
      <c r="K22" s="636">
        <f>'5. Población efec CP-OBJETIVO'!K45</f>
        <v>179</v>
      </c>
      <c r="L22" s="636">
        <f>'5. Población efec CP-OBJETIVO'!L45</f>
        <v>181</v>
      </c>
      <c r="M22" s="636">
        <f>'5. Población efec CP-OBJETIVO'!M45</f>
        <v>183</v>
      </c>
      <c r="N22" s="636">
        <f>'5. Población efec CP-OBJETIVO'!N45</f>
        <v>186</v>
      </c>
      <c r="O22" s="636">
        <f>'5. Población efec CP-OBJETIVO'!O45</f>
        <v>241</v>
      </c>
      <c r="P22" s="636">
        <f>'5. Población efec CP-OBJETIVO'!P45</f>
        <v>244</v>
      </c>
      <c r="Q22" s="636">
        <f>'5. Población efec CP-OBJETIVO'!Q45</f>
        <v>246</v>
      </c>
      <c r="R22" s="636">
        <f>'5. Población efec CP-OBJETIVO'!R45</f>
        <v>249</v>
      </c>
      <c r="S22" s="636">
        <f>'5. Población efec CP-OBJETIVO'!S45</f>
        <v>252</v>
      </c>
      <c r="T22" s="636">
        <f>'5. Población efec CP-OBJETIVO'!T45</f>
        <v>255</v>
      </c>
    </row>
    <row r="23" spans="1:20" ht="15.75" customHeight="1" x14ac:dyDescent="0.25">
      <c r="A23" s="30" t="s">
        <v>1701</v>
      </c>
      <c r="B23" s="82" t="str">
        <f>B18</f>
        <v>Total</v>
      </c>
      <c r="C23" s="636">
        <f>'5. Población efec CP-OBJETIVO'!C46</f>
        <v>97</v>
      </c>
      <c r="D23" s="636">
        <f>'5. Población efec CP-OBJETIVO'!D46</f>
        <v>112</v>
      </c>
      <c r="E23" s="636">
        <f>'5. Población efec CP-OBJETIVO'!E46</f>
        <v>102</v>
      </c>
      <c r="F23" s="636">
        <f>'5. Población efec CP-OBJETIVO'!F46</f>
        <v>135</v>
      </c>
      <c r="G23" s="636">
        <f>'5. Población efec CP-OBJETIVO'!G46</f>
        <v>138</v>
      </c>
      <c r="H23" s="636">
        <f>'5. Población efec CP-OBJETIVO'!H46</f>
        <v>110</v>
      </c>
      <c r="I23" s="636">
        <f>'5. Población efec CP-OBJETIVO'!I46</f>
        <v>136</v>
      </c>
      <c r="J23" s="636">
        <f>'5. Población efec CP-OBJETIVO'!J46</f>
        <v>141</v>
      </c>
      <c r="K23" s="636">
        <f>'5. Población efec CP-OBJETIVO'!K46</f>
        <v>134</v>
      </c>
      <c r="L23" s="636">
        <f>'5. Población efec CP-OBJETIVO'!L46</f>
        <v>166</v>
      </c>
      <c r="M23" s="636">
        <f>'5. Población efec CP-OBJETIVO'!M46</f>
        <v>181</v>
      </c>
      <c r="N23" s="636">
        <f>'5. Población efec CP-OBJETIVO'!N46</f>
        <v>183</v>
      </c>
      <c r="O23" s="636">
        <f>'5. Población efec CP-OBJETIVO'!O46</f>
        <v>186</v>
      </c>
      <c r="P23" s="636">
        <f>'5. Población efec CP-OBJETIVO'!P46</f>
        <v>241</v>
      </c>
      <c r="Q23" s="636">
        <f>'5. Población efec CP-OBJETIVO'!Q46</f>
        <v>244</v>
      </c>
      <c r="R23" s="636">
        <f>'5. Población efec CP-OBJETIVO'!R46</f>
        <v>246</v>
      </c>
      <c r="S23" s="636">
        <f>'5. Población efec CP-OBJETIVO'!S46</f>
        <v>249</v>
      </c>
      <c r="T23" s="636">
        <f>'5. Población efec CP-OBJETIVO'!T46</f>
        <v>252</v>
      </c>
    </row>
    <row r="24" spans="1:20" ht="15.75" customHeight="1" x14ac:dyDescent="0.25">
      <c r="A24" s="30" t="s">
        <v>1701</v>
      </c>
      <c r="B24" s="82">
        <f>B19</f>
        <v>0</v>
      </c>
      <c r="C24" s="636">
        <f>'5. Población efec CP-OBJETIVO'!C47</f>
        <v>99</v>
      </c>
      <c r="D24" s="636">
        <f>'5. Población efec CP-OBJETIVO'!D47</f>
        <v>89</v>
      </c>
      <c r="E24" s="636">
        <f>'5. Población efec CP-OBJETIVO'!E47</f>
        <v>113</v>
      </c>
      <c r="F24" s="636">
        <f>'5. Población efec CP-OBJETIVO'!F47</f>
        <v>96</v>
      </c>
      <c r="G24" s="636">
        <f>'5. Población efec CP-OBJETIVO'!G47</f>
        <v>127</v>
      </c>
      <c r="H24" s="636">
        <f>'5. Población efec CP-OBJETIVO'!H47</f>
        <v>122</v>
      </c>
      <c r="I24" s="636">
        <f>'5. Población efec CP-OBJETIVO'!I47</f>
        <v>112</v>
      </c>
      <c r="J24" s="636">
        <f>'5. Población efec CP-OBJETIVO'!J47</f>
        <v>138</v>
      </c>
      <c r="K24" s="636">
        <f>'5. Población efec CP-OBJETIVO'!K47</f>
        <v>143</v>
      </c>
      <c r="L24" s="636">
        <f>'5. Población efec CP-OBJETIVO'!L47</f>
        <v>136</v>
      </c>
      <c r="M24" s="636">
        <f>'5. Población efec CP-OBJETIVO'!M47</f>
        <v>169</v>
      </c>
      <c r="N24" s="636">
        <f>'5. Población efec CP-OBJETIVO'!N47</f>
        <v>184</v>
      </c>
      <c r="O24" s="636">
        <f>'5. Población efec CP-OBJETIVO'!O47</f>
        <v>186</v>
      </c>
      <c r="P24" s="636">
        <f>'5. Población efec CP-OBJETIVO'!P47</f>
        <v>189</v>
      </c>
      <c r="Q24" s="636">
        <f>'5. Población efec CP-OBJETIVO'!Q47</f>
        <v>245</v>
      </c>
      <c r="R24" s="636">
        <f>'5. Población efec CP-OBJETIVO'!R47</f>
        <v>248</v>
      </c>
      <c r="S24" s="636">
        <f>'5. Población efec CP-OBJETIVO'!S47</f>
        <v>250</v>
      </c>
      <c r="T24" s="636">
        <f>'5. Población efec CP-OBJETIVO'!T47</f>
        <v>253</v>
      </c>
    </row>
    <row r="25" spans="1:20" ht="15.75" customHeight="1" x14ac:dyDescent="0.25">
      <c r="B25" s="82" t="s">
        <v>344</v>
      </c>
      <c r="C25" s="636">
        <f t="shared" ref="C25:T25" si="1">SUM(C20:C24)</f>
        <v>598</v>
      </c>
      <c r="D25" s="636">
        <f t="shared" si="1"/>
        <v>623</v>
      </c>
      <c r="E25" s="636">
        <f t="shared" si="1"/>
        <v>695</v>
      </c>
      <c r="F25" s="636">
        <f t="shared" si="1"/>
        <v>719</v>
      </c>
      <c r="G25" s="636">
        <f t="shared" si="1"/>
        <v>733</v>
      </c>
      <c r="H25" s="636">
        <f t="shared" si="1"/>
        <v>671</v>
      </c>
      <c r="I25" s="636">
        <f t="shared" si="1"/>
        <v>718</v>
      </c>
      <c r="J25" s="636">
        <f t="shared" si="1"/>
        <v>777</v>
      </c>
      <c r="K25" s="636">
        <f t="shared" si="1"/>
        <v>814</v>
      </c>
      <c r="L25" s="636">
        <f t="shared" si="1"/>
        <v>846</v>
      </c>
      <c r="M25" s="636">
        <f t="shared" si="1"/>
        <v>952</v>
      </c>
      <c r="N25" s="636">
        <f t="shared" si="1"/>
        <v>1029</v>
      </c>
      <c r="O25" s="636">
        <f t="shared" si="1"/>
        <v>1094</v>
      </c>
      <c r="P25" s="636">
        <f t="shared" si="1"/>
        <v>1160</v>
      </c>
      <c r="Q25" s="636">
        <f t="shared" si="1"/>
        <v>1227</v>
      </c>
      <c r="R25" s="636">
        <f t="shared" si="1"/>
        <v>1241</v>
      </c>
      <c r="S25" s="636">
        <f t="shared" si="1"/>
        <v>1255</v>
      </c>
      <c r="T25" s="636">
        <f t="shared" si="1"/>
        <v>1270</v>
      </c>
    </row>
    <row r="26" spans="1:20" ht="15.75" customHeight="1" x14ac:dyDescent="0.25">
      <c r="B26" s="82" t="s">
        <v>478</v>
      </c>
      <c r="C26" s="79">
        <v>2019</v>
      </c>
      <c r="D26" s="79">
        <f>C26+1</f>
        <v>2020</v>
      </c>
      <c r="E26" s="79">
        <f>D26+1</f>
        <v>2021</v>
      </c>
      <c r="F26" s="79">
        <f>E26+1</f>
        <v>2022</v>
      </c>
      <c r="G26" s="79">
        <f>F26+1</f>
        <v>2023</v>
      </c>
      <c r="H26" s="79">
        <v>2024</v>
      </c>
      <c r="I26" s="79">
        <v>2025</v>
      </c>
      <c r="J26" s="79">
        <v>2026</v>
      </c>
      <c r="K26" s="79">
        <f t="shared" ref="K26:T26" si="2">J26+1</f>
        <v>2027</v>
      </c>
      <c r="L26" s="79">
        <f t="shared" si="2"/>
        <v>2028</v>
      </c>
      <c r="M26" s="79">
        <f t="shared" si="2"/>
        <v>2029</v>
      </c>
      <c r="N26" s="79">
        <f t="shared" si="2"/>
        <v>2030</v>
      </c>
      <c r="O26" s="79">
        <f t="shared" si="2"/>
        <v>2031</v>
      </c>
      <c r="P26" s="79">
        <f t="shared" si="2"/>
        <v>2032</v>
      </c>
      <c r="Q26" s="79">
        <f t="shared" si="2"/>
        <v>2033</v>
      </c>
      <c r="R26" s="79">
        <f t="shared" si="2"/>
        <v>2034</v>
      </c>
      <c r="S26" s="79">
        <f t="shared" si="2"/>
        <v>2035</v>
      </c>
      <c r="T26" s="79">
        <f t="shared" si="2"/>
        <v>2036</v>
      </c>
    </row>
    <row r="27" spans="1:20" ht="15.75" customHeight="1" x14ac:dyDescent="0.25">
      <c r="A27" s="30" t="s">
        <v>1702</v>
      </c>
      <c r="B27" s="82" t="s">
        <v>304</v>
      </c>
      <c r="C27" s="117">
        <f t="shared" ref="C27:T27" si="3">C20/C15</f>
        <v>0.12339137017411052</v>
      </c>
      <c r="D27" s="117">
        <f t="shared" si="3"/>
        <v>0.13046757164404224</v>
      </c>
      <c r="E27" s="117">
        <f t="shared" si="3"/>
        <v>0.12762762762762764</v>
      </c>
      <c r="F27" s="117">
        <f t="shared" si="3"/>
        <v>0.12715033657442035</v>
      </c>
      <c r="G27" s="117">
        <f t="shared" si="3"/>
        <v>0.12211466865227104</v>
      </c>
      <c r="H27" s="117">
        <f t="shared" si="3"/>
        <v>0.10526315789473684</v>
      </c>
      <c r="I27" s="117">
        <f t="shared" si="3"/>
        <v>0.12998522895125553</v>
      </c>
      <c r="J27" s="117">
        <f t="shared" si="3"/>
        <v>0.13088235294117648</v>
      </c>
      <c r="K27" s="117">
        <f t="shared" si="3"/>
        <v>0.13177159590043924</v>
      </c>
      <c r="L27" s="117">
        <f t="shared" si="3"/>
        <v>0.13338192419825073</v>
      </c>
      <c r="M27" s="117">
        <f t="shared" si="3"/>
        <v>0.17126269956458637</v>
      </c>
      <c r="N27" s="117">
        <f t="shared" si="3"/>
        <v>0.17281272595806219</v>
      </c>
      <c r="O27" s="117">
        <f t="shared" si="3"/>
        <v>0.17350611951043918</v>
      </c>
      <c r="P27" s="117">
        <f t="shared" si="3"/>
        <v>0.17491039426523297</v>
      </c>
      <c r="Q27" s="117">
        <f t="shared" si="3"/>
        <v>0.1763026409707352</v>
      </c>
      <c r="R27" s="117">
        <f t="shared" si="3"/>
        <v>0.17768301350390903</v>
      </c>
      <c r="S27" s="117">
        <f t="shared" si="3"/>
        <v>0.17905166312809626</v>
      </c>
      <c r="T27" s="117">
        <f t="shared" si="3"/>
        <v>0.18040873854827344</v>
      </c>
    </row>
    <row r="28" spans="1:20" ht="15.75" customHeight="1" x14ac:dyDescent="0.25">
      <c r="A28" s="30" t="s">
        <v>1702</v>
      </c>
      <c r="B28" s="82" t="s">
        <v>305</v>
      </c>
      <c r="C28" s="117">
        <f t="shared" ref="C28:T28" si="4">C21/C16</f>
        <v>9.3406593406593408E-2</v>
      </c>
      <c r="D28" s="117">
        <f t="shared" si="4"/>
        <v>0.11477987421383648</v>
      </c>
      <c r="E28" s="117">
        <f t="shared" si="4"/>
        <v>0.13228346456692913</v>
      </c>
      <c r="F28" s="117">
        <f t="shared" si="4"/>
        <v>0.12697160883280756</v>
      </c>
      <c r="G28" s="117">
        <f t="shared" si="4"/>
        <v>0.13112164296998421</v>
      </c>
      <c r="H28" s="117">
        <f t="shared" si="4"/>
        <v>0.11867088607594936</v>
      </c>
      <c r="I28" s="117">
        <f t="shared" si="4"/>
        <v>0.11251980982567353</v>
      </c>
      <c r="J28" s="117">
        <f t="shared" si="4"/>
        <v>0.13979348689436061</v>
      </c>
      <c r="K28" s="117">
        <f t="shared" si="4"/>
        <v>0.14160700079554495</v>
      </c>
      <c r="L28" s="117">
        <f t="shared" si="4"/>
        <v>0.14342629482071714</v>
      </c>
      <c r="M28" s="117">
        <f t="shared" si="4"/>
        <v>0.14604948124501196</v>
      </c>
      <c r="N28" s="117">
        <f t="shared" si="4"/>
        <v>0.18944844124700239</v>
      </c>
      <c r="O28" s="117">
        <f t="shared" si="4"/>
        <v>0.19215372297838271</v>
      </c>
      <c r="P28" s="117">
        <f t="shared" si="4"/>
        <v>0.19406575781876503</v>
      </c>
      <c r="Q28" s="117">
        <f t="shared" si="4"/>
        <v>0.19678714859437751</v>
      </c>
      <c r="R28" s="117">
        <f t="shared" si="4"/>
        <v>0.19951729686242961</v>
      </c>
      <c r="S28" s="117">
        <f t="shared" si="4"/>
        <v>0.20225624496373892</v>
      </c>
      <c r="T28" s="117">
        <f t="shared" si="4"/>
        <v>0.20500403551251009</v>
      </c>
    </row>
    <row r="29" spans="1:20" ht="15.75" customHeight="1" x14ac:dyDescent="0.25">
      <c r="A29" s="30" t="s">
        <v>1702</v>
      </c>
      <c r="B29" s="82" t="s">
        <v>306</v>
      </c>
      <c r="C29" s="117">
        <f t="shared" ref="C29:T29" si="5">C22/C17</f>
        <v>9.056603773584905E-2</v>
      </c>
      <c r="D29" s="117">
        <f t="shared" si="5"/>
        <v>7.703814510097233E-2</v>
      </c>
      <c r="E29" s="117">
        <f t="shared" si="5"/>
        <v>0.10526315789473684</v>
      </c>
      <c r="F29" s="117">
        <f t="shared" si="5"/>
        <v>0.115356355620867</v>
      </c>
      <c r="G29" s="117">
        <f t="shared" si="5"/>
        <v>0.10043668122270742</v>
      </c>
      <c r="H29" s="117">
        <f t="shared" si="5"/>
        <v>0.10606060606060606</v>
      </c>
      <c r="I29" s="117">
        <f t="shared" si="5"/>
        <v>0.10872675250357654</v>
      </c>
      <c r="J29" s="117">
        <f t="shared" si="5"/>
        <v>0.10205527994330262</v>
      </c>
      <c r="K29" s="117">
        <f t="shared" si="5"/>
        <v>0.12570224719101122</v>
      </c>
      <c r="L29" s="117">
        <f t="shared" si="5"/>
        <v>0.12595685455810718</v>
      </c>
      <c r="M29" s="117">
        <f t="shared" si="5"/>
        <v>0.12629399585921325</v>
      </c>
      <c r="N29" s="117">
        <f t="shared" si="5"/>
        <v>0.12713602187286399</v>
      </c>
      <c r="O29" s="117">
        <f t="shared" si="5"/>
        <v>0.16327913279132791</v>
      </c>
      <c r="P29" s="117">
        <f t="shared" si="5"/>
        <v>0.16386836803223639</v>
      </c>
      <c r="Q29" s="117">
        <f t="shared" si="5"/>
        <v>0.16378162450066577</v>
      </c>
      <c r="R29" s="117">
        <f t="shared" si="5"/>
        <v>0.16424802110817943</v>
      </c>
      <c r="S29" s="117">
        <f t="shared" si="5"/>
        <v>0.16470588235294117</v>
      </c>
      <c r="T29" s="117">
        <f t="shared" si="5"/>
        <v>0.16526247569669475</v>
      </c>
    </row>
    <row r="30" spans="1:20" ht="15.75" customHeight="1" x14ac:dyDescent="0.25">
      <c r="A30" s="30" t="s">
        <v>1702</v>
      </c>
      <c r="B30" s="82" t="s">
        <v>307</v>
      </c>
      <c r="C30" s="117">
        <f t="shared" ref="C30:T30" si="6">C23/C18</f>
        <v>1.4349112426035503E-2</v>
      </c>
      <c r="D30" s="117">
        <f t="shared" si="6"/>
        <v>1.644640234948605E-2</v>
      </c>
      <c r="E30" s="117">
        <f t="shared" si="6"/>
        <v>1.4866637516397026E-2</v>
      </c>
      <c r="F30" s="117">
        <f t="shared" si="6"/>
        <v>1.9534076110548401E-2</v>
      </c>
      <c r="G30" s="117">
        <f t="shared" si="6"/>
        <v>1.9816197587593336E-2</v>
      </c>
      <c r="H30" s="117">
        <f t="shared" si="6"/>
        <v>1.5676214906655266E-2</v>
      </c>
      <c r="I30" s="117">
        <f t="shared" si="6"/>
        <v>1.9241652518392757E-2</v>
      </c>
      <c r="J30" s="117">
        <f t="shared" si="6"/>
        <v>1.9800589804802697E-2</v>
      </c>
      <c r="K30" s="117">
        <f t="shared" si="6"/>
        <v>1.8673355629877368E-2</v>
      </c>
      <c r="L30" s="117">
        <f t="shared" si="6"/>
        <v>2.2956714147420829E-2</v>
      </c>
      <c r="M30" s="117">
        <f t="shared" si="6"/>
        <v>2.4842163052429315E-2</v>
      </c>
      <c r="N30" s="117">
        <f t="shared" si="6"/>
        <v>2.4925088531735223E-2</v>
      </c>
      <c r="O30" s="117">
        <f t="shared" si="6"/>
        <v>2.5141930251419302E-2</v>
      </c>
      <c r="P30" s="117">
        <f t="shared" si="6"/>
        <v>3.232729711602951E-2</v>
      </c>
      <c r="Q30" s="117">
        <f t="shared" si="6"/>
        <v>3.2477039797684015E-2</v>
      </c>
      <c r="R30" s="117">
        <f t="shared" si="6"/>
        <v>3.2488114104595879E-2</v>
      </c>
      <c r="S30" s="117">
        <f t="shared" si="6"/>
        <v>3.2630061590879306E-2</v>
      </c>
      <c r="T30" s="117">
        <f t="shared" si="6"/>
        <v>3.2769830949284783E-2</v>
      </c>
    </row>
    <row r="31" spans="1:20" ht="15.75" customHeight="1" x14ac:dyDescent="0.25">
      <c r="A31" s="30" t="s">
        <v>1702</v>
      </c>
      <c r="B31" s="82" t="s">
        <v>308</v>
      </c>
      <c r="C31" s="117" t="e">
        <f t="shared" ref="C31:T31" si="7">C24/C19</f>
        <v>#DIV/0!</v>
      </c>
      <c r="D31" s="117" t="e">
        <f t="shared" si="7"/>
        <v>#DIV/0!</v>
      </c>
      <c r="E31" s="117" t="e">
        <f t="shared" si="7"/>
        <v>#DIV/0!</v>
      </c>
      <c r="F31" s="117" t="e">
        <f t="shared" si="7"/>
        <v>#DIV/0!</v>
      </c>
      <c r="G31" s="117" t="e">
        <f t="shared" si="7"/>
        <v>#DIV/0!</v>
      </c>
      <c r="H31" s="117" t="e">
        <f t="shared" si="7"/>
        <v>#DIV/0!</v>
      </c>
      <c r="I31" s="117" t="e">
        <f t="shared" si="7"/>
        <v>#DIV/0!</v>
      </c>
      <c r="J31" s="117" t="e">
        <f t="shared" si="7"/>
        <v>#DIV/0!</v>
      </c>
      <c r="K31" s="117" t="e">
        <f t="shared" si="7"/>
        <v>#DIV/0!</v>
      </c>
      <c r="L31" s="117" t="e">
        <f t="shared" si="7"/>
        <v>#DIV/0!</v>
      </c>
      <c r="M31" s="117" t="e">
        <f t="shared" si="7"/>
        <v>#DIV/0!</v>
      </c>
      <c r="N31" s="117" t="e">
        <f t="shared" si="7"/>
        <v>#DIV/0!</v>
      </c>
      <c r="O31" s="117" t="e">
        <f t="shared" si="7"/>
        <v>#DIV/0!</v>
      </c>
      <c r="P31" s="117" t="e">
        <f t="shared" si="7"/>
        <v>#DIV/0!</v>
      </c>
      <c r="Q31" s="117" t="e">
        <f t="shared" si="7"/>
        <v>#DIV/0!</v>
      </c>
      <c r="R31" s="117" t="e">
        <f t="shared" si="7"/>
        <v>#DIV/0!</v>
      </c>
      <c r="S31" s="117" t="e">
        <f t="shared" si="7"/>
        <v>#DIV/0!</v>
      </c>
      <c r="T31" s="117" t="e">
        <f t="shared" si="7"/>
        <v>#DIV/0!</v>
      </c>
    </row>
    <row r="32" spans="1:20"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3">
    <mergeCell ref="B1:P1"/>
    <mergeCell ref="C13:G13"/>
    <mergeCell ref="K13:T13"/>
  </mergeCells>
  <conditionalFormatting sqref="C27:T27">
    <cfRule type="colorScale" priority="1">
      <colorScale>
        <cfvo type="min"/>
        <cfvo type="percentile" val="50"/>
        <cfvo type="max"/>
        <color rgb="FF63BE7B"/>
        <color rgb="FFFFEB84"/>
        <color rgb="FFF8696B"/>
      </colorScale>
    </cfRule>
  </conditionalFormatting>
  <conditionalFormatting sqref="C28:T31">
    <cfRule type="colorScale" priority="2">
      <colorScale>
        <cfvo type="min"/>
        <cfvo type="percentile" val="50"/>
        <cfvo type="max"/>
        <color rgb="FF63BE7B"/>
        <color rgb="FFFFEB84"/>
        <color rgb="FFF8696B"/>
      </colorScale>
    </cfRule>
  </conditionalFormatting>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22</vt:i4>
      </vt:variant>
      <vt:variant>
        <vt:lpstr>Rangos con nombre</vt:lpstr>
      </vt:variant>
      <vt:variant>
        <vt:i4>13</vt:i4>
      </vt:variant>
    </vt:vector>
  </HeadingPairs>
  <TitlesOfParts>
    <vt:vector size="35" baseType="lpstr">
      <vt:lpstr>Horizonte</vt:lpstr>
      <vt:lpstr>DATOS GENERALES</vt:lpstr>
      <vt:lpstr>TEORÍA</vt:lpstr>
      <vt:lpstr>1.Población total</vt:lpstr>
      <vt:lpstr>2. Población de refe</vt:lpstr>
      <vt:lpstr>3. Población dem. potencial</vt:lpstr>
      <vt:lpstr>DATOS-COLEGIOS</vt:lpstr>
      <vt:lpstr>4. Población dem efectiva</vt:lpstr>
      <vt:lpstr>5. Población efec SP</vt:lpstr>
      <vt:lpstr>ACTAS Y SIAGIE</vt:lpstr>
      <vt:lpstr>5. Población efec CP-OBJETIVO</vt:lpstr>
      <vt:lpstr>POBLACIÓN DE REFERENCIA</vt:lpstr>
      <vt:lpstr>DIMENSIONAMIENTO</vt:lpstr>
      <vt:lpstr>DIMEN DOCENTES</vt:lpstr>
      <vt:lpstr>OFERTA OPTIMIZADA</vt:lpstr>
      <vt:lpstr>BRECHAS</vt:lpstr>
      <vt:lpstr>NORMA</vt:lpstr>
      <vt:lpstr>M&amp;E</vt:lpstr>
      <vt:lpstr>PRESM&amp;E</vt:lpstr>
      <vt:lpstr>db1</vt:lpstr>
      <vt:lpstr>PROG ARQ SEC (JER)</vt:lpstr>
      <vt:lpstr>INDICADORES</vt:lpstr>
      <vt:lpstr>AE</vt:lpstr>
      <vt:lpstr>AÑO</vt:lpstr>
      <vt:lpstr>FALL</vt:lpstr>
      <vt:lpstr>GRADO</vt:lpstr>
      <vt:lpstr>PE</vt:lpstr>
      <vt:lpstr>PER</vt:lpstr>
      <vt:lpstr>PRO</vt:lpstr>
      <vt:lpstr>PROMOVIDOS</vt:lpstr>
      <vt:lpstr>Ret</vt:lpstr>
      <vt:lpstr>RR</vt:lpstr>
      <vt:lpstr>SECCION</vt:lpstr>
      <vt:lpstr>T</vt:lpstr>
      <vt:lpstr>TOTAL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Wilbert Fernandez</dc:creator>
  <cp:lastModifiedBy>Amaru</cp:lastModifiedBy>
  <dcterms:created xsi:type="dcterms:W3CDTF">2024-06-19T18:44:32Z</dcterms:created>
  <dcterms:modified xsi:type="dcterms:W3CDTF">2025-05-22T03:33:09Z</dcterms:modified>
</cp:coreProperties>
</file>