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8_{AA46CC4A-B2D2-4435-B83D-EB0A2034CD5D}" xr6:coauthVersionLast="47" xr6:coauthVersionMax="47" xr10:uidLastSave="{00000000-0000-0000-0000-000000000000}"/>
  <bookViews>
    <workbookView xWindow="5385" yWindow="-16320" windowWidth="29040" windowHeight="15720" activeTab="4" xr2:uid="{9309872B-FB47-4AC1-9C70-EEC89C0F6AE7}"/>
  </bookViews>
  <sheets>
    <sheet name="General_Data_Assumptions" sheetId="6" r:id="rId1"/>
    <sheet name="_input" sheetId="2" r:id="rId2"/>
    <sheet name="_transform" sheetId="1" r:id="rId3"/>
    <sheet name="_fuelConsumption" sheetId="4" r:id="rId4"/>
    <sheet name="_transport_lo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7" i="5"/>
  <c r="C13" i="5" s="1"/>
  <c r="C16" i="5" s="1"/>
  <c r="C6" i="5"/>
  <c r="C12" i="5" s="1"/>
  <c r="C15" i="5" s="1"/>
  <c r="C18" i="5" s="1"/>
  <c r="C5" i="5"/>
  <c r="C8" i="5" s="1"/>
  <c r="C14" i="5" s="1"/>
  <c r="C17" i="5" s="1"/>
  <c r="D12" i="1"/>
  <c r="D8" i="1"/>
  <c r="C3" i="4" s="1"/>
  <c r="D9" i="1"/>
  <c r="C4" i="4" s="1"/>
  <c r="D7" i="1"/>
  <c r="C2" i="4" s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<sst xmlns="http://schemas.openxmlformats.org/spreadsheetml/2006/main" count="186" uniqueCount="60">
  <si>
    <t>Commodity</t>
  </si>
  <si>
    <t>Losses</t>
  </si>
  <si>
    <t>Mode</t>
  </si>
  <si>
    <t>H2</t>
  </si>
  <si>
    <t>NH3</t>
  </si>
  <si>
    <t>MeOH</t>
  </si>
  <si>
    <t>Parameter</t>
  </si>
  <si>
    <t>Unit</t>
  </si>
  <si>
    <t>Value</t>
  </si>
  <si>
    <t>Source</t>
  </si>
  <si>
    <t>Real capacity</t>
  </si>
  <si>
    <t>tH2</t>
  </si>
  <si>
    <t>tNH3</t>
  </si>
  <si>
    <t>tMeOH</t>
  </si>
  <si>
    <t>https://ora.ox.ac.uk/objects/uuid:ae79cb81-5c07-463e-92f8-921e18cedb69</t>
  </si>
  <si>
    <t>Global trade of hydrogen: what is the best way to transfer hydrogen over long distances</t>
  </si>
  <si>
    <t>Comment</t>
  </si>
  <si>
    <t>Assumption: Shipping of commodity from Australia to Japan</t>
  </si>
  <si>
    <t>Delivered quantities</t>
  </si>
  <si>
    <t>Lower estimate. Without unloading and 3-day storage</t>
  </si>
  <si>
    <t>Any</t>
  </si>
  <si>
    <t>Shipping Distance</t>
  </si>
  <si>
    <t>km</t>
  </si>
  <si>
    <t>Shipping losses</t>
  </si>
  <si>
    <t>%/km</t>
  </si>
  <si>
    <t>LH2</t>
  </si>
  <si>
    <t>Boil-off Verluste</t>
  </si>
  <si>
    <t>%/d</t>
  </si>
  <si>
    <t>Geschwindigkeit</t>
  </si>
  <si>
    <t>km/h</t>
  </si>
  <si>
    <t>Agora Energiewenden</t>
  </si>
  <si>
    <t>Kraftstoffbedarf</t>
  </si>
  <si>
    <t>kWh/km</t>
  </si>
  <si>
    <t>Wasserstoff-Importoptionen für Deutschland</t>
  </si>
  <si>
    <t>https://www.agora-energiewende.de/publikationen/wasserstoff-importoptionen-fuer-deutschland</t>
  </si>
  <si>
    <t>For LH2 it is assumed that boil-off losses will be used for propulsion</t>
  </si>
  <si>
    <t>Fuel use</t>
  </si>
  <si>
    <t>Pipeline losses</t>
  </si>
  <si>
    <t>sciencedirect.com/science/article/pii/S095965262303370X</t>
  </si>
  <si>
    <t>Feasibility of green ammonia trading via pipelines and shipping: Cases of Europe, North Africa, and South America</t>
  </si>
  <si>
    <t>Assumption</t>
  </si>
  <si>
    <t>shipping</t>
  </si>
  <si>
    <t>Sector</t>
  </si>
  <si>
    <t>Subsector</t>
  </si>
  <si>
    <t>Item</t>
  </si>
  <si>
    <t>Output Parameter</t>
  </si>
  <si>
    <t>Input Parameter</t>
  </si>
  <si>
    <t>Port</t>
  </si>
  <si>
    <t>Heating Value</t>
  </si>
  <si>
    <t>kWh/kg</t>
  </si>
  <si>
    <t>Process/ Fuel</t>
  </si>
  <si>
    <t>MeOh</t>
  </si>
  <si>
    <t>pipeline</t>
  </si>
  <si>
    <r>
      <t>transportLosses[</t>
    </r>
    <r>
      <rPr>
        <sz val="8"/>
        <color rgb="FFA31515"/>
        <rFont val="Consolas"/>
        <family val="3"/>
      </rPr>
      <t>"NH3"</t>
    </r>
    <r>
      <rPr>
        <sz val="8"/>
        <color rgb="FF000000"/>
        <rFont val="Consolas"/>
        <family val="3"/>
      </rPr>
      <t xml:space="preserve">, </t>
    </r>
    <r>
      <rPr>
        <sz val="8"/>
        <color rgb="FFA31515"/>
        <rFont val="Consolas"/>
        <family val="3"/>
      </rPr>
      <t>"shipping"</t>
    </r>
    <r>
      <rPr>
        <sz val="8"/>
        <color rgb="FF000000"/>
        <rFont val="Consolas"/>
        <family val="3"/>
      </rPr>
      <t>]</t>
    </r>
  </si>
  <si>
    <t>Techno-ökonomische Analyse von Transportoptionen für Power-to-X Produkte</t>
  </si>
  <si>
    <t>%</t>
  </si>
  <si>
    <t>submarine</t>
  </si>
  <si>
    <t>LCMeOH</t>
  </si>
  <si>
    <t>LCNH3</t>
  </si>
  <si>
    <t>LCH2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</si>
</sst>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00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000000"/>
      <name val="Consolas"/>
      <family val="3"/>
    </font>
    <font>
      <sz val="8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2"/>
    <xf numFmtId="164" fontId="0" fillId="0" borderId="0" xfId="0" applyNumberFormat="1"/>
    <xf numFmtId="2" fontId="1" fillId="0" borderId="0" xfId="1" applyNumberFormat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vertical="center"/>
    </xf>
    <xf numFmtId="168" fontId="0" fillId="0" borderId="0" xfId="0" applyNumberFormat="1"/>
  </cellXfs>
  <cellStyles count="3">
    <cellStyle name="Link" xfId="2" builtinId="8"/>
    <cellStyle name="Standard" xfId="0" builtinId="0"/>
    <cellStyle name="Standard 2" xfId="1" xr:uid="{373D693E-9E41-41EA-82F7-09BCDAE1D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ra.ox.ac.uk/objects/uuid:ae79cb81-5c07-463e-92f8-921e18cedb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C28E-C4EF-4A2D-BF33-2F54933FB1FC}">
  <dimension ref="A1:I4"/>
  <sheetViews>
    <sheetView zoomScaleNormal="100" workbookViewId="0">
      <selection activeCell="G4" sqref="G4"/>
    </sheetView>
  </sheetViews>
  <sheetFormatPr baseColWidth="10" defaultColWidth="11.59765625" defaultRowHeight="14.25" x14ac:dyDescent="0.45"/>
  <cols>
    <col min="1" max="2" width="11.59765625" style="1"/>
    <col min="3" max="3" width="12.73046875" style="1" bestFit="1" customWidth="1"/>
    <col min="4" max="4" width="12" style="1" customWidth="1"/>
    <col min="5" max="5" width="16.265625" style="1" bestFit="1" customWidth="1"/>
    <col min="6" max="6" width="14.73046875" style="1" bestFit="1" customWidth="1"/>
    <col min="7" max="16384" width="11.59765625" style="1"/>
  </cols>
  <sheetData>
    <row r="1" spans="1:9" x14ac:dyDescent="0.45">
      <c r="A1" s="5" t="s">
        <v>42</v>
      </c>
      <c r="B1" s="5" t="s">
        <v>43</v>
      </c>
      <c r="C1" s="5" t="s">
        <v>44</v>
      </c>
      <c r="D1" s="5" t="s">
        <v>50</v>
      </c>
      <c r="E1" s="5" t="s">
        <v>45</v>
      </c>
      <c r="F1" s="5" t="s">
        <v>46</v>
      </c>
      <c r="G1" s="5" t="s">
        <v>7</v>
      </c>
      <c r="H1" s="5" t="s">
        <v>8</v>
      </c>
      <c r="I1" s="5" t="s">
        <v>16</v>
      </c>
    </row>
    <row r="2" spans="1:9" x14ac:dyDescent="0.45">
      <c r="A2" s="1" t="s">
        <v>47</v>
      </c>
      <c r="B2" s="1" t="s">
        <v>47</v>
      </c>
      <c r="C2" s="1" t="s">
        <v>48</v>
      </c>
      <c r="D2" s="1" t="s">
        <v>25</v>
      </c>
      <c r="G2" s="1" t="s">
        <v>49</v>
      </c>
      <c r="H2" s="1">
        <v>33.33</v>
      </c>
    </row>
    <row r="3" spans="1:9" x14ac:dyDescent="0.45">
      <c r="A3" s="1" t="s">
        <v>47</v>
      </c>
      <c r="B3" s="1" t="s">
        <v>47</v>
      </c>
      <c r="C3" s="1" t="s">
        <v>48</v>
      </c>
      <c r="D3" s="1" t="s">
        <v>4</v>
      </c>
      <c r="G3" s="1" t="s">
        <v>49</v>
      </c>
      <c r="H3" s="1">
        <v>5.3</v>
      </c>
    </row>
    <row r="4" spans="1:9" x14ac:dyDescent="0.45">
      <c r="A4" s="1" t="s">
        <v>47</v>
      </c>
      <c r="B4" s="1" t="s">
        <v>47</v>
      </c>
      <c r="C4" s="1" t="s">
        <v>48</v>
      </c>
      <c r="D4" s="1" t="s">
        <v>51</v>
      </c>
      <c r="G4" s="1" t="s">
        <v>49</v>
      </c>
      <c r="H4" s="1">
        <v>5.5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78C-6A41-40FE-9C0F-C673BA760EB8}">
  <dimension ref="A1:G16"/>
  <sheetViews>
    <sheetView zoomScaleNormal="100" workbookViewId="0">
      <selection activeCell="D9" sqref="D9"/>
    </sheetView>
  </sheetViews>
  <sheetFormatPr baseColWidth="10" defaultColWidth="11.3984375" defaultRowHeight="14.25" x14ac:dyDescent="0.45"/>
  <cols>
    <col min="1" max="1" width="14.265625" style="1" customWidth="1"/>
    <col min="2" max="2" width="18.59765625" style="1" bestFit="1" customWidth="1"/>
    <col min="3" max="3" width="8.265625" style="1" bestFit="1" customWidth="1"/>
    <col min="4" max="4" width="11.3984375" style="1"/>
    <col min="5" max="5" width="71" style="1" customWidth="1"/>
    <col min="6" max="6" width="17.86328125" style="1" customWidth="1"/>
    <col min="7" max="16384" width="11.3984375" style="1"/>
  </cols>
  <sheetData>
    <row r="1" spans="1:7" x14ac:dyDescent="0.45">
      <c r="A1" t="s">
        <v>0</v>
      </c>
      <c r="B1" t="s">
        <v>6</v>
      </c>
      <c r="C1" t="s">
        <v>7</v>
      </c>
      <c r="D1" t="s">
        <v>8</v>
      </c>
      <c r="E1" s="1" t="s">
        <v>9</v>
      </c>
      <c r="F1" s="1" t="s">
        <v>9</v>
      </c>
      <c r="G1" s="1" t="s">
        <v>16</v>
      </c>
    </row>
    <row r="2" spans="1:7" x14ac:dyDescent="0.45">
      <c r="A2" s="1" t="s">
        <v>3</v>
      </c>
      <c r="B2" t="s">
        <v>10</v>
      </c>
      <c r="C2" s="1" t="s">
        <v>11</v>
      </c>
      <c r="D2" s="1">
        <v>11376</v>
      </c>
      <c r="E2" s="2" t="s">
        <v>14</v>
      </c>
      <c r="F2" s="1" t="s">
        <v>15</v>
      </c>
      <c r="G2" s="1" t="s">
        <v>17</v>
      </c>
    </row>
    <row r="3" spans="1:7" x14ac:dyDescent="0.45">
      <c r="A3" s="1" t="s">
        <v>4</v>
      </c>
      <c r="B3" t="s">
        <v>10</v>
      </c>
      <c r="C3" s="1" t="s">
        <v>12</v>
      </c>
      <c r="D3" s="1">
        <v>109760</v>
      </c>
    </row>
    <row r="4" spans="1:7" x14ac:dyDescent="0.45">
      <c r="A4" s="1" t="s">
        <v>5</v>
      </c>
      <c r="B4" t="s">
        <v>10</v>
      </c>
      <c r="C4" s="1" t="s">
        <v>13</v>
      </c>
      <c r="D4" s="1">
        <v>126621</v>
      </c>
    </row>
    <row r="5" spans="1:7" x14ac:dyDescent="0.45">
      <c r="A5" s="1" t="s">
        <v>3</v>
      </c>
      <c r="B5" t="s">
        <v>18</v>
      </c>
      <c r="C5" s="1" t="s">
        <v>11</v>
      </c>
      <c r="D5" s="1">
        <v>11310</v>
      </c>
      <c r="G5" s="1" t="s">
        <v>19</v>
      </c>
    </row>
    <row r="6" spans="1:7" x14ac:dyDescent="0.45">
      <c r="A6" s="1" t="s">
        <v>4</v>
      </c>
      <c r="B6" t="s">
        <v>18</v>
      </c>
      <c r="C6" s="1" t="s">
        <v>12</v>
      </c>
      <c r="D6" s="1">
        <v>108715</v>
      </c>
    </row>
    <row r="7" spans="1:7" x14ac:dyDescent="0.45">
      <c r="A7" s="1" t="s">
        <v>5</v>
      </c>
      <c r="B7" t="s">
        <v>18</v>
      </c>
      <c r="C7" s="1" t="s">
        <v>13</v>
      </c>
      <c r="D7" s="1">
        <v>126561</v>
      </c>
    </row>
    <row r="8" spans="1:7" x14ac:dyDescent="0.45">
      <c r="A8" s="1" t="s">
        <v>20</v>
      </c>
      <c r="B8" s="1" t="s">
        <v>21</v>
      </c>
      <c r="C8" s="1" t="s">
        <v>22</v>
      </c>
      <c r="D8" s="1">
        <v>6791</v>
      </c>
    </row>
    <row r="9" spans="1:7" x14ac:dyDescent="0.45">
      <c r="A9" s="1" t="s">
        <v>25</v>
      </c>
      <c r="B9" s="1" t="s">
        <v>26</v>
      </c>
      <c r="C9" s="1" t="s">
        <v>27</v>
      </c>
      <c r="D9" s="1">
        <v>0.2</v>
      </c>
      <c r="E9" s="1" t="s">
        <v>34</v>
      </c>
      <c r="F9" s="1" t="s">
        <v>33</v>
      </c>
      <c r="G9" s="1" t="s">
        <v>35</v>
      </c>
    </row>
    <row r="10" spans="1:7" x14ac:dyDescent="0.45">
      <c r="A10" s="1" t="s">
        <v>3</v>
      </c>
      <c r="B10" s="1" t="s">
        <v>26</v>
      </c>
      <c r="C10" s="1" t="s">
        <v>27</v>
      </c>
      <c r="D10" s="1">
        <v>0.04</v>
      </c>
      <c r="E10" s="1" t="s">
        <v>54</v>
      </c>
    </row>
    <row r="11" spans="1:7" x14ac:dyDescent="0.45">
      <c r="A11" s="1" t="s">
        <v>4</v>
      </c>
      <c r="B11" s="1" t="s">
        <v>26</v>
      </c>
      <c r="C11" s="1" t="s">
        <v>27</v>
      </c>
      <c r="D11" s="1">
        <v>2.4E-2</v>
      </c>
    </row>
    <row r="12" spans="1:7" x14ac:dyDescent="0.45">
      <c r="A12" s="1" t="s">
        <v>25</v>
      </c>
      <c r="B12" s="1" t="s">
        <v>28</v>
      </c>
      <c r="C12" s="1" t="s">
        <v>29</v>
      </c>
      <c r="D12" s="1">
        <v>30</v>
      </c>
    </row>
    <row r="13" spans="1:7" x14ac:dyDescent="0.45">
      <c r="A13" s="1" t="s">
        <v>25</v>
      </c>
      <c r="B13" s="1" t="s">
        <v>31</v>
      </c>
      <c r="C13" s="1" t="s">
        <v>32</v>
      </c>
      <c r="D13" s="1">
        <v>0</v>
      </c>
    </row>
    <row r="14" spans="1:7" x14ac:dyDescent="0.45">
      <c r="A14" s="1" t="s">
        <v>5</v>
      </c>
      <c r="B14" s="1" t="s">
        <v>31</v>
      </c>
      <c r="C14" s="1" t="s">
        <v>32</v>
      </c>
      <c r="D14" s="1">
        <v>920</v>
      </c>
      <c r="G14" s="7" t="s">
        <v>53</v>
      </c>
    </row>
    <row r="15" spans="1:7" x14ac:dyDescent="0.45">
      <c r="A15" s="1" t="s">
        <v>4</v>
      </c>
      <c r="B15" s="1" t="s">
        <v>31</v>
      </c>
      <c r="C15" s="1" t="s">
        <v>32</v>
      </c>
      <c r="D15" s="1">
        <v>700</v>
      </c>
    </row>
    <row r="16" spans="1:7" x14ac:dyDescent="0.45">
      <c r="A16" s="1" t="s">
        <v>4</v>
      </c>
      <c r="B16" t="s">
        <v>37</v>
      </c>
      <c r="C16" s="1" t="s">
        <v>24</v>
      </c>
      <c r="D16">
        <v>0.1</v>
      </c>
      <c r="E16" s="1" t="s">
        <v>38</v>
      </c>
      <c r="F16" s="1" t="s">
        <v>39</v>
      </c>
    </row>
  </sheetData>
  <hyperlinks>
    <hyperlink ref="E2" r:id="rId1" xr:uid="{F237ADF8-515B-49F1-9942-FD934BBE135A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C713-17E7-404E-AF5D-1FA15610739B}">
  <dimension ref="A1:E12"/>
  <sheetViews>
    <sheetView workbookViewId="0">
      <selection activeCell="D5" sqref="D5"/>
    </sheetView>
  </sheetViews>
  <sheetFormatPr baseColWidth="10" defaultRowHeight="14.25" x14ac:dyDescent="0.45"/>
  <cols>
    <col min="2" max="2" width="14.86328125" bestFit="1" customWidth="1"/>
    <col min="4" max="4" width="26.3984375" customWidth="1"/>
    <col min="5" max="5" width="76.1328125" bestFit="1" customWidth="1"/>
  </cols>
  <sheetData>
    <row r="1" spans="1:5" x14ac:dyDescent="0.45">
      <c r="A1" t="s">
        <v>0</v>
      </c>
      <c r="B1" t="s">
        <v>6</v>
      </c>
      <c r="C1" t="s">
        <v>7</v>
      </c>
      <c r="D1" t="s">
        <v>1</v>
      </c>
      <c r="E1" t="s">
        <v>9</v>
      </c>
    </row>
    <row r="2" spans="1:5" x14ac:dyDescent="0.45">
      <c r="A2" t="s">
        <v>25</v>
      </c>
      <c r="B2" t="s">
        <v>23</v>
      </c>
      <c r="C2" t="s">
        <v>24</v>
      </c>
      <c r="D2">
        <f>ROUND((_input!D2-_input!D5)/_input!$D$8,4)</f>
        <v>9.7000000000000003E-3</v>
      </c>
      <c r="E2" s="1" t="s">
        <v>15</v>
      </c>
    </row>
    <row r="3" spans="1:5" x14ac:dyDescent="0.45">
      <c r="A3" t="s">
        <v>4</v>
      </c>
      <c r="B3" t="s">
        <v>23</v>
      </c>
      <c r="C3" t="s">
        <v>24</v>
      </c>
      <c r="D3">
        <f>ROUND((_input!D3-_input!D6)/_input!$D$8,4)</f>
        <v>0.15390000000000001</v>
      </c>
      <c r="E3" s="1" t="s">
        <v>15</v>
      </c>
    </row>
    <row r="4" spans="1:5" x14ac:dyDescent="0.45">
      <c r="A4" t="s">
        <v>5</v>
      </c>
      <c r="B4" t="s">
        <v>23</v>
      </c>
      <c r="C4" t="s">
        <v>24</v>
      </c>
      <c r="D4">
        <f>ROUND((_input!D4-_input!D7)/_input!$D$8,4)</f>
        <v>8.8000000000000005E-3</v>
      </c>
      <c r="E4" s="1" t="s">
        <v>15</v>
      </c>
    </row>
    <row r="5" spans="1:5" x14ac:dyDescent="0.45">
      <c r="A5" t="s">
        <v>25</v>
      </c>
      <c r="B5" t="s">
        <v>23</v>
      </c>
      <c r="C5" t="s">
        <v>24</v>
      </c>
      <c r="D5" s="3">
        <f>_input!D9/(_input!$D$12*24)</f>
        <v>2.7777777777777778E-4</v>
      </c>
      <c r="E5" s="1" t="s">
        <v>30</v>
      </c>
    </row>
    <row r="6" spans="1:5" x14ac:dyDescent="0.45">
      <c r="A6" t="s">
        <v>4</v>
      </c>
      <c r="B6" t="s">
        <v>23</v>
      </c>
      <c r="C6" t="s">
        <v>24</v>
      </c>
      <c r="D6">
        <f>_input!D11/_input!$D$12*24</f>
        <v>1.9200000000000002E-2</v>
      </c>
      <c r="E6" s="1" t="s">
        <v>30</v>
      </c>
    </row>
    <row r="7" spans="1:5" x14ac:dyDescent="0.45">
      <c r="A7" s="1" t="s">
        <v>25</v>
      </c>
      <c r="B7" t="s">
        <v>36</v>
      </c>
      <c r="C7" s="1" t="s">
        <v>32</v>
      </c>
      <c r="D7" s="4">
        <f>_input!D13/(INDEX(General_Data_Assumptions!$H$1:$H$4,MATCH(_transform!$A7,General_Data_Assumptions!$D$1:$D$4,0))*1000)</f>
        <v>0</v>
      </c>
      <c r="E7" s="1" t="s">
        <v>30</v>
      </c>
    </row>
    <row r="8" spans="1:5" x14ac:dyDescent="0.45">
      <c r="A8" s="1" t="s">
        <v>5</v>
      </c>
      <c r="B8" t="s">
        <v>36</v>
      </c>
      <c r="C8" s="1" t="s">
        <v>32</v>
      </c>
      <c r="D8" s="4">
        <f>_input!D14/(INDEX(General_Data_Assumptions!$H$1:$H$4,MATCH(_transform!$A8,General_Data_Assumptions!$D$1:$D$4,0))*1000)</f>
        <v>0.16727272727272727</v>
      </c>
      <c r="E8" s="1" t="s">
        <v>30</v>
      </c>
    </row>
    <row r="9" spans="1:5" x14ac:dyDescent="0.45">
      <c r="A9" s="1" t="s">
        <v>4</v>
      </c>
      <c r="B9" t="s">
        <v>36</v>
      </c>
      <c r="C9" s="1" t="s">
        <v>32</v>
      </c>
      <c r="D9" s="4">
        <f>_input!D15/(INDEX(General_Data_Assumptions!$H$1:$H$4,MATCH(_transform!$A9,General_Data_Assumptions!$D$1:$D$4,0))*1000)</f>
        <v>0.13207547169811321</v>
      </c>
      <c r="E9" s="1" t="s">
        <v>30</v>
      </c>
    </row>
    <row r="10" spans="1:5" x14ac:dyDescent="0.45">
      <c r="A10" s="1" t="s">
        <v>3</v>
      </c>
      <c r="B10" t="s">
        <v>37</v>
      </c>
      <c r="C10" s="1" t="s">
        <v>24</v>
      </c>
      <c r="D10" s="1">
        <v>1E-3</v>
      </c>
      <c r="E10" s="1" t="s">
        <v>40</v>
      </c>
    </row>
    <row r="11" spans="1:5" x14ac:dyDescent="0.45">
      <c r="A11" s="1" t="s">
        <v>4</v>
      </c>
      <c r="B11" t="s">
        <v>37</v>
      </c>
      <c r="C11" s="1" t="s">
        <v>24</v>
      </c>
      <c r="D11">
        <v>0.1</v>
      </c>
    </row>
    <row r="12" spans="1:5" x14ac:dyDescent="0.45">
      <c r="A12" s="1" t="s">
        <v>3</v>
      </c>
      <c r="B12" t="s">
        <v>23</v>
      </c>
      <c r="C12" s="1" t="s">
        <v>55</v>
      </c>
      <c r="D12">
        <f>_input!D5/_input!D2/_input!D8*100</f>
        <v>1.4639939806159432E-2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06B-6966-4903-A732-C4869E15BEA2}">
  <dimension ref="A1:C7"/>
  <sheetViews>
    <sheetView zoomScaleNormal="100" workbookViewId="0">
      <selection activeCell="C3" sqref="C3"/>
    </sheetView>
  </sheetViews>
  <sheetFormatPr baseColWidth="10" defaultColWidth="11.3984375" defaultRowHeight="14.25" x14ac:dyDescent="0.45"/>
  <cols>
    <col min="1" max="16384" width="11.3984375" style="1"/>
  </cols>
  <sheetData>
    <row r="1" spans="1:3" x14ac:dyDescent="0.45">
      <c r="A1" s="1" t="s">
        <v>0</v>
      </c>
      <c r="B1" s="1" t="s">
        <v>2</v>
      </c>
      <c r="C1" s="1" t="s">
        <v>1</v>
      </c>
    </row>
    <row r="2" spans="1:3" x14ac:dyDescent="0.45">
      <c r="A2" s="1" t="s">
        <v>25</v>
      </c>
      <c r="B2" s="1" t="s">
        <v>41</v>
      </c>
      <c r="C2" s="6">
        <f>_transform!D7</f>
        <v>0</v>
      </c>
    </row>
    <row r="3" spans="1:3" x14ac:dyDescent="0.45">
      <c r="A3" s="1" t="s">
        <v>5</v>
      </c>
      <c r="B3" s="1" t="s">
        <v>41</v>
      </c>
      <c r="C3" s="6">
        <f>_transform!D8</f>
        <v>0.16727272727272727</v>
      </c>
    </row>
    <row r="4" spans="1:3" x14ac:dyDescent="0.45">
      <c r="A4" s="1" t="s">
        <v>4</v>
      </c>
      <c r="B4" s="1" t="s">
        <v>41</v>
      </c>
      <c r="C4" s="4">
        <f>_transform!D9</f>
        <v>0.13207547169811321</v>
      </c>
    </row>
    <row r="5" spans="1:3" x14ac:dyDescent="0.45">
      <c r="A5" s="1" t="s">
        <v>25</v>
      </c>
      <c r="B5" s="1" t="s">
        <v>52</v>
      </c>
      <c r="C5" s="6">
        <v>0</v>
      </c>
    </row>
    <row r="6" spans="1:3" x14ac:dyDescent="0.45">
      <c r="A6" s="1" t="s">
        <v>5</v>
      </c>
      <c r="B6" s="1" t="s">
        <v>52</v>
      </c>
      <c r="C6" s="6">
        <v>0</v>
      </c>
    </row>
    <row r="7" spans="1:3" x14ac:dyDescent="0.45">
      <c r="A7" s="1" t="s">
        <v>4</v>
      </c>
      <c r="B7" s="1" t="s">
        <v>52</v>
      </c>
      <c r="C7" s="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0F80-E98F-4265-81F6-7A81ECBD7610}">
  <dimension ref="A1:C18"/>
  <sheetViews>
    <sheetView tabSelected="1" zoomScaleNormal="100" workbookViewId="0">
      <selection activeCell="G13" sqref="G13"/>
    </sheetView>
  </sheetViews>
  <sheetFormatPr baseColWidth="10" defaultColWidth="11.3984375" defaultRowHeight="14.25" x14ac:dyDescent="0.45"/>
  <cols>
    <col min="1" max="1" width="11.3984375" style="1"/>
    <col min="2" max="2" width="14.265625" style="1" bestFit="1" customWidth="1"/>
    <col min="3" max="16384" width="11.3984375" style="1"/>
  </cols>
  <sheetData>
    <row r="1" spans="1:3" x14ac:dyDescent="0.45">
      <c r="A1" s="1" t="s">
        <v>0</v>
      </c>
      <c r="B1" s="1" t="s">
        <v>2</v>
      </c>
      <c r="C1" s="1" t="s">
        <v>1</v>
      </c>
    </row>
    <row r="2" spans="1:3" x14ac:dyDescent="0.45">
      <c r="A2" t="s">
        <v>25</v>
      </c>
      <c r="B2" s="1" t="s">
        <v>41</v>
      </c>
      <c r="C2" s="3">
        <v>2.7777777777777778E-4</v>
      </c>
    </row>
    <row r="3" spans="1:3" x14ac:dyDescent="0.45">
      <c r="A3" t="s">
        <v>4</v>
      </c>
      <c r="B3" s="1" t="s">
        <v>41</v>
      </c>
      <c r="C3" s="8">
        <f>_transform!D3/100</f>
        <v>1.539E-3</v>
      </c>
    </row>
    <row r="4" spans="1:3" x14ac:dyDescent="0.45">
      <c r="A4" s="1" t="s">
        <v>5</v>
      </c>
      <c r="B4" s="1" t="s">
        <v>41</v>
      </c>
      <c r="C4" s="8">
        <f>_transform!D4/10</f>
        <v>8.8000000000000003E-4</v>
      </c>
    </row>
    <row r="5" spans="1:3" x14ac:dyDescent="0.45">
      <c r="A5" s="1" t="s">
        <v>25</v>
      </c>
      <c r="B5" t="s">
        <v>52</v>
      </c>
      <c r="C5" s="1">
        <f>_transform!D10</f>
        <v>1E-3</v>
      </c>
    </row>
    <row r="6" spans="1:3" x14ac:dyDescent="0.45">
      <c r="A6" s="1" t="s">
        <v>4</v>
      </c>
      <c r="B6" t="s">
        <v>52</v>
      </c>
      <c r="C6" s="1">
        <f>_transform!D11</f>
        <v>0.1</v>
      </c>
    </row>
    <row r="7" spans="1:3" x14ac:dyDescent="0.45">
      <c r="A7" s="1" t="s">
        <v>5</v>
      </c>
      <c r="B7" t="s">
        <v>52</v>
      </c>
      <c r="C7" s="1">
        <f>_transform!D12</f>
        <v>1.4639939806159432E-2</v>
      </c>
    </row>
    <row r="8" spans="1:3" x14ac:dyDescent="0.45">
      <c r="A8" s="1" t="s">
        <v>3</v>
      </c>
      <c r="B8" t="s">
        <v>52</v>
      </c>
      <c r="C8" s="1">
        <f>C5</f>
        <v>1E-3</v>
      </c>
    </row>
    <row r="9" spans="1:3" x14ac:dyDescent="0.45">
      <c r="A9" s="1" t="s">
        <v>57</v>
      </c>
      <c r="B9" t="s">
        <v>52</v>
      </c>
      <c r="C9" s="1">
        <v>1.4639939806159432E-2</v>
      </c>
    </row>
    <row r="10" spans="1:3" x14ac:dyDescent="0.45">
      <c r="A10" s="1" t="s">
        <v>58</v>
      </c>
      <c r="B10" t="s">
        <v>52</v>
      </c>
      <c r="C10" s="1">
        <v>1E-3</v>
      </c>
    </row>
    <row r="11" spans="1:3" x14ac:dyDescent="0.45">
      <c r="A11" s="1" t="s">
        <v>59</v>
      </c>
      <c r="B11" t="s">
        <v>52</v>
      </c>
      <c r="C11" s="1">
        <v>0.1</v>
      </c>
    </row>
    <row r="12" spans="1:3" x14ac:dyDescent="0.45">
      <c r="A12" s="1" t="s">
        <v>4</v>
      </c>
      <c r="B12" s="1" t="s">
        <v>56</v>
      </c>
      <c r="C12" s="1">
        <f>C6</f>
        <v>0.1</v>
      </c>
    </row>
    <row r="13" spans="1:3" x14ac:dyDescent="0.45">
      <c r="A13" s="1" t="s">
        <v>5</v>
      </c>
      <c r="B13" s="1" t="s">
        <v>56</v>
      </c>
      <c r="C13" s="1">
        <f>C7</f>
        <v>1.4639939806159432E-2</v>
      </c>
    </row>
    <row r="14" spans="1:3" x14ac:dyDescent="0.45">
      <c r="A14" s="1" t="s">
        <v>3</v>
      </c>
      <c r="B14" s="1" t="s">
        <v>56</v>
      </c>
      <c r="C14" s="1">
        <f>C8</f>
        <v>1E-3</v>
      </c>
    </row>
    <row r="15" spans="1:3" x14ac:dyDescent="0.45">
      <c r="A15" s="1" t="s">
        <v>59</v>
      </c>
      <c r="B15" s="1" t="s">
        <v>56</v>
      </c>
      <c r="C15" s="1">
        <f t="shared" ref="C15:C18" si="0">C12</f>
        <v>0.1</v>
      </c>
    </row>
    <row r="16" spans="1:3" x14ac:dyDescent="0.45">
      <c r="A16" s="1" t="s">
        <v>57</v>
      </c>
      <c r="B16" s="1" t="s">
        <v>56</v>
      </c>
      <c r="C16" s="1">
        <f>C13</f>
        <v>1.4639939806159432E-2</v>
      </c>
    </row>
    <row r="17" spans="1:3" x14ac:dyDescent="0.45">
      <c r="A17" s="1" t="s">
        <v>58</v>
      </c>
      <c r="B17" s="1" t="s">
        <v>56</v>
      </c>
      <c r="C17" s="1">
        <f t="shared" si="0"/>
        <v>1E-3</v>
      </c>
    </row>
    <row r="18" spans="1:3" x14ac:dyDescent="0.45">
      <c r="A18" s="1" t="s">
        <v>59</v>
      </c>
      <c r="B18" s="1" t="s">
        <v>56</v>
      </c>
      <c r="C18" s="1">
        <f t="shared" si="0"/>
        <v>0.1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Status xmlns="52b8c0d0-6d53-4846-a5df-0cb21513fd4e" xsi:nil="true"/>
    <Valuechainlink xmlns="52b8c0d0-6d53-4846-a5df-0cb21513fd4e" xsi:nil="true"/>
    <_dlc_DocIdUrl xmlns="78f5d616-d986-4dbf-81f2-69af00c3db0e">
      <Url xsi:nil="true"/>
      <Description xsi:nil="true"/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4C418C-0BA0-443F-8672-CC25FB4D1D3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29AD05A-FFC3-4E15-856D-564D19B6CD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6B306-4304-49A8-919E-872AC9CDA4EC}">
  <ds:schemaRefs>
    <ds:schemaRef ds:uri="http://schemas.microsoft.com/office/2006/metadata/properties"/>
    <ds:schemaRef ds:uri="http://schemas.microsoft.com/office/infopath/2007/PartnerControls"/>
    <ds:schemaRef ds:uri="52b8c0d0-6d53-4846-a5df-0cb21513fd4e"/>
    <ds:schemaRef ds:uri="78f5d616-d986-4dbf-81f2-69af00c3db0e"/>
  </ds:schemaRefs>
</ds:datastoreItem>
</file>

<file path=customXml/itemProps4.xml><?xml version="1.0" encoding="utf-8"?>
<ds:datastoreItem xmlns:ds="http://schemas.openxmlformats.org/officeDocument/2006/customXml" ds:itemID="{6083EE0A-23CD-4365-9415-AB477110B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General_Data_Assumptions</vt:lpstr>
      <vt:lpstr>_input</vt:lpstr>
      <vt:lpstr>_transform</vt:lpstr>
      <vt:lpstr>_fuelConsumption</vt:lpstr>
      <vt:lpstr>_transport_losses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2024-08-27T08:25:16Z</dcterms:created>
  <dcterms:modified xsi:type="dcterms:W3CDTF">2024-11-30T16:15:44Z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437e5b5a-9812-40c7-bef8-7648b59da8ef</vt:lpwstr>
  </property>
</Properties>
</file>