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dh\Desktop\UNI SCHOOL\Spring 2020\ieda2200\"/>
    </mc:Choice>
  </mc:AlternateContent>
  <xr:revisionPtr revIDLastSave="0" documentId="8_{C3EBF132-73E2-4FB6-A991-5EF07A43F909}" xr6:coauthVersionLast="47" xr6:coauthVersionMax="47" xr10:uidLastSave="{00000000-0000-0000-0000-000000000000}"/>
  <bookViews>
    <workbookView xWindow="13824" yWindow="2040" windowWidth="17280" windowHeight="9420" xr2:uid="{63E38894-1B9F-4378-A33D-4BE9B62C7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9" i="1" l="1"/>
  <c r="N49" i="1"/>
  <c r="N50" i="1" s="1"/>
  <c r="O49" i="1"/>
  <c r="O50" i="1" s="1"/>
  <c r="P49" i="1"/>
  <c r="P50" i="1" s="1"/>
  <c r="Q49" i="1"/>
  <c r="Q50" i="1" s="1"/>
  <c r="R49" i="1"/>
  <c r="R50" i="1" s="1"/>
  <c r="M49" i="1"/>
  <c r="M50" i="1" s="1"/>
  <c r="N26" i="1"/>
  <c r="N28" i="1" s="1"/>
  <c r="O26" i="1"/>
  <c r="O28" i="1" s="1"/>
  <c r="P26" i="1"/>
  <c r="P28" i="1" s="1"/>
  <c r="Q26" i="1"/>
  <c r="Q28" i="1" s="1"/>
  <c r="R26" i="1"/>
  <c r="R28" i="1" s="1"/>
  <c r="M26" i="1"/>
  <c r="M28" i="1" s="1"/>
  <c r="T18" i="1"/>
  <c r="S7" i="1"/>
  <c r="S10" i="1" s="1"/>
  <c r="N5" i="1"/>
  <c r="N6" i="1" s="1"/>
  <c r="O5" i="1"/>
  <c r="O6" i="1" s="1"/>
  <c r="P5" i="1"/>
  <c r="P6" i="1" s="1"/>
  <c r="Q5" i="1"/>
  <c r="Q6" i="1" s="1"/>
  <c r="R5" i="1"/>
  <c r="R6" i="1" s="1"/>
  <c r="M5" i="1"/>
  <c r="M6" i="1" s="1"/>
  <c r="I7" i="1"/>
  <c r="R25" i="1" s="1"/>
  <c r="E7" i="1"/>
  <c r="N4" i="1" s="1"/>
  <c r="F7" i="1"/>
  <c r="O4" i="1" s="1"/>
  <c r="G7" i="1"/>
  <c r="P4" i="1" s="1"/>
  <c r="H7" i="1"/>
  <c r="Q4" i="1" s="1"/>
  <c r="D7" i="1"/>
  <c r="M4" i="1" s="1"/>
  <c r="N7" i="1" l="1"/>
  <c r="N10" i="1" s="1"/>
  <c r="N29" i="1"/>
  <c r="M29" i="1"/>
  <c r="Q48" i="1"/>
  <c r="M48" i="1"/>
  <c r="P48" i="1"/>
  <c r="P51" i="1" s="1"/>
  <c r="Q51" i="1"/>
  <c r="R29" i="1"/>
  <c r="R48" i="1"/>
  <c r="R51" i="1" s="1"/>
  <c r="Q29" i="1"/>
  <c r="O25" i="1"/>
  <c r="Q7" i="1"/>
  <c r="Q18" i="1" s="1"/>
  <c r="O29" i="1"/>
  <c r="O48" i="1"/>
  <c r="P29" i="1"/>
  <c r="P7" i="1"/>
  <c r="N48" i="1"/>
  <c r="O7" i="1"/>
  <c r="O12" i="1"/>
  <c r="P12" i="1"/>
  <c r="N12" i="1"/>
  <c r="N25" i="1"/>
  <c r="M27" i="1"/>
  <c r="R27" i="1"/>
  <c r="M7" i="1"/>
  <c r="R4" i="1"/>
  <c r="R7" i="1" s="1"/>
  <c r="M25" i="1"/>
  <c r="Q27" i="1"/>
  <c r="M12" i="1"/>
  <c r="S18" i="1"/>
  <c r="P27" i="1"/>
  <c r="Q12" i="1"/>
  <c r="Q25" i="1"/>
  <c r="O27" i="1"/>
  <c r="P25" i="1"/>
  <c r="N27" i="1"/>
  <c r="M30" i="1" l="1"/>
  <c r="N30" i="1"/>
  <c r="O9" i="1"/>
  <c r="Q9" i="1"/>
  <c r="P10" i="1"/>
  <c r="R30" i="1"/>
  <c r="P18" i="1"/>
  <c r="N18" i="1"/>
  <c r="Q30" i="1"/>
  <c r="P30" i="1"/>
  <c r="Q10" i="1"/>
  <c r="Q8" i="1"/>
  <c r="M51" i="1"/>
  <c r="M58" i="1"/>
  <c r="O58" i="1"/>
  <c r="N58" i="1"/>
  <c r="P58" i="1"/>
  <c r="Q58" i="1"/>
  <c r="R58" i="1"/>
  <c r="O30" i="1"/>
  <c r="O51" i="1"/>
  <c r="S12" i="1"/>
  <c r="N51" i="1"/>
  <c r="M9" i="1"/>
  <c r="M8" i="1"/>
  <c r="R10" i="1"/>
  <c r="R18" i="1"/>
  <c r="P8" i="1"/>
  <c r="P9" i="1"/>
  <c r="O10" i="1"/>
  <c r="O18" i="1"/>
  <c r="O8" i="1"/>
  <c r="R9" i="1"/>
  <c r="M10" i="1"/>
  <c r="M18" i="1"/>
  <c r="N9" i="1"/>
  <c r="N8" i="1"/>
  <c r="R12" i="1"/>
  <c r="R8" i="1"/>
  <c r="M19" i="1" l="1"/>
  <c r="M16" i="1"/>
  <c r="M17" i="1"/>
  <c r="P31" i="1"/>
  <c r="P34" i="1" s="1"/>
  <c r="M31" i="1"/>
  <c r="M33" i="1" s="1"/>
  <c r="N31" i="1"/>
  <c r="R31" i="1"/>
  <c r="R34" i="1" s="1"/>
  <c r="Q31" i="1"/>
  <c r="Q34" i="1" s="1"/>
  <c r="O31" i="1"/>
  <c r="N52" i="1"/>
  <c r="R52" i="1"/>
  <c r="O52" i="1"/>
  <c r="P52" i="1"/>
  <c r="Q52" i="1"/>
  <c r="M52" i="1"/>
  <c r="M68" i="1" s="1"/>
  <c r="Q11" i="1"/>
  <c r="Q13" i="1" s="1"/>
  <c r="R11" i="1"/>
  <c r="R13" i="1" s="1"/>
  <c r="P11" i="1"/>
  <c r="P13" i="1" s="1"/>
  <c r="S11" i="1"/>
  <c r="S13" i="1" s="1"/>
  <c r="M11" i="1"/>
  <c r="M13" i="1" s="1"/>
  <c r="N11" i="1"/>
  <c r="N13" i="1" s="1"/>
  <c r="O11" i="1"/>
  <c r="O13" i="1" s="1"/>
  <c r="O33" i="1" l="1"/>
  <c r="M32" i="1"/>
  <c r="M34" i="1"/>
  <c r="M35" i="1" s="1"/>
  <c r="M36" i="1" s="1"/>
  <c r="M42" i="1"/>
  <c r="Q14" i="1"/>
  <c r="N33" i="1"/>
  <c r="N32" i="1"/>
  <c r="N34" i="1"/>
  <c r="R33" i="1"/>
  <c r="P32" i="1"/>
  <c r="P33" i="1"/>
  <c r="Q32" i="1"/>
  <c r="R32" i="1"/>
  <c r="Q33" i="1"/>
  <c r="O32" i="1"/>
  <c r="O34" i="1"/>
  <c r="N55" i="1"/>
  <c r="N54" i="1"/>
  <c r="N53" i="1"/>
  <c r="M54" i="1"/>
  <c r="M53" i="1"/>
  <c r="M55" i="1"/>
  <c r="Q53" i="1"/>
  <c r="Q54" i="1"/>
  <c r="Q55" i="1"/>
  <c r="O53" i="1"/>
  <c r="O55" i="1"/>
  <c r="O54" i="1"/>
  <c r="P55" i="1"/>
  <c r="P53" i="1"/>
  <c r="P54" i="1"/>
  <c r="R53" i="1"/>
  <c r="R54" i="1"/>
  <c r="R55" i="1"/>
  <c r="R14" i="1"/>
  <c r="N14" i="1"/>
  <c r="M14" i="1"/>
  <c r="P14" i="1"/>
  <c r="O14" i="1"/>
  <c r="N35" i="1" l="1"/>
  <c r="N36" i="1" s="1"/>
  <c r="O37" i="1" s="1"/>
  <c r="M20" i="1"/>
  <c r="M21" i="1" s="1"/>
  <c r="O35" i="1"/>
  <c r="O36" i="1" s="1"/>
  <c r="P37" i="1" s="1"/>
  <c r="M41" i="1"/>
  <c r="M40" i="1"/>
  <c r="R35" i="1"/>
  <c r="R36" i="1" s="1"/>
  <c r="Q35" i="1"/>
  <c r="Q36" i="1" s="1"/>
  <c r="R37" i="1" s="1"/>
  <c r="P35" i="1"/>
  <c r="P36" i="1" s="1"/>
  <c r="Q37" i="1" s="1"/>
  <c r="M65" i="1"/>
  <c r="M66" i="1"/>
  <c r="M56" i="1"/>
  <c r="M57" i="1" s="1"/>
  <c r="N37" i="1"/>
  <c r="M38" i="1"/>
  <c r="N38" i="1" l="1"/>
  <c r="O38" i="1"/>
  <c r="R38" i="1"/>
  <c r="Q38" i="1"/>
  <c r="P38" i="1"/>
  <c r="M59" i="1"/>
  <c r="M43" i="1" l="1"/>
  <c r="M44" i="1" s="1"/>
  <c r="M60" i="1"/>
  <c r="M62" i="1" s="1"/>
  <c r="N56" i="1"/>
  <c r="N57" i="1" s="1"/>
  <c r="N59" i="1" s="1"/>
  <c r="N61" i="1" l="1"/>
  <c r="N60" i="1"/>
  <c r="O56" i="1"/>
  <c r="O61" i="1" l="1"/>
  <c r="N62" i="1"/>
  <c r="O57" i="1"/>
  <c r="O59" i="1" s="1"/>
  <c r="O60" i="1" l="1"/>
  <c r="P56" i="1"/>
  <c r="P61" i="1" l="1"/>
  <c r="O62" i="1"/>
  <c r="P57" i="1"/>
  <c r="P59" i="1" s="1"/>
  <c r="P60" i="1" l="1"/>
  <c r="Q56" i="1"/>
  <c r="Q57" i="1" s="1"/>
  <c r="Q59" i="1" s="1"/>
  <c r="Q61" i="1" l="1"/>
  <c r="P62" i="1"/>
  <c r="Q60" i="1"/>
  <c r="R56" i="1"/>
  <c r="R61" i="1" l="1"/>
  <c r="Q62" i="1"/>
  <c r="R57" i="1"/>
  <c r="R59" i="1" s="1"/>
  <c r="R60" i="1" s="1"/>
  <c r="M64" i="1"/>
  <c r="R62" i="1" l="1"/>
  <c r="M67" i="1" s="1"/>
</calcChain>
</file>

<file path=xl/sharedStrings.xml><?xml version="1.0" encoding="utf-8"?>
<sst xmlns="http://schemas.openxmlformats.org/spreadsheetml/2006/main" count="111" uniqueCount="76">
  <si>
    <t xml:space="preserve">INPUT </t>
  </si>
  <si>
    <t xml:space="preserve">DEMAND FORECAST </t>
  </si>
  <si>
    <t>PERIOD</t>
  </si>
  <si>
    <t>FORECAST</t>
  </si>
  <si>
    <t>WORKING DAYS</t>
  </si>
  <si>
    <t>COSTS</t>
  </si>
  <si>
    <t>DAY</t>
  </si>
  <si>
    <t>WEEK</t>
  </si>
  <si>
    <t>YEAR</t>
  </si>
  <si>
    <t>HIRE</t>
  </si>
  <si>
    <t>LAYOFF</t>
  </si>
  <si>
    <t>AVG WAGE</t>
  </si>
  <si>
    <t>OUTSOURCE</t>
  </si>
  <si>
    <t>UNITS</t>
  </si>
  <si>
    <t>INITIAL LABOUR</t>
  </si>
  <si>
    <t>BEG INVENTORY</t>
  </si>
  <si>
    <t>JAN</t>
  </si>
  <si>
    <t>FEB</t>
  </si>
  <si>
    <t>MAY</t>
  </si>
  <si>
    <t>APRIL</t>
  </si>
  <si>
    <t>MARCH</t>
  </si>
  <si>
    <t>JUNE</t>
  </si>
  <si>
    <t xml:space="preserve">INVENTORY HOLDING </t>
  </si>
  <si>
    <t>MONTH</t>
  </si>
  <si>
    <t xml:space="preserve">LEVEL STRATEGY </t>
  </si>
  <si>
    <t xml:space="preserve">Chase strategy </t>
  </si>
  <si>
    <t>Nett predicted demand</t>
  </si>
  <si>
    <t>Ending Inv</t>
  </si>
  <si>
    <t xml:space="preserve">Period </t>
  </si>
  <si>
    <t>NETT PRED DEMAND</t>
  </si>
  <si>
    <t xml:space="preserve">DAYS </t>
  </si>
  <si>
    <t>OUTPUT(UNIT/DAY/W)</t>
  </si>
  <si>
    <t>UNITS PER WORKER</t>
  </si>
  <si>
    <t>MINIMUM WORKERS</t>
  </si>
  <si>
    <t>W HIRED</t>
  </si>
  <si>
    <t xml:space="preserve">W FIRED </t>
  </si>
  <si>
    <t>CUMMULATIVE PROD</t>
  </si>
  <si>
    <t>PRODUCTION</t>
  </si>
  <si>
    <t>CUMMULATIVE DEM</t>
  </si>
  <si>
    <t>END INV</t>
  </si>
  <si>
    <t>TOTAL COST</t>
  </si>
  <si>
    <t xml:space="preserve">HIRING </t>
  </si>
  <si>
    <t>FIRING</t>
  </si>
  <si>
    <t>LABOUR COST</t>
  </si>
  <si>
    <t>CHECK THE PERIODS</t>
  </si>
  <si>
    <t>HOLDING</t>
  </si>
  <si>
    <t>AVG INV</t>
  </si>
  <si>
    <t>RATIO</t>
  </si>
  <si>
    <t>CUMMULATIVE UNIT PRODUCTION</t>
  </si>
  <si>
    <t>NUMBER OF WORKERS</t>
  </si>
  <si>
    <t>HIRED</t>
  </si>
  <si>
    <t xml:space="preserve">FIRED </t>
  </si>
  <si>
    <t xml:space="preserve">UNITS PRODUCED </t>
  </si>
  <si>
    <t>CUMMULATIVE PRODUCTION</t>
  </si>
  <si>
    <t>ENDING INV</t>
  </si>
  <si>
    <t xml:space="preserve">STARTING INV </t>
  </si>
  <si>
    <t xml:space="preserve">TOTAL COST </t>
  </si>
  <si>
    <t>LABOUR</t>
  </si>
  <si>
    <t xml:space="preserve">HOLDING </t>
  </si>
  <si>
    <t xml:space="preserve">AVG INV </t>
  </si>
  <si>
    <t xml:space="preserve">STABLE STRATEGY </t>
  </si>
  <si>
    <t xml:space="preserve">PERIOD </t>
  </si>
  <si>
    <t xml:space="preserve">NETT PREDICTED DEM </t>
  </si>
  <si>
    <t xml:space="preserve">WORKING DAY </t>
  </si>
  <si>
    <t xml:space="preserve">MINIMUM WORKERS </t>
  </si>
  <si>
    <t xml:space="preserve">NUMBER OF WORKERS </t>
  </si>
  <si>
    <t xml:space="preserve">HIRED </t>
  </si>
  <si>
    <t>UNITS PRODUCED</t>
  </si>
  <si>
    <t>UNITS OUTSOURCED</t>
  </si>
  <si>
    <t xml:space="preserve">PRODUCTION TOTAL  </t>
  </si>
  <si>
    <t xml:space="preserve">CUMMULATIVE PRODUCTION </t>
  </si>
  <si>
    <t>CUMMULATIVE DEMAND</t>
  </si>
  <si>
    <t xml:space="preserve">OUTSOURCING </t>
  </si>
  <si>
    <t>HIRING</t>
  </si>
  <si>
    <t xml:space="preserve">INVENTORY </t>
  </si>
  <si>
    <t xml:space="preserve">BEG INV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</si>
</sst>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3C7-1A48-4F16-8C07-BB2B93213AA7}">
  <dimension ref="B1:T69"/>
  <sheetViews>
    <sheetView tabSelected="1" zoomScale="84" workbookViewId="0">
      <selection activeCell="M16" sqref="M16"/>
    </sheetView>
  </sheetViews>
  <sheetFormatPr defaultRowHeight="14.4" x14ac:dyDescent="0.3"/>
  <cols>
    <col min="2" max="2" width="18.109375" bestFit="1" customWidth="1"/>
    <col min="3" max="3" width="19.6640625" bestFit="1" customWidth="1"/>
    <col min="11" max="11" width="15.5546875" bestFit="1" customWidth="1"/>
    <col min="12" max="12" width="28.6640625" bestFit="1" customWidth="1"/>
  </cols>
  <sheetData>
    <row r="1" spans="2:20" ht="15" thickBot="1" x14ac:dyDescent="0.35"/>
    <row r="2" spans="2:20" x14ac:dyDescent="0.3">
      <c r="B2" s="1" t="s">
        <v>0</v>
      </c>
      <c r="C2" s="2"/>
      <c r="D2" s="2"/>
      <c r="E2" s="2"/>
      <c r="F2" s="2"/>
      <c r="G2" s="2"/>
      <c r="H2" s="2"/>
      <c r="I2" s="2"/>
      <c r="K2" s="3" t="s">
        <v>25</v>
      </c>
      <c r="L2" s="4"/>
      <c r="M2" s="4"/>
      <c r="N2" s="4"/>
      <c r="O2" s="4"/>
      <c r="P2" s="4"/>
      <c r="Q2" s="4"/>
      <c r="R2" s="4"/>
      <c r="S2" s="4"/>
      <c r="T2" s="5"/>
    </row>
    <row r="3" spans="2:20" x14ac:dyDescent="0.3">
      <c r="B3" s="2" t="s">
        <v>1</v>
      </c>
      <c r="C3" s="2"/>
      <c r="D3" s="2"/>
      <c r="E3" s="2"/>
      <c r="F3" s="2"/>
      <c r="G3" s="2"/>
      <c r="H3" s="2"/>
      <c r="I3" s="2"/>
      <c r="K3" s="6"/>
      <c r="L3" s="7" t="s">
        <v>28</v>
      </c>
      <c r="M3" s="7" t="s">
        <v>16</v>
      </c>
      <c r="N3" s="7" t="s">
        <v>17</v>
      </c>
      <c r="O3" s="7" t="s">
        <v>20</v>
      </c>
      <c r="P3" s="7" t="s">
        <v>19</v>
      </c>
      <c r="Q3" s="7" t="s">
        <v>18</v>
      </c>
      <c r="R3" s="7" t="s">
        <v>21</v>
      </c>
      <c r="S3" s="7"/>
      <c r="T3" s="8"/>
    </row>
    <row r="4" spans="2:20" x14ac:dyDescent="0.3">
      <c r="B4" s="2"/>
      <c r="C4" s="2" t="s">
        <v>2</v>
      </c>
      <c r="D4" s="2" t="s">
        <v>16</v>
      </c>
      <c r="E4" s="2" t="s">
        <v>17</v>
      </c>
      <c r="F4" s="2" t="s">
        <v>20</v>
      </c>
      <c r="G4" s="2" t="s">
        <v>19</v>
      </c>
      <c r="H4" s="2" t="s">
        <v>18</v>
      </c>
      <c r="I4" s="2" t="s">
        <v>21</v>
      </c>
      <c r="K4" s="6"/>
      <c r="L4" s="7" t="s">
        <v>29</v>
      </c>
      <c r="M4" s="7">
        <f>D7</f>
        <v>780</v>
      </c>
      <c r="N4" s="7">
        <f t="shared" ref="N4:R4" si="0">E7</f>
        <v>640</v>
      </c>
      <c r="O4" s="7">
        <f t="shared" si="0"/>
        <v>900</v>
      </c>
      <c r="P4" s="7">
        <f t="shared" si="0"/>
        <v>1200</v>
      </c>
      <c r="Q4" s="7">
        <f t="shared" si="0"/>
        <v>2000</v>
      </c>
      <c r="R4" s="7">
        <f t="shared" si="0"/>
        <v>2000</v>
      </c>
      <c r="S4" s="7"/>
      <c r="T4" s="8"/>
    </row>
    <row r="5" spans="2:20" x14ac:dyDescent="0.3">
      <c r="B5" s="2"/>
      <c r="C5" s="2" t="s">
        <v>3</v>
      </c>
      <c r="D5" s="2">
        <v>1280</v>
      </c>
      <c r="E5" s="2">
        <v>640</v>
      </c>
      <c r="F5" s="2">
        <v>900</v>
      </c>
      <c r="G5" s="2">
        <v>1200</v>
      </c>
      <c r="H5" s="2">
        <v>2000</v>
      </c>
      <c r="I5" s="2">
        <v>2000</v>
      </c>
      <c r="K5" s="6"/>
      <c r="L5" s="7" t="s">
        <v>30</v>
      </c>
      <c r="M5" s="7">
        <f>D6</f>
        <v>20</v>
      </c>
      <c r="N5" s="7">
        <f t="shared" ref="N5:R5" si="1">E6</f>
        <v>24</v>
      </c>
      <c r="O5" s="7">
        <f t="shared" si="1"/>
        <v>18</v>
      </c>
      <c r="P5" s="7">
        <f t="shared" si="1"/>
        <v>26</v>
      </c>
      <c r="Q5" s="7">
        <f t="shared" si="1"/>
        <v>22</v>
      </c>
      <c r="R5" s="7">
        <f t="shared" si="1"/>
        <v>15</v>
      </c>
      <c r="S5" s="7"/>
      <c r="T5" s="8"/>
    </row>
    <row r="6" spans="2:20" x14ac:dyDescent="0.3">
      <c r="B6" s="2"/>
      <c r="C6" s="2" t="s">
        <v>4</v>
      </c>
      <c r="D6" s="2">
        <v>20</v>
      </c>
      <c r="E6" s="2">
        <v>24</v>
      </c>
      <c r="F6" s="2">
        <v>18</v>
      </c>
      <c r="G6" s="2">
        <v>26</v>
      </c>
      <c r="H6" s="2">
        <v>22</v>
      </c>
      <c r="I6" s="2">
        <v>15</v>
      </c>
      <c r="K6" s="6"/>
      <c r="L6" s="7" t="s">
        <v>32</v>
      </c>
      <c r="M6" s="7">
        <f>$D$14*M5</f>
        <v>3</v>
      </c>
      <c r="N6" s="7">
        <f t="shared" ref="N6:R6" si="2">$D$14*N5</f>
        <v>3.5999999999999996</v>
      </c>
      <c r="O6" s="7">
        <f t="shared" si="2"/>
        <v>2.6999999999999997</v>
      </c>
      <c r="P6" s="7">
        <f t="shared" si="2"/>
        <v>3.9</v>
      </c>
      <c r="Q6" s="7">
        <f t="shared" si="2"/>
        <v>3.3</v>
      </c>
      <c r="R6" s="7">
        <f t="shared" si="2"/>
        <v>2.25</v>
      </c>
      <c r="S6" s="7"/>
      <c r="T6" s="8"/>
    </row>
    <row r="7" spans="2:20" x14ac:dyDescent="0.3">
      <c r="B7" s="2"/>
      <c r="C7" s="2" t="s">
        <v>26</v>
      </c>
      <c r="D7" s="2">
        <f>D5-D17</f>
        <v>780</v>
      </c>
      <c r="E7" s="2">
        <f>E5-E17</f>
        <v>640</v>
      </c>
      <c r="F7" s="2">
        <f>F5-F17</f>
        <v>900</v>
      </c>
      <c r="G7" s="2">
        <f>G5-G17</f>
        <v>1200</v>
      </c>
      <c r="H7" s="2">
        <f>H5-H17</f>
        <v>2000</v>
      </c>
      <c r="I7" s="2">
        <f>I5-I17</f>
        <v>2000</v>
      </c>
      <c r="K7" s="6"/>
      <c r="L7" s="7" t="s">
        <v>33</v>
      </c>
      <c r="M7" s="7">
        <f>ROUNDUP(M4/M6,0)</f>
        <v>260</v>
      </c>
      <c r="N7" s="7">
        <f t="shared" ref="N7:R7" si="3">ROUNDUP(N4/N6,0)</f>
        <v>178</v>
      </c>
      <c r="O7" s="7">
        <f t="shared" si="3"/>
        <v>334</v>
      </c>
      <c r="P7" s="7">
        <f t="shared" si="3"/>
        <v>308</v>
      </c>
      <c r="Q7" s="7">
        <f t="shared" si="3"/>
        <v>607</v>
      </c>
      <c r="R7" s="7">
        <f t="shared" si="3"/>
        <v>889</v>
      </c>
      <c r="S7" s="7" t="e">
        <f t="shared" ref="S7" si="4">ROUNDUP(S4/S6,1)</f>
        <v>#DIV/0!</v>
      </c>
      <c r="T7" s="8"/>
    </row>
    <row r="8" spans="2:20" x14ac:dyDescent="0.3">
      <c r="B8" s="2" t="s">
        <v>5</v>
      </c>
      <c r="C8" s="2"/>
      <c r="D8" s="2" t="s">
        <v>6</v>
      </c>
      <c r="E8" s="2" t="s">
        <v>7</v>
      </c>
      <c r="F8" s="2" t="s">
        <v>23</v>
      </c>
      <c r="G8" s="2" t="s">
        <v>8</v>
      </c>
      <c r="H8" s="2"/>
      <c r="I8" s="2"/>
      <c r="K8" s="6"/>
      <c r="L8" s="7" t="s">
        <v>34</v>
      </c>
      <c r="M8" s="7">
        <f>IF(D16&lt;M7,M7-D16,0)</f>
        <v>0</v>
      </c>
      <c r="N8" s="7">
        <f>IF(M7&lt;N7,N7-M7,0)</f>
        <v>0</v>
      </c>
      <c r="O8" s="7">
        <f t="shared" ref="O8:R8" si="5">IF(N7&lt;O7,O7-N7,0)</f>
        <v>156</v>
      </c>
      <c r="P8" s="7">
        <f t="shared" si="5"/>
        <v>0</v>
      </c>
      <c r="Q8" s="7">
        <f t="shared" si="5"/>
        <v>299</v>
      </c>
      <c r="R8" s="7">
        <f t="shared" si="5"/>
        <v>282</v>
      </c>
      <c r="S8" s="7"/>
      <c r="T8" s="8"/>
    </row>
    <row r="9" spans="2:20" x14ac:dyDescent="0.3">
      <c r="B9" s="2"/>
      <c r="C9" s="2" t="s">
        <v>22</v>
      </c>
      <c r="D9" s="2"/>
      <c r="E9" s="2"/>
      <c r="F9" s="2">
        <v>80</v>
      </c>
      <c r="G9" s="2"/>
      <c r="H9" s="2"/>
      <c r="I9" s="2"/>
      <c r="K9" s="6"/>
      <c r="L9" s="7" t="s">
        <v>35</v>
      </c>
      <c r="M9" s="7">
        <f>IF($D$16&lt;M7,0,$D$16-M7)</f>
        <v>40</v>
      </c>
      <c r="N9" s="7">
        <f>IF(M7&lt;N7,0,M7-N7)</f>
        <v>82</v>
      </c>
      <c r="O9" s="7">
        <f t="shared" ref="O9:R9" si="6">IF(N7&lt;O7,0,N7-O7)</f>
        <v>0</v>
      </c>
      <c r="P9" s="7">
        <f t="shared" si="6"/>
        <v>26</v>
      </c>
      <c r="Q9" s="7">
        <f t="shared" si="6"/>
        <v>0</v>
      </c>
      <c r="R9" s="7">
        <f t="shared" si="6"/>
        <v>0</v>
      </c>
      <c r="S9" s="7"/>
      <c r="T9" s="8"/>
    </row>
    <row r="10" spans="2:20" x14ac:dyDescent="0.3">
      <c r="B10" s="2"/>
      <c r="C10" s="2" t="s">
        <v>9</v>
      </c>
      <c r="D10" s="2">
        <v>500</v>
      </c>
      <c r="E10" s="2"/>
      <c r="F10" s="2"/>
      <c r="G10" s="2"/>
      <c r="H10" s="2"/>
      <c r="I10" s="2"/>
      <c r="K10" s="6"/>
      <c r="L10" s="7" t="s">
        <v>37</v>
      </c>
      <c r="M10" s="7">
        <f>ROUND(M7*M6,0)</f>
        <v>780</v>
      </c>
      <c r="N10" s="7">
        <f t="shared" ref="N10:S10" si="7">ROUND(N7*N6,0)</f>
        <v>641</v>
      </c>
      <c r="O10" s="7">
        <f t="shared" si="7"/>
        <v>902</v>
      </c>
      <c r="P10" s="7">
        <f t="shared" si="7"/>
        <v>1201</v>
      </c>
      <c r="Q10" s="7">
        <f t="shared" si="7"/>
        <v>2003</v>
      </c>
      <c r="R10" s="7">
        <f t="shared" si="7"/>
        <v>2000</v>
      </c>
      <c r="S10" s="7" t="e">
        <f t="shared" si="7"/>
        <v>#DIV/0!</v>
      </c>
      <c r="T10" s="8"/>
    </row>
    <row r="11" spans="2:20" x14ac:dyDescent="0.3">
      <c r="B11" s="2"/>
      <c r="C11" s="2" t="s">
        <v>10</v>
      </c>
      <c r="D11" s="2">
        <v>1000</v>
      </c>
      <c r="E11" s="2"/>
      <c r="F11" s="2"/>
      <c r="G11" s="2"/>
      <c r="H11" s="2"/>
      <c r="I11" s="2"/>
      <c r="K11" s="6"/>
      <c r="L11" s="7" t="s">
        <v>36</v>
      </c>
      <c r="M11" s="7">
        <f>SUM($M$10:M10)</f>
        <v>780</v>
      </c>
      <c r="N11" s="7">
        <f>SUM($M$10:N10)</f>
        <v>1421</v>
      </c>
      <c r="O11" s="7">
        <f>SUM($M$10:O10)</f>
        <v>2323</v>
      </c>
      <c r="P11" s="7">
        <f>SUM($M$10:P10)</f>
        <v>3524</v>
      </c>
      <c r="Q11" s="7">
        <f>SUM($M$10:Q10)</f>
        <v>5527</v>
      </c>
      <c r="R11" s="7">
        <f>SUM($M$10:R10)</f>
        <v>7527</v>
      </c>
      <c r="S11" s="7" t="e">
        <f>SUM($M$10:S10)</f>
        <v>#DIV/0!</v>
      </c>
      <c r="T11" s="8"/>
    </row>
    <row r="12" spans="2:20" x14ac:dyDescent="0.3">
      <c r="B12" s="2"/>
      <c r="C12" s="2" t="s">
        <v>11</v>
      </c>
      <c r="D12" s="2">
        <v>32</v>
      </c>
      <c r="E12" s="2"/>
      <c r="F12" s="2"/>
      <c r="G12" s="2"/>
      <c r="H12" s="2"/>
      <c r="I12" s="2"/>
      <c r="K12" s="6"/>
      <c r="L12" s="7" t="s">
        <v>38</v>
      </c>
      <c r="M12" s="7">
        <f>SUM($M$4:M4)</f>
        <v>780</v>
      </c>
      <c r="N12" s="7">
        <f>SUM($M$4:N4)</f>
        <v>1420</v>
      </c>
      <c r="O12" s="7">
        <f>SUM($M$4:O4)</f>
        <v>2320</v>
      </c>
      <c r="P12" s="7">
        <f>SUM($M$4:P4)</f>
        <v>3520</v>
      </c>
      <c r="Q12" s="7">
        <f>SUM($M$4:Q4)</f>
        <v>5520</v>
      </c>
      <c r="R12" s="7">
        <f>SUM($M$4:R4)</f>
        <v>7520</v>
      </c>
      <c r="S12" s="7">
        <f>SUM($M$4:S4)</f>
        <v>7520</v>
      </c>
      <c r="T12" s="8"/>
    </row>
    <row r="13" spans="2:20" x14ac:dyDescent="0.3">
      <c r="B13" s="2"/>
      <c r="C13" s="2" t="s">
        <v>12</v>
      </c>
      <c r="D13" s="2">
        <v>300</v>
      </c>
      <c r="E13" s="2"/>
      <c r="F13" s="2"/>
      <c r="G13" s="2"/>
      <c r="H13" s="2"/>
      <c r="I13" s="2"/>
      <c r="K13" s="6"/>
      <c r="L13" s="7" t="s">
        <v>39</v>
      </c>
      <c r="M13" s="7">
        <f>M11-M12</f>
        <v>0</v>
      </c>
      <c r="N13" s="7">
        <f t="shared" ref="N13:S13" si="8">N11-N12</f>
        <v>1</v>
      </c>
      <c r="O13" s="7">
        <f t="shared" si="8"/>
        <v>3</v>
      </c>
      <c r="P13" s="7">
        <f t="shared" si="8"/>
        <v>4</v>
      </c>
      <c r="Q13" s="7">
        <f t="shared" si="8"/>
        <v>7</v>
      </c>
      <c r="R13" s="7">
        <f t="shared" si="8"/>
        <v>7</v>
      </c>
      <c r="S13" s="7" t="e">
        <f t="shared" si="8"/>
        <v>#DIV/0!</v>
      </c>
      <c r="T13" s="8"/>
    </row>
    <row r="14" spans="2:20" x14ac:dyDescent="0.3">
      <c r="B14" s="2"/>
      <c r="C14" s="2" t="s">
        <v>31</v>
      </c>
      <c r="D14" s="2">
        <v>0.15</v>
      </c>
      <c r="E14" s="2"/>
      <c r="F14" s="2"/>
      <c r="G14" s="2"/>
      <c r="H14" s="2"/>
      <c r="I14" s="2"/>
      <c r="K14" s="6"/>
      <c r="L14" s="7" t="s">
        <v>46</v>
      </c>
      <c r="M14" s="7">
        <f>(M13+M13)/2</f>
        <v>0</v>
      </c>
      <c r="N14" s="7">
        <f>(M13+N13)/2</f>
        <v>0.5</v>
      </c>
      <c r="O14" s="7">
        <f t="shared" ref="O14:R14" si="9">(N13+O13)/2</f>
        <v>2</v>
      </c>
      <c r="P14" s="7">
        <f t="shared" si="9"/>
        <v>3.5</v>
      </c>
      <c r="Q14" s="7">
        <f t="shared" si="9"/>
        <v>5.5</v>
      </c>
      <c r="R14" s="7">
        <f t="shared" si="9"/>
        <v>7</v>
      </c>
      <c r="S14" s="7"/>
      <c r="T14" s="8"/>
    </row>
    <row r="15" spans="2:20" x14ac:dyDescent="0.3">
      <c r="B15" s="2" t="s">
        <v>13</v>
      </c>
      <c r="C15" s="2"/>
      <c r="D15" s="2"/>
      <c r="E15" s="2"/>
      <c r="F15" s="2"/>
      <c r="G15" s="2"/>
      <c r="H15" s="2"/>
      <c r="I15" s="2"/>
      <c r="K15" s="6"/>
      <c r="L15" s="9" t="s">
        <v>40</v>
      </c>
      <c r="M15" s="7"/>
      <c r="N15" s="7"/>
      <c r="O15" s="7"/>
      <c r="P15" s="7"/>
      <c r="Q15" s="7"/>
      <c r="R15" s="7"/>
      <c r="S15" s="7"/>
      <c r="T15" s="8"/>
    </row>
    <row r="16" spans="2:20" x14ac:dyDescent="0.3">
      <c r="B16" s="2"/>
      <c r="C16" s="2" t="s">
        <v>14</v>
      </c>
      <c r="D16" s="2">
        <v>300</v>
      </c>
      <c r="E16" s="2"/>
      <c r="F16" s="2"/>
      <c r="G16" s="2"/>
      <c r="H16" s="2"/>
      <c r="I16" s="2"/>
      <c r="K16" s="6"/>
      <c r="L16" s="7" t="s">
        <v>41</v>
      </c>
      <c r="M16" s="7">
        <f>SUM(M8:T8)*D10</f>
        <v>368500</v>
      </c>
      <c r="N16" s="7"/>
      <c r="O16" s="7"/>
      <c r="P16" s="7"/>
      <c r="Q16" s="7"/>
      <c r="R16" s="7"/>
      <c r="S16" s="7"/>
      <c r="T16" s="8"/>
    </row>
    <row r="17" spans="2:20" x14ac:dyDescent="0.3">
      <c r="B17" s="2"/>
      <c r="C17" s="2" t="s">
        <v>15</v>
      </c>
      <c r="D17" s="2">
        <v>500</v>
      </c>
      <c r="E17" s="2"/>
      <c r="F17" s="2"/>
      <c r="G17" s="2"/>
      <c r="H17" s="2"/>
      <c r="I17" s="2">
        <v>0</v>
      </c>
      <c r="K17" s="6"/>
      <c r="L17" s="7" t="s">
        <v>42</v>
      </c>
      <c r="M17" s="7">
        <f>SUM(M9:T9)*D11</f>
        <v>148000</v>
      </c>
      <c r="N17" s="7"/>
      <c r="O17" s="7"/>
      <c r="P17" s="7"/>
      <c r="Q17" s="7"/>
      <c r="R17" s="7"/>
      <c r="S17" s="7"/>
      <c r="T17" s="8"/>
    </row>
    <row r="18" spans="2:20" x14ac:dyDescent="0.3">
      <c r="B18" s="2"/>
      <c r="C18" s="2" t="s">
        <v>27</v>
      </c>
      <c r="D18" s="2"/>
      <c r="E18" s="2"/>
      <c r="F18" s="2"/>
      <c r="G18" s="2"/>
      <c r="H18" s="2"/>
      <c r="I18" s="2"/>
      <c r="K18" s="6"/>
      <c r="L18" s="10" t="s">
        <v>43</v>
      </c>
      <c r="M18" s="7">
        <f>M7*M5*$D$12</f>
        <v>166400</v>
      </c>
      <c r="N18" s="7">
        <f t="shared" ref="N18:T18" si="10">N7*N5*$D$12</f>
        <v>136704</v>
      </c>
      <c r="O18" s="7">
        <f t="shared" si="10"/>
        <v>192384</v>
      </c>
      <c r="P18" s="7">
        <f t="shared" si="10"/>
        <v>256256</v>
      </c>
      <c r="Q18" s="7">
        <f t="shared" si="10"/>
        <v>427328</v>
      </c>
      <c r="R18" s="7">
        <f t="shared" si="10"/>
        <v>426720</v>
      </c>
      <c r="S18" s="7" t="e">
        <f t="shared" si="10"/>
        <v>#DIV/0!</v>
      </c>
      <c r="T18" s="8">
        <f t="shared" si="10"/>
        <v>0</v>
      </c>
    </row>
    <row r="19" spans="2:20" x14ac:dyDescent="0.3">
      <c r="K19" s="6"/>
      <c r="L19" s="10"/>
      <c r="M19" s="7">
        <f>SUM(M18:R18)</f>
        <v>1605792</v>
      </c>
      <c r="N19" s="9" t="s">
        <v>44</v>
      </c>
      <c r="O19" s="7"/>
      <c r="P19" s="7"/>
      <c r="Q19" s="7"/>
      <c r="R19" s="7"/>
      <c r="S19" s="7"/>
      <c r="T19" s="8"/>
    </row>
    <row r="20" spans="2:20" x14ac:dyDescent="0.3">
      <c r="K20" s="6"/>
      <c r="L20" s="7" t="s">
        <v>45</v>
      </c>
      <c r="M20" s="7">
        <f>SUM(M14:R14)*F9</f>
        <v>1480</v>
      </c>
      <c r="N20" s="7"/>
      <c r="O20" s="7"/>
      <c r="P20" s="7"/>
      <c r="Q20" s="7"/>
      <c r="R20" s="7"/>
      <c r="S20" s="7"/>
      <c r="T20" s="8"/>
    </row>
    <row r="21" spans="2:20" x14ac:dyDescent="0.3">
      <c r="K21" s="6"/>
      <c r="L21" s="7" t="s">
        <v>40</v>
      </c>
      <c r="M21" s="7">
        <f>M16+M17+M19+M20</f>
        <v>2123772</v>
      </c>
      <c r="N21" s="7"/>
      <c r="O21" s="7"/>
      <c r="P21" s="7"/>
      <c r="Q21" s="7"/>
      <c r="R21" s="7"/>
      <c r="S21" s="7"/>
      <c r="T21" s="8"/>
    </row>
    <row r="22" spans="2:20" ht="15" thickBot="1" x14ac:dyDescent="0.35">
      <c r="K22" s="11"/>
      <c r="L22" s="12"/>
      <c r="M22" s="12"/>
      <c r="N22" s="12"/>
      <c r="O22" s="12"/>
      <c r="P22" s="12"/>
      <c r="Q22" s="12"/>
      <c r="R22" s="12"/>
      <c r="S22" s="12"/>
      <c r="T22" s="13"/>
    </row>
    <row r="23" spans="2:20" x14ac:dyDescent="0.3">
      <c r="K23" s="3" t="s">
        <v>24</v>
      </c>
      <c r="L23" s="4"/>
      <c r="M23" s="4"/>
      <c r="N23" s="4"/>
      <c r="O23" s="4"/>
      <c r="P23" s="4"/>
      <c r="Q23" s="4"/>
      <c r="R23" s="4"/>
      <c r="S23" s="4"/>
      <c r="T23" s="5"/>
    </row>
    <row r="24" spans="2:20" x14ac:dyDescent="0.3">
      <c r="K24" s="6"/>
      <c r="L24" s="7" t="s">
        <v>2</v>
      </c>
      <c r="M24" s="7" t="s">
        <v>16</v>
      </c>
      <c r="N24" s="7" t="s">
        <v>17</v>
      </c>
      <c r="O24" s="7" t="s">
        <v>20</v>
      </c>
      <c r="P24" s="7" t="s">
        <v>19</v>
      </c>
      <c r="Q24" s="7" t="s">
        <v>18</v>
      </c>
      <c r="R24" s="7" t="s">
        <v>21</v>
      </c>
      <c r="S24" s="7"/>
      <c r="T24" s="8"/>
    </row>
    <row r="25" spans="2:20" x14ac:dyDescent="0.3">
      <c r="K25" s="6"/>
      <c r="L25" s="7" t="s">
        <v>29</v>
      </c>
      <c r="M25" s="7">
        <f>D7</f>
        <v>780</v>
      </c>
      <c r="N25" s="7">
        <f t="shared" ref="N25:R25" si="11">E7</f>
        <v>640</v>
      </c>
      <c r="O25" s="7">
        <f t="shared" si="11"/>
        <v>900</v>
      </c>
      <c r="P25" s="7">
        <f t="shared" si="11"/>
        <v>1200</v>
      </c>
      <c r="Q25" s="7">
        <f t="shared" si="11"/>
        <v>2000</v>
      </c>
      <c r="R25" s="7">
        <f t="shared" si="11"/>
        <v>2000</v>
      </c>
      <c r="S25" s="7"/>
      <c r="T25" s="8"/>
    </row>
    <row r="26" spans="2:20" x14ac:dyDescent="0.3">
      <c r="K26" s="6"/>
      <c r="L26" s="7" t="s">
        <v>6</v>
      </c>
      <c r="M26" s="7">
        <f>D6</f>
        <v>20</v>
      </c>
      <c r="N26" s="7">
        <f t="shared" ref="N26:R26" si="12">E6</f>
        <v>24</v>
      </c>
      <c r="O26" s="7">
        <f t="shared" si="12"/>
        <v>18</v>
      </c>
      <c r="P26" s="7">
        <f t="shared" si="12"/>
        <v>26</v>
      </c>
      <c r="Q26" s="7">
        <f t="shared" si="12"/>
        <v>22</v>
      </c>
      <c r="R26" s="7">
        <f t="shared" si="12"/>
        <v>15</v>
      </c>
      <c r="S26" s="7"/>
      <c r="T26" s="8"/>
    </row>
    <row r="27" spans="2:20" x14ac:dyDescent="0.3">
      <c r="K27" s="6"/>
      <c r="L27" s="7" t="s">
        <v>38</v>
      </c>
      <c r="M27" s="7">
        <f>SUM($D$7:D7)</f>
        <v>780</v>
      </c>
      <c r="N27" s="7">
        <f>SUM($D$7:E7)</f>
        <v>1420</v>
      </c>
      <c r="O27" s="7">
        <f>SUM($D$7:F7)</f>
        <v>2320</v>
      </c>
      <c r="P27" s="7">
        <f>SUM($D$7:G7)</f>
        <v>3520</v>
      </c>
      <c r="Q27" s="7">
        <f>SUM($D$7:H7)</f>
        <v>5520</v>
      </c>
      <c r="R27" s="7">
        <f>SUM($D$7:I7)</f>
        <v>7520</v>
      </c>
      <c r="S27" s="7"/>
      <c r="T27" s="8"/>
    </row>
    <row r="28" spans="2:20" x14ac:dyDescent="0.3">
      <c r="K28" s="6"/>
      <c r="L28" s="7" t="s">
        <v>32</v>
      </c>
      <c r="M28" s="7">
        <f>M26*$D$14</f>
        <v>3</v>
      </c>
      <c r="N28" s="7">
        <f t="shared" ref="N28:R28" si="13">N26*$D$14</f>
        <v>3.5999999999999996</v>
      </c>
      <c r="O28" s="7">
        <f t="shared" si="13"/>
        <v>2.6999999999999997</v>
      </c>
      <c r="P28" s="7">
        <f t="shared" si="13"/>
        <v>3.9</v>
      </c>
      <c r="Q28" s="7">
        <f t="shared" si="13"/>
        <v>3.3</v>
      </c>
      <c r="R28" s="7">
        <f t="shared" si="13"/>
        <v>2.25</v>
      </c>
      <c r="S28" s="7"/>
      <c r="T28" s="8"/>
    </row>
    <row r="29" spans="2:20" x14ac:dyDescent="0.3">
      <c r="K29" s="6"/>
      <c r="L29" s="7" t="s">
        <v>48</v>
      </c>
      <c r="M29" s="7">
        <f>SUM($M$28:M28)</f>
        <v>3</v>
      </c>
      <c r="N29" s="7">
        <f>SUM($M$28:N28)</f>
        <v>6.6</v>
      </c>
      <c r="O29" s="7">
        <f>SUM($M$28:O28)</f>
        <v>9.2999999999999989</v>
      </c>
      <c r="P29" s="7">
        <f>SUM($M$28:P28)</f>
        <v>13.2</v>
      </c>
      <c r="Q29" s="7">
        <f>SUM($M$28:Q28)</f>
        <v>16.5</v>
      </c>
      <c r="R29" s="7">
        <f>SUM($M$28:R28)</f>
        <v>18.75</v>
      </c>
      <c r="S29" s="7"/>
      <c r="T29" s="8"/>
    </row>
    <row r="30" spans="2:20" x14ac:dyDescent="0.3">
      <c r="K30" s="6"/>
      <c r="L30" s="7" t="s">
        <v>47</v>
      </c>
      <c r="M30" s="7">
        <f>ROUNDUP(M27/M29,0)</f>
        <v>260</v>
      </c>
      <c r="N30" s="7">
        <f t="shared" ref="N30:R30" si="14">ROUNDUP(N27/N29,0)</f>
        <v>216</v>
      </c>
      <c r="O30" s="7">
        <f t="shared" si="14"/>
        <v>250</v>
      </c>
      <c r="P30" s="7">
        <f t="shared" si="14"/>
        <v>267</v>
      </c>
      <c r="Q30" s="7">
        <f t="shared" si="14"/>
        <v>335</v>
      </c>
      <c r="R30" s="7">
        <f t="shared" si="14"/>
        <v>402</v>
      </c>
      <c r="S30" s="7"/>
      <c r="T30" s="8"/>
    </row>
    <row r="31" spans="2:20" x14ac:dyDescent="0.3">
      <c r="K31" s="6"/>
      <c r="L31" s="7" t="s">
        <v>49</v>
      </c>
      <c r="M31" s="7">
        <f>MAX($M$30:$U$30)</f>
        <v>402</v>
      </c>
      <c r="N31" s="7">
        <f t="shared" ref="N31:R31" si="15">MAX($M$30:$U$30)</f>
        <v>402</v>
      </c>
      <c r="O31" s="7">
        <f t="shared" si="15"/>
        <v>402</v>
      </c>
      <c r="P31" s="7">
        <f t="shared" si="15"/>
        <v>402</v>
      </c>
      <c r="Q31" s="7">
        <f t="shared" si="15"/>
        <v>402</v>
      </c>
      <c r="R31" s="7">
        <f t="shared" si="15"/>
        <v>402</v>
      </c>
      <c r="S31" s="7"/>
      <c r="T31" s="8"/>
    </row>
    <row r="32" spans="2:20" x14ac:dyDescent="0.3">
      <c r="K32" s="6"/>
      <c r="L32" s="7" t="s">
        <v>50</v>
      </c>
      <c r="M32" s="7">
        <f>IF(D16&lt;M31,M31-D16,0)</f>
        <v>102</v>
      </c>
      <c r="N32" s="7">
        <f>IF(M31&lt;N31,N31-M31,0)</f>
        <v>0</v>
      </c>
      <c r="O32" s="7">
        <f t="shared" ref="O32:R32" si="16">IF(N31&lt;O31,O31-N31,0)</f>
        <v>0</v>
      </c>
      <c r="P32" s="7">
        <f t="shared" si="16"/>
        <v>0</v>
      </c>
      <c r="Q32" s="7">
        <f t="shared" si="16"/>
        <v>0</v>
      </c>
      <c r="R32" s="7">
        <f t="shared" si="16"/>
        <v>0</v>
      </c>
      <c r="S32" s="7"/>
      <c r="T32" s="8"/>
    </row>
    <row r="33" spans="11:20" x14ac:dyDescent="0.3">
      <c r="K33" s="6"/>
      <c r="L33" s="7" t="s">
        <v>51</v>
      </c>
      <c r="M33" s="7">
        <f>IF($D$16&lt;M31,0,$D$16-M31)</f>
        <v>0</v>
      </c>
      <c r="N33" s="7">
        <f>IF(M31&lt;N31,0,M31-N31)</f>
        <v>0</v>
      </c>
      <c r="O33" s="7">
        <f t="shared" ref="O33:R33" si="17">IF(N31&lt;O31,0,N31-O31)</f>
        <v>0</v>
      </c>
      <c r="P33" s="7">
        <f t="shared" si="17"/>
        <v>0</v>
      </c>
      <c r="Q33" s="7">
        <f t="shared" si="17"/>
        <v>0</v>
      </c>
      <c r="R33" s="7">
        <f t="shared" si="17"/>
        <v>0</v>
      </c>
      <c r="S33" s="7"/>
      <c r="T33" s="8"/>
    </row>
    <row r="34" spans="11:20" x14ac:dyDescent="0.3">
      <c r="K34" s="6"/>
      <c r="L34" s="7" t="s">
        <v>52</v>
      </c>
      <c r="M34" s="7">
        <f>ROUND(M31*M28,0)</f>
        <v>1206</v>
      </c>
      <c r="N34" s="7">
        <f t="shared" ref="N34:R34" si="18">ROUND(N31*N28,0)</f>
        <v>1447</v>
      </c>
      <c r="O34" s="7">
        <f t="shared" si="18"/>
        <v>1085</v>
      </c>
      <c r="P34" s="7">
        <f t="shared" si="18"/>
        <v>1568</v>
      </c>
      <c r="Q34" s="7">
        <f t="shared" si="18"/>
        <v>1327</v>
      </c>
      <c r="R34" s="7">
        <f t="shared" si="18"/>
        <v>905</v>
      </c>
      <c r="S34" s="7"/>
      <c r="T34" s="8"/>
    </row>
    <row r="35" spans="11:20" x14ac:dyDescent="0.3">
      <c r="K35" s="6"/>
      <c r="L35" s="7" t="s">
        <v>53</v>
      </c>
      <c r="M35" s="7">
        <f>SUM($M34:M34)</f>
        <v>1206</v>
      </c>
      <c r="N35" s="7">
        <f>SUM($M34:N34)</f>
        <v>2653</v>
      </c>
      <c r="O35" s="7">
        <f>SUM($M34:O34)</f>
        <v>3738</v>
      </c>
      <c r="P35" s="7">
        <f>SUM($M34:P34)</f>
        <v>5306</v>
      </c>
      <c r="Q35" s="7">
        <f>SUM($M34:Q34)</f>
        <v>6633</v>
      </c>
      <c r="R35" s="7">
        <f>SUM($M34:R34)</f>
        <v>7538</v>
      </c>
      <c r="S35" s="7"/>
      <c r="T35" s="8"/>
    </row>
    <row r="36" spans="11:20" x14ac:dyDescent="0.3">
      <c r="K36" s="6"/>
      <c r="L36" s="7" t="s">
        <v>54</v>
      </c>
      <c r="M36" s="7">
        <f>M35-M27</f>
        <v>426</v>
      </c>
      <c r="N36" s="7">
        <f t="shared" ref="N36:R36" si="19">N35-N27</f>
        <v>1233</v>
      </c>
      <c r="O36" s="7">
        <f t="shared" si="19"/>
        <v>1418</v>
      </c>
      <c r="P36" s="7">
        <f t="shared" si="19"/>
        <v>1786</v>
      </c>
      <c r="Q36" s="7">
        <f t="shared" si="19"/>
        <v>1113</v>
      </c>
      <c r="R36" s="7">
        <f t="shared" si="19"/>
        <v>18</v>
      </c>
      <c r="S36" s="7"/>
      <c r="T36" s="8"/>
    </row>
    <row r="37" spans="11:20" x14ac:dyDescent="0.3">
      <c r="K37" s="6"/>
      <c r="L37" s="7" t="s">
        <v>55</v>
      </c>
      <c r="M37" s="7">
        <v>0</v>
      </c>
      <c r="N37" s="7">
        <f>M36</f>
        <v>426</v>
      </c>
      <c r="O37" s="7">
        <f t="shared" ref="O37:R37" si="20">N36</f>
        <v>1233</v>
      </c>
      <c r="P37" s="7">
        <f t="shared" si="20"/>
        <v>1418</v>
      </c>
      <c r="Q37" s="7">
        <f t="shared" si="20"/>
        <v>1786</v>
      </c>
      <c r="R37" s="7">
        <f t="shared" si="20"/>
        <v>1113</v>
      </c>
      <c r="S37" s="7"/>
      <c r="T37" s="8"/>
    </row>
    <row r="38" spans="11:20" x14ac:dyDescent="0.3">
      <c r="K38" s="6"/>
      <c r="L38" s="7" t="s">
        <v>59</v>
      </c>
      <c r="M38" s="7">
        <f>(M36+M37)/2</f>
        <v>213</v>
      </c>
      <c r="N38" s="7">
        <f t="shared" ref="N38:R38" si="21">(N36+N37)/2</f>
        <v>829.5</v>
      </c>
      <c r="O38" s="7">
        <f t="shared" si="21"/>
        <v>1325.5</v>
      </c>
      <c r="P38" s="7">
        <f t="shared" si="21"/>
        <v>1602</v>
      </c>
      <c r="Q38" s="7">
        <f t="shared" si="21"/>
        <v>1449.5</v>
      </c>
      <c r="R38" s="7">
        <f t="shared" si="21"/>
        <v>565.5</v>
      </c>
      <c r="S38" s="7"/>
      <c r="T38" s="8"/>
    </row>
    <row r="39" spans="11:20" x14ac:dyDescent="0.3">
      <c r="K39" s="6"/>
      <c r="L39" s="9" t="s">
        <v>56</v>
      </c>
      <c r="M39" s="7"/>
      <c r="N39" s="7"/>
      <c r="O39" s="7"/>
      <c r="P39" s="7"/>
      <c r="Q39" s="7"/>
      <c r="R39" s="7"/>
      <c r="S39" s="7"/>
      <c r="T39" s="8"/>
    </row>
    <row r="40" spans="11:20" x14ac:dyDescent="0.3">
      <c r="K40" s="6"/>
      <c r="L40" s="7" t="s">
        <v>41</v>
      </c>
      <c r="M40" s="7">
        <f>SUM(M32:U32)*D10</f>
        <v>51000</v>
      </c>
      <c r="N40" s="7"/>
      <c r="O40" s="7"/>
      <c r="P40" s="7"/>
      <c r="Q40" s="7"/>
      <c r="R40" s="7"/>
      <c r="S40" s="7"/>
      <c r="T40" s="8"/>
    </row>
    <row r="41" spans="11:20" x14ac:dyDescent="0.3">
      <c r="K41" s="6"/>
      <c r="L41" s="7" t="s">
        <v>42</v>
      </c>
      <c r="M41" s="7">
        <f>SUM(M33:U33)*D11</f>
        <v>0</v>
      </c>
      <c r="N41" s="7"/>
      <c r="O41" s="7"/>
      <c r="P41" s="7"/>
      <c r="Q41" s="7"/>
      <c r="R41" s="7"/>
      <c r="S41" s="7"/>
      <c r="T41" s="8"/>
    </row>
    <row r="42" spans="11:20" x14ac:dyDescent="0.3">
      <c r="K42" s="6"/>
      <c r="L42" s="7" t="s">
        <v>57</v>
      </c>
      <c r="M42" s="7">
        <f>D12*M31*SUM(M26:U26)</f>
        <v>1608000</v>
      </c>
      <c r="N42" s="7"/>
      <c r="O42" s="7"/>
      <c r="P42" s="7"/>
      <c r="Q42" s="7"/>
      <c r="R42" s="7"/>
      <c r="S42" s="7"/>
      <c r="T42" s="8"/>
    </row>
    <row r="43" spans="11:20" x14ac:dyDescent="0.3">
      <c r="K43" s="6"/>
      <c r="L43" s="7" t="s">
        <v>58</v>
      </c>
      <c r="M43" s="7">
        <f>SUM(M38:U38)*F9</f>
        <v>478800</v>
      </c>
      <c r="N43" s="7"/>
      <c r="O43" s="7"/>
      <c r="P43" s="7"/>
      <c r="Q43" s="7"/>
      <c r="R43" s="7"/>
      <c r="S43" s="7"/>
      <c r="T43" s="8"/>
    </row>
    <row r="44" spans="11:20" x14ac:dyDescent="0.3">
      <c r="K44" s="6"/>
      <c r="L44" s="7" t="s">
        <v>56</v>
      </c>
      <c r="M44" s="7">
        <f>M40+M41+M42+M43</f>
        <v>2137800</v>
      </c>
      <c r="N44" s="7"/>
      <c r="O44" s="7"/>
      <c r="P44" s="7"/>
      <c r="Q44" s="7"/>
      <c r="R44" s="7"/>
      <c r="S44" s="7"/>
      <c r="T44" s="8"/>
    </row>
    <row r="45" spans="11:20" ht="15" thickBot="1" x14ac:dyDescent="0.35">
      <c r="K45" s="11"/>
      <c r="L45" s="12"/>
      <c r="M45" s="12"/>
      <c r="N45" s="12"/>
      <c r="O45" s="12"/>
      <c r="P45" s="12"/>
      <c r="Q45" s="12"/>
      <c r="R45" s="12"/>
      <c r="S45" s="12"/>
      <c r="T45" s="13"/>
    </row>
    <row r="46" spans="11:20" x14ac:dyDescent="0.3">
      <c r="K46" s="3" t="s">
        <v>60</v>
      </c>
      <c r="L46" s="4"/>
      <c r="M46" s="4"/>
      <c r="N46" s="4"/>
      <c r="O46" s="4"/>
      <c r="P46" s="4"/>
      <c r="Q46" s="4"/>
      <c r="R46" s="4"/>
      <c r="S46" s="4"/>
      <c r="T46" s="5"/>
    </row>
    <row r="47" spans="11:20" x14ac:dyDescent="0.3">
      <c r="K47" s="6"/>
      <c r="L47" s="7" t="s">
        <v>61</v>
      </c>
      <c r="M47" s="7" t="s">
        <v>16</v>
      </c>
      <c r="N47" s="7" t="s">
        <v>17</v>
      </c>
      <c r="O47" s="7" t="s">
        <v>20</v>
      </c>
      <c r="P47" s="7" t="s">
        <v>19</v>
      </c>
      <c r="Q47" s="7" t="s">
        <v>18</v>
      </c>
      <c r="R47" s="7" t="s">
        <v>21</v>
      </c>
      <c r="S47" s="7"/>
      <c r="T47" s="8"/>
    </row>
    <row r="48" spans="11:20" x14ac:dyDescent="0.3">
      <c r="K48" s="6"/>
      <c r="L48" s="7" t="s">
        <v>62</v>
      </c>
      <c r="M48" s="7">
        <f>D7</f>
        <v>780</v>
      </c>
      <c r="N48" s="7">
        <f t="shared" ref="N48:R48" si="22">E7</f>
        <v>640</v>
      </c>
      <c r="O48" s="7">
        <f t="shared" si="22"/>
        <v>900</v>
      </c>
      <c r="P48" s="7">
        <f t="shared" si="22"/>
        <v>1200</v>
      </c>
      <c r="Q48" s="7">
        <f t="shared" si="22"/>
        <v>2000</v>
      </c>
      <c r="R48" s="7">
        <f t="shared" si="22"/>
        <v>2000</v>
      </c>
      <c r="S48" s="7"/>
      <c r="T48" s="8"/>
    </row>
    <row r="49" spans="11:20" x14ac:dyDescent="0.3">
      <c r="K49" s="6"/>
      <c r="L49" s="7" t="s">
        <v>63</v>
      </c>
      <c r="M49" s="7">
        <f>D6</f>
        <v>20</v>
      </c>
      <c r="N49" s="7">
        <f t="shared" ref="N49:R49" si="23">E6</f>
        <v>24</v>
      </c>
      <c r="O49" s="7">
        <f t="shared" si="23"/>
        <v>18</v>
      </c>
      <c r="P49" s="7">
        <f t="shared" si="23"/>
        <v>26</v>
      </c>
      <c r="Q49" s="7">
        <f t="shared" si="23"/>
        <v>22</v>
      </c>
      <c r="R49" s="7">
        <f t="shared" si="23"/>
        <v>15</v>
      </c>
      <c r="S49" s="7"/>
      <c r="T49" s="8"/>
    </row>
    <row r="50" spans="11:20" x14ac:dyDescent="0.3">
      <c r="K50" s="6"/>
      <c r="L50" s="7" t="s">
        <v>32</v>
      </c>
      <c r="M50" s="7">
        <f>$D$14*M49</f>
        <v>3</v>
      </c>
      <c r="N50" s="7">
        <f t="shared" ref="N50:R50" si="24">$D$14*N49</f>
        <v>3.5999999999999996</v>
      </c>
      <c r="O50" s="7">
        <f t="shared" si="24"/>
        <v>2.6999999999999997</v>
      </c>
      <c r="P50" s="7">
        <f t="shared" si="24"/>
        <v>3.9</v>
      </c>
      <c r="Q50" s="7">
        <f t="shared" si="24"/>
        <v>3.3</v>
      </c>
      <c r="R50" s="7">
        <f t="shared" si="24"/>
        <v>2.25</v>
      </c>
      <c r="S50" s="7"/>
      <c r="T50" s="8"/>
    </row>
    <row r="51" spans="11:20" x14ac:dyDescent="0.3">
      <c r="K51" s="6"/>
      <c r="L51" s="7" t="s">
        <v>64</v>
      </c>
      <c r="M51" s="7">
        <f>ROUNDUP(M48/M50,0)</f>
        <v>260</v>
      </c>
      <c r="N51" s="7">
        <f t="shared" ref="N51:R51" si="25">ROUNDUP(N48/N50,0)</f>
        <v>178</v>
      </c>
      <c r="O51" s="7">
        <f t="shared" si="25"/>
        <v>334</v>
      </c>
      <c r="P51" s="7">
        <f t="shared" si="25"/>
        <v>308</v>
      </c>
      <c r="Q51" s="7">
        <f t="shared" si="25"/>
        <v>607</v>
      </c>
      <c r="R51" s="7">
        <f t="shared" si="25"/>
        <v>889</v>
      </c>
      <c r="S51" s="7"/>
      <c r="T51" s="8"/>
    </row>
    <row r="52" spans="11:20" x14ac:dyDescent="0.3">
      <c r="K52" s="6"/>
      <c r="L52" s="7" t="s">
        <v>65</v>
      </c>
      <c r="M52" s="7">
        <f>MIN($M$51:U51)</f>
        <v>178</v>
      </c>
      <c r="N52" s="7">
        <f>MIN($M$51:V51)</f>
        <v>178</v>
      </c>
      <c r="O52" s="7">
        <f>MIN($M$51:W51)</f>
        <v>178</v>
      </c>
      <c r="P52" s="7">
        <f>MIN($M$51:X51)</f>
        <v>178</v>
      </c>
      <c r="Q52" s="7">
        <f>MIN($M$51:Y51)</f>
        <v>178</v>
      </c>
      <c r="R52" s="7">
        <f>MIN($M$51:Z51)</f>
        <v>178</v>
      </c>
      <c r="S52" s="7"/>
      <c r="T52" s="8"/>
    </row>
    <row r="53" spans="11:20" x14ac:dyDescent="0.3">
      <c r="K53" s="6"/>
      <c r="L53" s="7" t="s">
        <v>66</v>
      </c>
      <c r="M53" s="7">
        <f>IF(M52&gt;$D$16,$D$16-M52,0)</f>
        <v>0</v>
      </c>
      <c r="N53" s="7">
        <f>IF(N52&gt;M52,M52-N52,0)</f>
        <v>0</v>
      </c>
      <c r="O53" s="7">
        <f t="shared" ref="O53:R53" si="26">IF(O52&gt;N52,N52-O52,0)</f>
        <v>0</v>
      </c>
      <c r="P53" s="7">
        <f t="shared" si="26"/>
        <v>0</v>
      </c>
      <c r="Q53" s="7">
        <f t="shared" si="26"/>
        <v>0</v>
      </c>
      <c r="R53" s="7">
        <f t="shared" si="26"/>
        <v>0</v>
      </c>
      <c r="S53" s="7"/>
      <c r="T53" s="8"/>
    </row>
    <row r="54" spans="11:20" x14ac:dyDescent="0.3">
      <c r="K54" s="6"/>
      <c r="L54" s="7" t="s">
        <v>51</v>
      </c>
      <c r="M54" s="7">
        <f>IF(M52&lt;$D$16,$D$16-M52,0)</f>
        <v>122</v>
      </c>
      <c r="N54" s="7">
        <f>IF(N52&lt;M52,M52-N52,0)</f>
        <v>0</v>
      </c>
      <c r="O54" s="7">
        <f t="shared" ref="O54:R54" si="27">IF(O52&lt;N52,N52-O52,0)</f>
        <v>0</v>
      </c>
      <c r="P54" s="7">
        <f t="shared" si="27"/>
        <v>0</v>
      </c>
      <c r="Q54" s="7">
        <f t="shared" si="27"/>
        <v>0</v>
      </c>
      <c r="R54" s="7">
        <f t="shared" si="27"/>
        <v>0</v>
      </c>
      <c r="S54" s="7"/>
      <c r="T54" s="8"/>
    </row>
    <row r="55" spans="11:20" x14ac:dyDescent="0.3">
      <c r="K55" s="6"/>
      <c r="L55" s="7" t="s">
        <v>67</v>
      </c>
      <c r="M55" s="7">
        <f>ROUND(M52*M50,0)</f>
        <v>534</v>
      </c>
      <c r="N55" s="7">
        <f t="shared" ref="N55:R55" si="28">ROUND(N52*N50,0)</f>
        <v>641</v>
      </c>
      <c r="O55" s="7">
        <f t="shared" si="28"/>
        <v>481</v>
      </c>
      <c r="P55" s="7">
        <f t="shared" si="28"/>
        <v>694</v>
      </c>
      <c r="Q55" s="7">
        <f t="shared" si="28"/>
        <v>587</v>
      </c>
      <c r="R55" s="7">
        <f t="shared" si="28"/>
        <v>401</v>
      </c>
      <c r="S55" s="7"/>
      <c r="T55" s="8"/>
    </row>
    <row r="56" spans="11:20" x14ac:dyDescent="0.3">
      <c r="K56" s="6"/>
      <c r="L56" s="7" t="s">
        <v>68</v>
      </c>
      <c r="M56" s="7">
        <f>IF(M48-M55&gt;0,M48-M55,0)</f>
        <v>246</v>
      </c>
      <c r="N56" s="7">
        <f>IF(N48-N55&gt;0,N48-N55-(M59-M58),0)</f>
        <v>0</v>
      </c>
      <c r="O56" s="7">
        <f t="shared" ref="O56:R56" si="29">IF(O48-O55&gt;0,O48-O55-(N59-N58),0)</f>
        <v>418</v>
      </c>
      <c r="P56" s="7">
        <f t="shared" si="29"/>
        <v>506</v>
      </c>
      <c r="Q56" s="7">
        <f t="shared" si="29"/>
        <v>1413</v>
      </c>
      <c r="R56" s="7">
        <f t="shared" si="29"/>
        <v>1599</v>
      </c>
      <c r="S56" s="7"/>
      <c r="T56" s="8"/>
    </row>
    <row r="57" spans="11:20" x14ac:dyDescent="0.3">
      <c r="K57" s="6"/>
      <c r="L57" s="7" t="s">
        <v>69</v>
      </c>
      <c r="M57" s="7">
        <f>M55+M56</f>
        <v>780</v>
      </c>
      <c r="N57" s="7">
        <f t="shared" ref="N57:R57" si="30">N55+N56</f>
        <v>641</v>
      </c>
      <c r="O57" s="7">
        <f t="shared" si="30"/>
        <v>899</v>
      </c>
      <c r="P57" s="7">
        <f t="shared" si="30"/>
        <v>1200</v>
      </c>
      <c r="Q57" s="7">
        <f t="shared" si="30"/>
        <v>2000</v>
      </c>
      <c r="R57" s="7">
        <f t="shared" si="30"/>
        <v>2000</v>
      </c>
      <c r="S57" s="7"/>
      <c r="T57" s="8"/>
    </row>
    <row r="58" spans="11:20" x14ac:dyDescent="0.3">
      <c r="K58" s="6"/>
      <c r="L58" s="7" t="s">
        <v>71</v>
      </c>
      <c r="M58" s="7">
        <f>SUM($M$48:M48)</f>
        <v>780</v>
      </c>
      <c r="N58" s="7">
        <f>SUM($M$48:N48)</f>
        <v>1420</v>
      </c>
      <c r="O58" s="7">
        <f>SUM($M$48:O48)</f>
        <v>2320</v>
      </c>
      <c r="P58" s="7">
        <f>SUM($M$48:P48)</f>
        <v>3520</v>
      </c>
      <c r="Q58" s="7">
        <f>SUM($M$48:Q48)</f>
        <v>5520</v>
      </c>
      <c r="R58" s="7">
        <f>SUM($M$48:R48)</f>
        <v>7520</v>
      </c>
      <c r="S58" s="7"/>
      <c r="T58" s="8"/>
    </row>
    <row r="59" spans="11:20" x14ac:dyDescent="0.3">
      <c r="K59" s="6"/>
      <c r="L59" s="7" t="s">
        <v>70</v>
      </c>
      <c r="M59" s="7">
        <f>SUM($M$57:M57)</f>
        <v>780</v>
      </c>
      <c r="N59" s="7">
        <f>SUM($M$57:N57)</f>
        <v>1421</v>
      </c>
      <c r="O59" s="7">
        <f>SUM($M$57:O57)</f>
        <v>2320</v>
      </c>
      <c r="P59" s="7">
        <f>SUM($M$57:P57)</f>
        <v>3520</v>
      </c>
      <c r="Q59" s="7">
        <f>SUM($M$57:Q57)</f>
        <v>5520</v>
      </c>
      <c r="R59" s="7">
        <f>SUM($M$57:R57)</f>
        <v>7520</v>
      </c>
      <c r="S59" s="7"/>
      <c r="T59" s="8"/>
    </row>
    <row r="60" spans="11:20" x14ac:dyDescent="0.3">
      <c r="K60" s="6"/>
      <c r="L60" s="7" t="s">
        <v>54</v>
      </c>
      <c r="M60" s="7">
        <f>M59-M58</f>
        <v>0</v>
      </c>
      <c r="N60" s="7">
        <f t="shared" ref="N60:R60" si="31">N59-N58</f>
        <v>1</v>
      </c>
      <c r="O60" s="7">
        <f t="shared" si="31"/>
        <v>0</v>
      </c>
      <c r="P60" s="7">
        <f t="shared" si="31"/>
        <v>0</v>
      </c>
      <c r="Q60" s="7">
        <f t="shared" si="31"/>
        <v>0</v>
      </c>
      <c r="R60" s="7">
        <f t="shared" si="31"/>
        <v>0</v>
      </c>
      <c r="S60" s="7"/>
      <c r="T60" s="8"/>
    </row>
    <row r="61" spans="11:20" x14ac:dyDescent="0.3">
      <c r="K61" s="6"/>
      <c r="L61" s="7" t="s">
        <v>75</v>
      </c>
      <c r="M61" s="7">
        <v>0</v>
      </c>
      <c r="N61" s="7">
        <f>M60</f>
        <v>0</v>
      </c>
      <c r="O61" s="7">
        <f t="shared" ref="O61:R61" si="32">N60</f>
        <v>1</v>
      </c>
      <c r="P61" s="7">
        <f t="shared" si="32"/>
        <v>0</v>
      </c>
      <c r="Q61" s="7">
        <f t="shared" si="32"/>
        <v>0</v>
      </c>
      <c r="R61" s="7">
        <f t="shared" si="32"/>
        <v>0</v>
      </c>
      <c r="S61" s="7"/>
      <c r="T61" s="8"/>
    </row>
    <row r="62" spans="11:20" x14ac:dyDescent="0.3">
      <c r="K62" s="6"/>
      <c r="L62" s="7" t="s">
        <v>46</v>
      </c>
      <c r="M62" s="7">
        <f>(M60+M61)/2</f>
        <v>0</v>
      </c>
      <c r="N62" s="7">
        <f t="shared" ref="N62:R62" si="33">(N60+N61)/2</f>
        <v>0.5</v>
      </c>
      <c r="O62" s="7">
        <f t="shared" si="33"/>
        <v>0.5</v>
      </c>
      <c r="P62" s="7">
        <f t="shared" si="33"/>
        <v>0</v>
      </c>
      <c r="Q62" s="7">
        <f t="shared" si="33"/>
        <v>0</v>
      </c>
      <c r="R62" s="7">
        <f t="shared" si="33"/>
        <v>0</v>
      </c>
      <c r="S62" s="7"/>
      <c r="T62" s="8"/>
    </row>
    <row r="63" spans="11:20" x14ac:dyDescent="0.3">
      <c r="K63" s="6"/>
      <c r="L63" s="9" t="s">
        <v>56</v>
      </c>
      <c r="M63" s="7"/>
      <c r="N63" s="7"/>
      <c r="O63" s="7"/>
      <c r="P63" s="7"/>
      <c r="Q63" s="7"/>
      <c r="R63" s="7"/>
      <c r="S63" s="7"/>
      <c r="T63" s="8"/>
    </row>
    <row r="64" spans="11:20" x14ac:dyDescent="0.3">
      <c r="K64" s="6"/>
      <c r="L64" s="7" t="s">
        <v>72</v>
      </c>
      <c r="M64" s="7">
        <f>SUM(M56:U56)*D13</f>
        <v>1254600</v>
      </c>
      <c r="N64" s="7"/>
      <c r="O64" s="7"/>
      <c r="P64" s="7"/>
      <c r="Q64" s="7"/>
      <c r="R64" s="7"/>
      <c r="S64" s="7"/>
      <c r="T64" s="8"/>
    </row>
    <row r="65" spans="11:20" x14ac:dyDescent="0.3">
      <c r="K65" s="6"/>
      <c r="L65" s="7" t="s">
        <v>73</v>
      </c>
      <c r="M65" s="7">
        <f>SUM(M53:U53)*D10</f>
        <v>0</v>
      </c>
      <c r="N65" s="7"/>
      <c r="O65" s="7"/>
      <c r="P65" s="7"/>
      <c r="Q65" s="7"/>
      <c r="R65" s="7"/>
      <c r="S65" s="7"/>
      <c r="T65" s="8"/>
    </row>
    <row r="66" spans="11:20" x14ac:dyDescent="0.3">
      <c r="K66" s="6"/>
      <c r="L66" s="7" t="s">
        <v>42</v>
      </c>
      <c r="M66" s="7">
        <f>SUM(M54:U54)*D11</f>
        <v>122000</v>
      </c>
      <c r="N66" s="7"/>
      <c r="O66" s="7"/>
      <c r="P66" s="7"/>
      <c r="Q66" s="7"/>
      <c r="R66" s="7"/>
      <c r="S66" s="7"/>
      <c r="T66" s="8"/>
    </row>
    <row r="67" spans="11:20" x14ac:dyDescent="0.3">
      <c r="K67" s="6"/>
      <c r="L67" s="7" t="s">
        <v>74</v>
      </c>
      <c r="M67" s="7">
        <f>SUM(M62:U62)*F9</f>
        <v>80</v>
      </c>
      <c r="N67" s="7"/>
      <c r="O67" s="7"/>
      <c r="P67" s="7"/>
      <c r="Q67" s="7"/>
      <c r="R67" s="7"/>
      <c r="S67" s="7"/>
      <c r="T67" s="8"/>
    </row>
    <row r="68" spans="11:20" x14ac:dyDescent="0.3">
      <c r="K68" s="6"/>
      <c r="L68" s="7" t="s">
        <v>57</v>
      </c>
      <c r="M68" s="7">
        <f>D12*M52*SUM(M49:U49)</f>
        <v>712000</v>
      </c>
      <c r="N68" s="7"/>
      <c r="O68" s="7"/>
      <c r="P68" s="7"/>
      <c r="Q68" s="7"/>
      <c r="R68" s="7"/>
      <c r="S68" s="7"/>
      <c r="T68" s="8"/>
    </row>
    <row r="69" spans="11:20" ht="15" thickBot="1" x14ac:dyDescent="0.35">
      <c r="K69" s="11"/>
      <c r="L69" s="12" t="s">
        <v>56</v>
      </c>
      <c r="M69" s="12">
        <f>M68+M67+M66+M65+M64</f>
        <v>2088680</v>
      </c>
      <c r="N69" s="12"/>
      <c r="O69" s="12"/>
      <c r="P69" s="12"/>
      <c r="Q69" s="12"/>
      <c r="R69" s="12"/>
      <c r="S69" s="12"/>
      <c r="T69" s="13"/>
    </row>
  </sheetData>
  <mergeCells count="1">
    <mergeCell ref="L18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amodh mathur</dc:creator>
  <cp:lastModifiedBy>amodh mathur</cp:lastModifiedBy>
  <dcterms:created xsi:type="dcterms:W3CDTF">2021-05-24T04:43:18Z</dcterms:created>
  <dcterms:modified xsi:type="dcterms:W3CDTF">2021-05-24T06:26:46Z</dcterms:modified>
</cp:coreProperties>
</file>