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dh\Desktop\UNI SCHOOL\Spring 2020\ieda2200\"/>
    </mc:Choice>
  </mc:AlternateContent>
  <xr:revisionPtr revIDLastSave="0" documentId="13_ncr:1_{2E2287AB-B2EC-4809-8C19-65EDA5AD1AF7}" xr6:coauthVersionLast="47" xr6:coauthVersionMax="47" xr10:uidLastSave="{00000000-0000-0000-0000-000000000000}"/>
  <bookViews>
    <workbookView xWindow="-108" yWindow="-108" windowWidth="23256" windowHeight="13176" xr2:uid="{39AB0962-FF9D-4F0D-BD77-93CB07564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1" l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Q7" i="1"/>
  <c r="S9" i="1"/>
  <c r="Q14" i="1"/>
  <c r="R15" i="1"/>
  <c r="N17" i="1"/>
  <c r="T17" i="1"/>
  <c r="P21" i="1"/>
  <c r="R23" i="1"/>
  <c r="S24" i="1"/>
  <c r="O28" i="1"/>
  <c r="P29" i="1"/>
  <c r="R31" i="1"/>
  <c r="R32" i="1"/>
  <c r="O36" i="1"/>
  <c r="O37" i="1"/>
  <c r="Q39" i="1"/>
  <c r="R40" i="1"/>
  <c r="N45" i="1"/>
  <c r="R45" i="1"/>
  <c r="P47" i="1"/>
  <c r="T47" i="1"/>
  <c r="S48" i="1"/>
  <c r="N53" i="1"/>
  <c r="P53" i="1"/>
  <c r="P55" i="1"/>
  <c r="R55" i="1"/>
  <c r="S56" i="1"/>
  <c r="O60" i="1"/>
  <c r="P6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K21" i="1"/>
  <c r="S21" i="1" s="1"/>
  <c r="K22" i="1"/>
  <c r="T22" i="1" s="1"/>
  <c r="K23" i="1"/>
  <c r="N23" i="1" s="1"/>
  <c r="K24" i="1"/>
  <c r="N24" i="1" s="1"/>
  <c r="K25" i="1"/>
  <c r="O25" i="1" s="1"/>
  <c r="K26" i="1"/>
  <c r="P26" i="1" s="1"/>
  <c r="K27" i="1"/>
  <c r="Q27" i="1" s="1"/>
  <c r="K28" i="1"/>
  <c r="R28" i="1" s="1"/>
  <c r="K29" i="1"/>
  <c r="S29" i="1" s="1"/>
  <c r="K30" i="1"/>
  <c r="T30" i="1" s="1"/>
  <c r="K31" i="1"/>
  <c r="N31" i="1" s="1"/>
  <c r="K32" i="1"/>
  <c r="N32" i="1" s="1"/>
  <c r="K33" i="1"/>
  <c r="O33" i="1" s="1"/>
  <c r="K34" i="1"/>
  <c r="P34" i="1" s="1"/>
  <c r="K35" i="1"/>
  <c r="Q35" i="1" s="1"/>
  <c r="K36" i="1"/>
  <c r="R36" i="1" s="1"/>
  <c r="K37" i="1"/>
  <c r="S37" i="1" s="1"/>
  <c r="K38" i="1"/>
  <c r="T38" i="1" s="1"/>
  <c r="K39" i="1"/>
  <c r="N39" i="1" s="1"/>
  <c r="K40" i="1"/>
  <c r="N40" i="1" s="1"/>
  <c r="K41" i="1"/>
  <c r="O41" i="1" s="1"/>
  <c r="K42" i="1"/>
  <c r="P42" i="1" s="1"/>
  <c r="K43" i="1"/>
  <c r="Q43" i="1" s="1"/>
  <c r="K44" i="1"/>
  <c r="R44" i="1" s="1"/>
  <c r="K45" i="1"/>
  <c r="S45" i="1" s="1"/>
  <c r="K46" i="1"/>
  <c r="T46" i="1" s="1"/>
  <c r="K47" i="1"/>
  <c r="N47" i="1" s="1"/>
  <c r="K48" i="1"/>
  <c r="N48" i="1" s="1"/>
  <c r="K49" i="1"/>
  <c r="O49" i="1" s="1"/>
  <c r="K50" i="1"/>
  <c r="P50" i="1" s="1"/>
  <c r="K51" i="1"/>
  <c r="Q51" i="1" s="1"/>
  <c r="K52" i="1"/>
  <c r="R52" i="1" s="1"/>
  <c r="K53" i="1"/>
  <c r="S53" i="1" s="1"/>
  <c r="K54" i="1"/>
  <c r="T54" i="1" s="1"/>
  <c r="K55" i="1"/>
  <c r="N55" i="1" s="1"/>
  <c r="K56" i="1"/>
  <c r="N56" i="1" s="1"/>
  <c r="K57" i="1"/>
  <c r="O57" i="1" s="1"/>
  <c r="K58" i="1"/>
  <c r="P58" i="1" s="1"/>
  <c r="K59" i="1"/>
  <c r="Q59" i="1" s="1"/>
  <c r="K60" i="1"/>
  <c r="R60" i="1" s="1"/>
  <c r="K61" i="1"/>
  <c r="S61" i="1" s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V5" i="1"/>
  <c r="AJ5" i="1"/>
  <c r="AL5" i="1" s="1"/>
  <c r="V9" i="1"/>
  <c r="V10" i="1"/>
  <c r="V11" i="1"/>
  <c r="V12" i="1"/>
  <c r="V13" i="1"/>
  <c r="V14" i="1"/>
  <c r="V15" i="1"/>
  <c r="V16" i="1"/>
  <c r="V17" i="1"/>
  <c r="V18" i="1"/>
  <c r="V19" i="1"/>
  <c r="V20" i="1"/>
  <c r="AF5" i="1"/>
  <c r="AA5" i="1"/>
  <c r="V6" i="1"/>
  <c r="V7" i="1"/>
  <c r="V8" i="1"/>
  <c r="K6" i="1"/>
  <c r="T6" i="1" s="1"/>
  <c r="K7" i="1"/>
  <c r="N7" i="1" s="1"/>
  <c r="K8" i="1"/>
  <c r="N8" i="1" s="1"/>
  <c r="K9" i="1"/>
  <c r="O9" i="1" s="1"/>
  <c r="K10" i="1"/>
  <c r="P10" i="1" s="1"/>
  <c r="K11" i="1"/>
  <c r="Q11" i="1" s="1"/>
  <c r="K12" i="1"/>
  <c r="R12" i="1" s="1"/>
  <c r="K13" i="1"/>
  <c r="S13" i="1" s="1"/>
  <c r="K14" i="1"/>
  <c r="T14" i="1" s="1"/>
  <c r="K15" i="1"/>
  <c r="N15" i="1" s="1"/>
  <c r="K16" i="1"/>
  <c r="N16" i="1" s="1"/>
  <c r="K17" i="1"/>
  <c r="O17" i="1" s="1"/>
  <c r="K18" i="1"/>
  <c r="P18" i="1" s="1"/>
  <c r="K19" i="1"/>
  <c r="Q19" i="1" s="1"/>
  <c r="K20" i="1"/>
  <c r="R20" i="1" s="1"/>
  <c r="K5" i="1"/>
  <c r="O5" i="1" s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S5" i="1" l="1"/>
  <c r="P46" i="1"/>
  <c r="T43" i="1"/>
  <c r="O30" i="1"/>
  <c r="N27" i="1"/>
  <c r="S22" i="1"/>
  <c r="N19" i="1"/>
  <c r="Q16" i="1"/>
  <c r="O13" i="1"/>
  <c r="S8" i="1"/>
  <c r="R5" i="1"/>
  <c r="T59" i="1"/>
  <c r="Q55" i="1"/>
  <c r="O53" i="1"/>
  <c r="R48" i="1"/>
  <c r="O46" i="1"/>
  <c r="P43" i="1"/>
  <c r="P39" i="1"/>
  <c r="N37" i="1"/>
  <c r="T31" i="1"/>
  <c r="R29" i="1"/>
  <c r="T25" i="1"/>
  <c r="Q22" i="1"/>
  <c r="T18" i="1"/>
  <c r="T15" i="1"/>
  <c r="N13" i="1"/>
  <c r="R8" i="1"/>
  <c r="Q6" i="1"/>
  <c r="N59" i="1"/>
  <c r="S54" i="1"/>
  <c r="O52" i="1"/>
  <c r="R47" i="1"/>
  <c r="P45" i="1"/>
  <c r="T41" i="1"/>
  <c r="Q38" i="1"/>
  <c r="T35" i="1"/>
  <c r="Q31" i="1"/>
  <c r="O29" i="1"/>
  <c r="R24" i="1"/>
  <c r="O22" i="1"/>
  <c r="S17" i="1"/>
  <c r="Q15" i="1"/>
  <c r="T10" i="1"/>
  <c r="T7" i="1"/>
  <c r="Q5" i="1"/>
  <c r="P59" i="1"/>
  <c r="N43" i="1"/>
  <c r="S38" i="1"/>
  <c r="P22" i="1"/>
  <c r="N11" i="1"/>
  <c r="Q8" i="1"/>
  <c r="R61" i="1"/>
  <c r="T57" i="1"/>
  <c r="Q54" i="1"/>
  <c r="T51" i="1"/>
  <c r="Q47" i="1"/>
  <c r="O45" i="1"/>
  <c r="S40" i="1"/>
  <c r="P38" i="1"/>
  <c r="P35" i="1"/>
  <c r="P31" i="1"/>
  <c r="N29" i="1"/>
  <c r="T23" i="1"/>
  <c r="R21" i="1"/>
  <c r="R17" i="1"/>
  <c r="P15" i="1"/>
  <c r="T9" i="1"/>
  <c r="R7" i="1"/>
  <c r="R1" i="1" s="1"/>
  <c r="R2" i="1" s="1"/>
  <c r="C12" i="1" s="1"/>
  <c r="P54" i="1"/>
  <c r="P51" i="1"/>
  <c r="O38" i="1"/>
  <c r="N35" i="1"/>
  <c r="S30" i="1"/>
  <c r="O61" i="1"/>
  <c r="R56" i="1"/>
  <c r="O54" i="1"/>
  <c r="N51" i="1"/>
  <c r="S46" i="1"/>
  <c r="Q44" i="1"/>
  <c r="T39" i="1"/>
  <c r="R37" i="1"/>
  <c r="T33" i="1"/>
  <c r="Q30" i="1"/>
  <c r="T27" i="1"/>
  <c r="Q23" i="1"/>
  <c r="O21" i="1"/>
  <c r="S16" i="1"/>
  <c r="R13" i="1"/>
  <c r="R9" i="1"/>
  <c r="P7" i="1"/>
  <c r="N61" i="1"/>
  <c r="T55" i="1"/>
  <c r="R53" i="1"/>
  <c r="T49" i="1"/>
  <c r="Q46" i="1"/>
  <c r="O44" i="1"/>
  <c r="R39" i="1"/>
  <c r="P37" i="1"/>
  <c r="S32" i="1"/>
  <c r="P30" i="1"/>
  <c r="P27" i="1"/>
  <c r="P23" i="1"/>
  <c r="N21" i="1"/>
  <c r="R16" i="1"/>
  <c r="P13" i="1"/>
  <c r="N9" i="1"/>
  <c r="O20" i="1"/>
  <c r="S6" i="1"/>
  <c r="Q60" i="1"/>
  <c r="O58" i="1"/>
  <c r="N57" i="1"/>
  <c r="Q52" i="1"/>
  <c r="O50" i="1"/>
  <c r="N49" i="1"/>
  <c r="O42" i="1"/>
  <c r="N41" i="1"/>
  <c r="Q36" i="1"/>
  <c r="O34" i="1"/>
  <c r="N33" i="1"/>
  <c r="Q28" i="1"/>
  <c r="O26" i="1"/>
  <c r="N25" i="1"/>
  <c r="Q20" i="1"/>
  <c r="P19" i="1"/>
  <c r="O18" i="1"/>
  <c r="S14" i="1"/>
  <c r="Q12" i="1"/>
  <c r="P11" i="1"/>
  <c r="O10" i="1"/>
  <c r="T5" i="1"/>
  <c r="R6" i="1"/>
  <c r="Q61" i="1"/>
  <c r="P60" i="1"/>
  <c r="O59" i="1"/>
  <c r="N58" i="1"/>
  <c r="T56" i="1"/>
  <c r="S55" i="1"/>
  <c r="R54" i="1"/>
  <c r="Q53" i="1"/>
  <c r="P52" i="1"/>
  <c r="O51" i="1"/>
  <c r="N50" i="1"/>
  <c r="T48" i="1"/>
  <c r="S47" i="1"/>
  <c r="R46" i="1"/>
  <c r="Q45" i="1"/>
  <c r="P44" i="1"/>
  <c r="O43" i="1"/>
  <c r="N42" i="1"/>
  <c r="T40" i="1"/>
  <c r="S39" i="1"/>
  <c r="R38" i="1"/>
  <c r="Q37" i="1"/>
  <c r="P36" i="1"/>
  <c r="O35" i="1"/>
  <c r="N34" i="1"/>
  <c r="T32" i="1"/>
  <c r="S31" i="1"/>
  <c r="R30" i="1"/>
  <c r="Q29" i="1"/>
  <c r="P28" i="1"/>
  <c r="O27" i="1"/>
  <c r="N26" i="1"/>
  <c r="T24" i="1"/>
  <c r="S23" i="1"/>
  <c r="R22" i="1"/>
  <c r="Q21" i="1"/>
  <c r="P20" i="1"/>
  <c r="O19" i="1"/>
  <c r="N18" i="1"/>
  <c r="T16" i="1"/>
  <c r="S15" i="1"/>
  <c r="R14" i="1"/>
  <c r="Q13" i="1"/>
  <c r="P12" i="1"/>
  <c r="O11" i="1"/>
  <c r="N10" i="1"/>
  <c r="T8" i="1"/>
  <c r="S7" i="1"/>
  <c r="P6" i="1"/>
  <c r="T58" i="1"/>
  <c r="N52" i="1"/>
  <c r="S49" i="1"/>
  <c r="T42" i="1"/>
  <c r="N36" i="1"/>
  <c r="S33" i="1"/>
  <c r="S25" i="1"/>
  <c r="N20" i="1"/>
  <c r="Q48" i="1"/>
  <c r="Q40" i="1"/>
  <c r="Q24" i="1"/>
  <c r="S18" i="1"/>
  <c r="T11" i="1"/>
  <c r="P5" i="1"/>
  <c r="N6" i="1"/>
  <c r="T60" i="1"/>
  <c r="S59" i="1"/>
  <c r="R58" i="1"/>
  <c r="Q57" i="1"/>
  <c r="P56" i="1"/>
  <c r="O55" i="1"/>
  <c r="N54" i="1"/>
  <c r="T52" i="1"/>
  <c r="S51" i="1"/>
  <c r="R50" i="1"/>
  <c r="Q49" i="1"/>
  <c r="P48" i="1"/>
  <c r="O47" i="1"/>
  <c r="N46" i="1"/>
  <c r="T44" i="1"/>
  <c r="S43" i="1"/>
  <c r="R42" i="1"/>
  <c r="Q41" i="1"/>
  <c r="P40" i="1"/>
  <c r="O39" i="1"/>
  <c r="N38" i="1"/>
  <c r="T36" i="1"/>
  <c r="S35" i="1"/>
  <c r="R34" i="1"/>
  <c r="Q33" i="1"/>
  <c r="P32" i="1"/>
  <c r="O31" i="1"/>
  <c r="N30" i="1"/>
  <c r="T28" i="1"/>
  <c r="S27" i="1"/>
  <c r="R26" i="1"/>
  <c r="Q25" i="1"/>
  <c r="P24" i="1"/>
  <c r="O23" i="1"/>
  <c r="N22" i="1"/>
  <c r="T20" i="1"/>
  <c r="S19" i="1"/>
  <c r="R18" i="1"/>
  <c r="Q17" i="1"/>
  <c r="P16" i="1"/>
  <c r="O15" i="1"/>
  <c r="N14" i="1"/>
  <c r="T12" i="1"/>
  <c r="S11" i="1"/>
  <c r="R10" i="1"/>
  <c r="Q9" i="1"/>
  <c r="P8" i="1"/>
  <c r="O7" i="1"/>
  <c r="S57" i="1"/>
  <c r="T50" i="1"/>
  <c r="N44" i="1"/>
  <c r="S41" i="1"/>
  <c r="T34" i="1"/>
  <c r="N28" i="1"/>
  <c r="P14" i="1"/>
  <c r="S58" i="1"/>
  <c r="Q56" i="1"/>
  <c r="S50" i="1"/>
  <c r="R49" i="1"/>
  <c r="S42" i="1"/>
  <c r="R33" i="1"/>
  <c r="S26" i="1"/>
  <c r="T19" i="1"/>
  <c r="O14" i="1"/>
  <c r="S10" i="1"/>
  <c r="T61" i="1"/>
  <c r="S60" i="1"/>
  <c r="R59" i="1"/>
  <c r="Q58" i="1"/>
  <c r="P57" i="1"/>
  <c r="O56" i="1"/>
  <c r="T53" i="1"/>
  <c r="S52" i="1"/>
  <c r="R51" i="1"/>
  <c r="Q50" i="1"/>
  <c r="P49" i="1"/>
  <c r="O48" i="1"/>
  <c r="T45" i="1"/>
  <c r="S44" i="1"/>
  <c r="R43" i="1"/>
  <c r="Q42" i="1"/>
  <c r="P41" i="1"/>
  <c r="O40" i="1"/>
  <c r="T37" i="1"/>
  <c r="S36" i="1"/>
  <c r="R35" i="1"/>
  <c r="Q34" i="1"/>
  <c r="P33" i="1"/>
  <c r="O32" i="1"/>
  <c r="T29" i="1"/>
  <c r="S28" i="1"/>
  <c r="R27" i="1"/>
  <c r="Q26" i="1"/>
  <c r="P25" i="1"/>
  <c r="O24" i="1"/>
  <c r="T21" i="1"/>
  <c r="S20" i="1"/>
  <c r="R19" i="1"/>
  <c r="Q18" i="1"/>
  <c r="P17" i="1"/>
  <c r="O16" i="1"/>
  <c r="T13" i="1"/>
  <c r="S12" i="1"/>
  <c r="R11" i="1"/>
  <c r="Q10" i="1"/>
  <c r="P9" i="1"/>
  <c r="O8" i="1"/>
  <c r="O12" i="1"/>
  <c r="N60" i="1"/>
  <c r="T26" i="1"/>
  <c r="N12" i="1"/>
  <c r="O6" i="1"/>
  <c r="R57" i="1"/>
  <c r="R41" i="1"/>
  <c r="S34" i="1"/>
  <c r="Q32" i="1"/>
  <c r="R25" i="1"/>
  <c r="S1" i="1" l="1"/>
  <c r="S2" i="1" s="1"/>
  <c r="C13" i="1" s="1"/>
  <c r="T1" i="1"/>
  <c r="T2" i="1" s="1"/>
  <c r="C14" i="1" s="1"/>
  <c r="F2" i="1"/>
  <c r="E6" i="1" s="1"/>
  <c r="AE5" i="1" s="1"/>
  <c r="AG5" i="1" s="1"/>
  <c r="AF6" i="1" s="1"/>
  <c r="E8" i="1" l="1"/>
  <c r="C7" i="1"/>
  <c r="C6" i="1" l="1"/>
  <c r="Z5" i="1"/>
  <c r="AB5" i="1" s="1"/>
  <c r="AA6" i="1" s="1"/>
  <c r="J19" i="1"/>
  <c r="L19" i="1" s="1"/>
  <c r="J11" i="1"/>
  <c r="L11" i="1" s="1"/>
  <c r="J18" i="1"/>
  <c r="L18" i="1" s="1"/>
  <c r="J12" i="1"/>
  <c r="L12" i="1" s="1"/>
  <c r="J15" i="1"/>
  <c r="L15" i="1" s="1"/>
  <c r="J7" i="1"/>
  <c r="L7" i="1" s="1"/>
  <c r="J6" i="1"/>
  <c r="L6" i="1" s="1"/>
  <c r="J10" i="1"/>
  <c r="L10" i="1" s="1"/>
  <c r="J17" i="1"/>
  <c r="L17" i="1" s="1"/>
  <c r="J9" i="1"/>
  <c r="L9" i="1" s="1"/>
  <c r="J20" i="1"/>
  <c r="L20" i="1" s="1"/>
  <c r="J14" i="1"/>
  <c r="L14" i="1" s="1"/>
  <c r="J16" i="1"/>
  <c r="L16" i="1" s="1"/>
  <c r="J5" i="1"/>
  <c r="L5" i="1" s="1"/>
  <c r="J8" i="1"/>
  <c r="L8" i="1" s="1"/>
  <c r="J13" i="1"/>
  <c r="L13" i="1" s="1"/>
  <c r="N5" i="1" l="1"/>
  <c r="O1" i="1"/>
  <c r="O2" i="1" s="1"/>
  <c r="N1" i="1" l="1"/>
  <c r="N2" i="1" s="1"/>
  <c r="C8" i="1" s="1"/>
  <c r="C9" i="1"/>
  <c r="P1" i="1" l="1"/>
  <c r="P2" i="1" s="1"/>
  <c r="C10" i="1" s="1"/>
  <c r="Q1" i="1"/>
  <c r="Q2" i="1" s="1"/>
  <c r="C11" i="1" s="1"/>
  <c r="C15" i="1" l="1"/>
  <c r="W8" i="1" l="1"/>
  <c r="Z9" i="1" s="1"/>
  <c r="W51" i="1"/>
  <c r="Z52" i="1" s="1"/>
  <c r="W61" i="1"/>
  <c r="W47" i="1"/>
  <c r="Z48" i="1" s="1"/>
  <c r="W40" i="1"/>
  <c r="Z41" i="1" s="1"/>
  <c r="W46" i="1"/>
  <c r="Z47" i="1" s="1"/>
  <c r="W36" i="1"/>
  <c r="Z37" i="1" s="1"/>
  <c r="W27" i="1"/>
  <c r="Z28" i="1" s="1"/>
  <c r="W30" i="1"/>
  <c r="Z31" i="1" s="1"/>
  <c r="W34" i="1"/>
  <c r="Z35" i="1" s="1"/>
  <c r="W26" i="1"/>
  <c r="Z27" i="1" s="1"/>
  <c r="W45" i="1"/>
  <c r="Z46" i="1" s="1"/>
  <c r="W49" i="1"/>
  <c r="Z50" i="1" s="1"/>
  <c r="W57" i="1"/>
  <c r="Z58" i="1" s="1"/>
  <c r="W23" i="1"/>
  <c r="Z24" i="1" s="1"/>
  <c r="W35" i="1"/>
  <c r="Z36" i="1" s="1"/>
  <c r="W43" i="1"/>
  <c r="Z44" i="1" s="1"/>
  <c r="W48" i="1"/>
  <c r="Z49" i="1" s="1"/>
  <c r="W58" i="1"/>
  <c r="Z59" i="1" s="1"/>
  <c r="W33" i="1"/>
  <c r="Z34" i="1" s="1"/>
  <c r="W44" i="1"/>
  <c r="Z45" i="1" s="1"/>
  <c r="W54" i="1"/>
  <c r="Z55" i="1" s="1"/>
  <c r="W41" i="1"/>
  <c r="Z42" i="1" s="1"/>
  <c r="W60" i="1"/>
  <c r="Z61" i="1" s="1"/>
  <c r="W32" i="1"/>
  <c r="Z33" i="1" s="1"/>
  <c r="W56" i="1"/>
  <c r="Z57" i="1" s="1"/>
  <c r="W39" i="1"/>
  <c r="Z40" i="1" s="1"/>
  <c r="W59" i="1"/>
  <c r="Z60" i="1" s="1"/>
  <c r="W52" i="1"/>
  <c r="Z53" i="1" s="1"/>
  <c r="W42" i="1"/>
  <c r="Z43" i="1" s="1"/>
  <c r="W55" i="1"/>
  <c r="Z56" i="1" s="1"/>
  <c r="W29" i="1"/>
  <c r="Z30" i="1" s="1"/>
  <c r="W24" i="1"/>
  <c r="Z25" i="1" s="1"/>
  <c r="W31" i="1"/>
  <c r="Z32" i="1" s="1"/>
  <c r="W50" i="1"/>
  <c r="Z51" i="1" s="1"/>
  <c r="W28" i="1"/>
  <c r="Z29" i="1" s="1"/>
  <c r="W22" i="1"/>
  <c r="Z23" i="1" s="1"/>
  <c r="W38" i="1"/>
  <c r="Z39" i="1" s="1"/>
  <c r="W25" i="1"/>
  <c r="Z26" i="1" s="1"/>
  <c r="W37" i="1"/>
  <c r="Z38" i="1" s="1"/>
  <c r="W53" i="1"/>
  <c r="Z54" i="1" s="1"/>
  <c r="W21" i="1"/>
  <c r="Z22" i="1" s="1"/>
  <c r="W7" i="1"/>
  <c r="Z8" i="1" s="1"/>
  <c r="W6" i="1"/>
  <c r="Z7" i="1" s="1"/>
  <c r="W5" i="1"/>
  <c r="Z6" i="1" s="1"/>
  <c r="AB6" i="1" s="1"/>
  <c r="W9" i="1" s="1"/>
  <c r="AE6" i="1" l="1"/>
  <c r="AG6" i="1" s="1"/>
  <c r="AF7" i="1" s="1"/>
  <c r="AA7" i="1" l="1"/>
  <c r="AB7" i="1" s="1"/>
  <c r="W10" i="1" s="1"/>
  <c r="AE7" i="1" l="1"/>
  <c r="AG7" i="1" s="1"/>
  <c r="AF8" i="1" s="1"/>
  <c r="AA8" i="1" l="1"/>
  <c r="AB8" i="1" s="1"/>
  <c r="W11" i="1" s="1"/>
  <c r="AE8" i="1" l="1"/>
  <c r="AG8" i="1" s="1"/>
  <c r="AF9" i="1" s="1"/>
  <c r="AA9" i="1"/>
  <c r="AB9" i="1" s="1"/>
  <c r="W12" i="1" l="1"/>
  <c r="Z13" i="1" s="1"/>
  <c r="AE9" i="1"/>
  <c r="AG9" i="1" s="1"/>
  <c r="AF10" i="1" s="1"/>
  <c r="AM5" i="1"/>
  <c r="AP5" i="1"/>
  <c r="Z11" i="1"/>
  <c r="Z12" i="1"/>
  <c r="Z10" i="1"/>
  <c r="AN5" i="1" l="1"/>
  <c r="AO5" i="1" s="1"/>
  <c r="AQ5" i="1" s="1"/>
  <c r="AA10" i="1"/>
  <c r="AB10" i="1" s="1"/>
  <c r="W13" i="1" l="1"/>
  <c r="Z14" i="1" s="1"/>
  <c r="AE10" i="1"/>
  <c r="AG10" i="1" s="1"/>
  <c r="AF11" i="1" s="1"/>
  <c r="AA11" i="1" l="1"/>
  <c r="AB11" i="1" s="1"/>
  <c r="W14" i="1" l="1"/>
  <c r="Z15" i="1" s="1"/>
  <c r="AE11" i="1"/>
  <c r="AG11" i="1" s="1"/>
  <c r="AF12" i="1" s="1"/>
  <c r="AA12" i="1" l="1"/>
  <c r="AB12" i="1" s="1"/>
  <c r="W15" i="1" s="1"/>
  <c r="Z16" i="1" s="1"/>
  <c r="AE12" i="1" l="1"/>
  <c r="AG12" i="1" s="1"/>
  <c r="AF13" i="1" s="1"/>
  <c r="AA13" i="1" l="1"/>
  <c r="AB13" i="1" s="1"/>
  <c r="W16" i="1" s="1"/>
  <c r="Z17" i="1" s="1"/>
  <c r="AE13" i="1" l="1"/>
  <c r="AG13" i="1" s="1"/>
  <c r="AF14" i="1" s="1"/>
  <c r="AA14" i="1" l="1"/>
  <c r="AB14" i="1" s="1"/>
  <c r="W17" i="1" s="1"/>
  <c r="Z18" i="1" s="1"/>
  <c r="AE14" i="1" l="1"/>
  <c r="AG14" i="1" s="1"/>
  <c r="AF15" i="1" s="1"/>
  <c r="AA15" i="1" l="1"/>
  <c r="AB15" i="1" s="1"/>
  <c r="W18" i="1" s="1"/>
  <c r="Z19" i="1" s="1"/>
  <c r="AE15" i="1" l="1"/>
  <c r="AG15" i="1" s="1"/>
  <c r="AF16" i="1" s="1"/>
  <c r="AA16" i="1" l="1"/>
  <c r="AB16" i="1" s="1"/>
  <c r="AE16" i="1" s="1"/>
  <c r="AG16" i="1" s="1"/>
  <c r="AF17" i="1" s="1"/>
  <c r="W19" i="1"/>
  <c r="Z20" i="1" s="1"/>
  <c r="AA17" i="1" l="1"/>
  <c r="AB17" i="1" s="1"/>
  <c r="W20" i="1" s="1"/>
  <c r="AE17" i="1" l="1"/>
  <c r="AG17" i="1" s="1"/>
  <c r="Z21" i="1"/>
  <c r="AF18" i="1" l="1"/>
  <c r="AA18" i="1"/>
  <c r="AB18" i="1" s="1"/>
  <c r="AE18" i="1" l="1"/>
  <c r="AG18" i="1" s="1"/>
  <c r="AF19" i="1" s="1"/>
  <c r="AA19" i="1" l="1"/>
  <c r="AB19" i="1" s="1"/>
  <c r="AE19" i="1" l="1"/>
  <c r="AG19" i="1" s="1"/>
  <c r="AF20" i="1" s="1"/>
  <c r="AA20" i="1" l="1"/>
  <c r="AB20" i="1" s="1"/>
  <c r="AE20" i="1" s="1"/>
  <c r="AG20" i="1" s="1"/>
  <c r="AF21" i="1" s="1"/>
  <c r="AA21" i="1" l="1"/>
  <c r="AB21" i="1" s="1"/>
  <c r="AE21" i="1" l="1"/>
  <c r="AG21" i="1" s="1"/>
  <c r="AF22" i="1" s="1"/>
  <c r="AA22" i="1" l="1"/>
  <c r="AB22" i="1" s="1"/>
  <c r="AE22" i="1" s="1"/>
  <c r="AG22" i="1" s="1"/>
  <c r="AF23" i="1" s="1"/>
  <c r="AA23" i="1" l="1"/>
  <c r="AB23" i="1" s="1"/>
  <c r="AE23" i="1" l="1"/>
  <c r="AG23" i="1" s="1"/>
  <c r="AF24" i="1" s="1"/>
  <c r="AA24" i="1" l="1"/>
  <c r="AB24" i="1" s="1"/>
  <c r="AE24" i="1" l="1"/>
  <c r="AG24" i="1" s="1"/>
  <c r="AF25" i="1" s="1"/>
  <c r="AA25" i="1" l="1"/>
  <c r="AB25" i="1" s="1"/>
  <c r="AE25" i="1" l="1"/>
  <c r="AG25" i="1" s="1"/>
  <c r="AF26" i="1" s="1"/>
  <c r="AA26" i="1" l="1"/>
  <c r="AB26" i="1" s="1"/>
  <c r="AE26" i="1" l="1"/>
  <c r="AG26" i="1" s="1"/>
  <c r="AF27" i="1" s="1"/>
  <c r="AA27" i="1" l="1"/>
  <c r="AB27" i="1" s="1"/>
  <c r="AE27" i="1" l="1"/>
  <c r="AG27" i="1" s="1"/>
  <c r="AF28" i="1" s="1"/>
  <c r="AA28" i="1" l="1"/>
  <c r="AB28" i="1" s="1"/>
  <c r="AE28" i="1" l="1"/>
  <c r="AG28" i="1" s="1"/>
  <c r="AF29" i="1" s="1"/>
  <c r="AA29" i="1" l="1"/>
  <c r="AB29" i="1" s="1"/>
  <c r="AE29" i="1" l="1"/>
  <c r="AG29" i="1" s="1"/>
  <c r="AF30" i="1" s="1"/>
  <c r="AA30" i="1" l="1"/>
  <c r="AB30" i="1" s="1"/>
  <c r="AE30" i="1" l="1"/>
  <c r="AG30" i="1" s="1"/>
  <c r="AF31" i="1" s="1"/>
  <c r="AA31" i="1" l="1"/>
  <c r="AB31" i="1" s="1"/>
  <c r="AE31" i="1" l="1"/>
  <c r="AG31" i="1" s="1"/>
  <c r="AF32" i="1" s="1"/>
  <c r="AA32" i="1" l="1"/>
  <c r="AB32" i="1" s="1"/>
  <c r="AE32" i="1" l="1"/>
  <c r="AG32" i="1" s="1"/>
  <c r="AF33" i="1" s="1"/>
  <c r="AA33" i="1" l="1"/>
  <c r="AB33" i="1" s="1"/>
  <c r="AE33" i="1" l="1"/>
  <c r="AG33" i="1" s="1"/>
  <c r="AF34" i="1" s="1"/>
  <c r="AA34" i="1" l="1"/>
  <c r="AB34" i="1" s="1"/>
  <c r="AE34" i="1" l="1"/>
  <c r="AG34" i="1" s="1"/>
  <c r="AF35" i="1" s="1"/>
  <c r="AA35" i="1" l="1"/>
  <c r="AB35" i="1" s="1"/>
  <c r="AE35" i="1" l="1"/>
  <c r="AG35" i="1" s="1"/>
  <c r="AF36" i="1" s="1"/>
  <c r="AA36" i="1" l="1"/>
  <c r="AB36" i="1" s="1"/>
  <c r="AE36" i="1" l="1"/>
  <c r="AG36" i="1" s="1"/>
  <c r="AF37" i="1" s="1"/>
  <c r="AA37" i="1" l="1"/>
  <c r="AB37" i="1" s="1"/>
  <c r="AE37" i="1" l="1"/>
  <c r="AG37" i="1" s="1"/>
  <c r="AF38" i="1" s="1"/>
  <c r="AA38" i="1" l="1"/>
  <c r="AB38" i="1" s="1"/>
  <c r="AE38" i="1" l="1"/>
  <c r="AG38" i="1" s="1"/>
  <c r="AF39" i="1" s="1"/>
  <c r="AA39" i="1" l="1"/>
  <c r="AB39" i="1" s="1"/>
  <c r="AE39" i="1" l="1"/>
  <c r="AG39" i="1" s="1"/>
  <c r="AF40" i="1" s="1"/>
  <c r="AA40" i="1" l="1"/>
  <c r="AB40" i="1" s="1"/>
  <c r="AE40" i="1" l="1"/>
  <c r="AG40" i="1" s="1"/>
  <c r="AF41" i="1" s="1"/>
  <c r="AA41" i="1" l="1"/>
  <c r="AB41" i="1" s="1"/>
  <c r="AE41" i="1" l="1"/>
  <c r="AG41" i="1" s="1"/>
  <c r="AF42" i="1" s="1"/>
  <c r="AA42" i="1" l="1"/>
  <c r="AB42" i="1" s="1"/>
  <c r="AE42" i="1" l="1"/>
  <c r="AG42" i="1" s="1"/>
  <c r="AF43" i="1" s="1"/>
  <c r="AA43" i="1" l="1"/>
  <c r="AB43" i="1" s="1"/>
  <c r="AE43" i="1" l="1"/>
  <c r="AG43" i="1" s="1"/>
  <c r="AF44" i="1" s="1"/>
  <c r="AA44" i="1" l="1"/>
  <c r="AB44" i="1" s="1"/>
  <c r="AE44" i="1" s="1"/>
  <c r="AG44" i="1" s="1"/>
  <c r="AF45" i="1" s="1"/>
  <c r="AA45" i="1" l="1"/>
  <c r="AB45" i="1" s="1"/>
  <c r="AE45" i="1" l="1"/>
  <c r="AG45" i="1" s="1"/>
  <c r="AF46" i="1" s="1"/>
  <c r="AA46" i="1" l="1"/>
  <c r="AB46" i="1" s="1"/>
  <c r="AE46" i="1" l="1"/>
  <c r="AG46" i="1" s="1"/>
  <c r="AF47" i="1" s="1"/>
  <c r="AA47" i="1" l="1"/>
  <c r="AB47" i="1" s="1"/>
  <c r="AE47" i="1" l="1"/>
  <c r="AG47" i="1" s="1"/>
  <c r="AF48" i="1" s="1"/>
  <c r="AA48" i="1" l="1"/>
  <c r="AB48" i="1" s="1"/>
  <c r="AE48" i="1" l="1"/>
  <c r="AG48" i="1" s="1"/>
  <c r="AF49" i="1" s="1"/>
  <c r="AA49" i="1" l="1"/>
  <c r="AB49" i="1" s="1"/>
  <c r="AE49" i="1" l="1"/>
  <c r="AG49" i="1" s="1"/>
  <c r="AF50" i="1" s="1"/>
  <c r="AA50" i="1" l="1"/>
  <c r="AB50" i="1" s="1"/>
  <c r="AE50" i="1" l="1"/>
  <c r="AG50" i="1" s="1"/>
  <c r="AF51" i="1" s="1"/>
  <c r="AA51" i="1" l="1"/>
  <c r="AB51" i="1" s="1"/>
  <c r="AE51" i="1" l="1"/>
  <c r="AG51" i="1" s="1"/>
  <c r="AF52" i="1" s="1"/>
  <c r="AA52" i="1" l="1"/>
  <c r="AB52" i="1" s="1"/>
  <c r="AE52" i="1" l="1"/>
  <c r="AG52" i="1" s="1"/>
  <c r="AF53" i="1" s="1"/>
  <c r="AA53" i="1" l="1"/>
  <c r="AB53" i="1" s="1"/>
  <c r="AE53" i="1" l="1"/>
  <c r="AG53" i="1" s="1"/>
  <c r="AF54" i="1" s="1"/>
  <c r="AA54" i="1" l="1"/>
  <c r="AB54" i="1" s="1"/>
  <c r="AE54" i="1" l="1"/>
  <c r="AG54" i="1" s="1"/>
  <c r="AF55" i="1" s="1"/>
  <c r="AA55" i="1" l="1"/>
  <c r="AB55" i="1" s="1"/>
  <c r="AE55" i="1"/>
  <c r="AG55" i="1" s="1"/>
  <c r="AF56" i="1" s="1"/>
  <c r="AA56" i="1" l="1"/>
  <c r="AB56" i="1" s="1"/>
  <c r="AE56" i="1"/>
  <c r="AG56" i="1" s="1"/>
  <c r="AF57" i="1" s="1"/>
  <c r="AA57" i="1" l="1"/>
  <c r="AB57" i="1" s="1"/>
  <c r="AE57" i="1" l="1"/>
  <c r="AG57" i="1" s="1"/>
  <c r="AF58" i="1" s="1"/>
  <c r="AA58" i="1" l="1"/>
  <c r="AB58" i="1" s="1"/>
  <c r="AE58" i="1" l="1"/>
  <c r="AG58" i="1" s="1"/>
  <c r="AF59" i="1" s="1"/>
  <c r="AA59" i="1" l="1"/>
  <c r="AB59" i="1" s="1"/>
  <c r="AE59" i="1" l="1"/>
  <c r="AG59" i="1" s="1"/>
  <c r="AF60" i="1" s="1"/>
  <c r="AA60" i="1" l="1"/>
  <c r="AB60" i="1" s="1"/>
  <c r="AE60" i="1" l="1"/>
  <c r="AG60" i="1" s="1"/>
  <c r="AF61" i="1" s="1"/>
  <c r="AA61" i="1" l="1"/>
  <c r="AB61" i="1" s="1"/>
  <c r="AE61" i="1" s="1"/>
  <c r="AG61" i="1" s="1"/>
</calcChain>
</file>

<file path=xl/sharedStrings.xml><?xml version="1.0" encoding="utf-8"?>
<sst xmlns="http://schemas.openxmlformats.org/spreadsheetml/2006/main" count="53" uniqueCount="51">
  <si>
    <t xml:space="preserve">alpha </t>
  </si>
  <si>
    <t xml:space="preserve">beta </t>
  </si>
  <si>
    <t xml:space="preserve">gamma </t>
  </si>
  <si>
    <t>Linear regression Formula</t>
  </si>
  <si>
    <t>X</t>
  </si>
  <si>
    <t>A(t)</t>
  </si>
  <si>
    <t>X^2</t>
  </si>
  <si>
    <t>XY</t>
  </si>
  <si>
    <t>G0=</t>
  </si>
  <si>
    <t>S0=</t>
  </si>
  <si>
    <t>y=bx+a</t>
  </si>
  <si>
    <t>S0</t>
  </si>
  <si>
    <t>G0</t>
  </si>
  <si>
    <t>N</t>
  </si>
  <si>
    <t>T1 avg</t>
  </si>
  <si>
    <t>T2 avg</t>
  </si>
  <si>
    <t>T3 avg</t>
  </si>
  <si>
    <t>T4 avg</t>
  </si>
  <si>
    <t>CF</t>
  </si>
  <si>
    <t>S(t)</t>
  </si>
  <si>
    <t>G(t)</t>
  </si>
  <si>
    <t>t</t>
  </si>
  <si>
    <t>Y(t)</t>
  </si>
  <si>
    <t>De trending</t>
  </si>
  <si>
    <t>T=(A(t)/Y(t))</t>
  </si>
  <si>
    <t>T</t>
  </si>
  <si>
    <t>T6</t>
  </si>
  <si>
    <t>T7</t>
  </si>
  <si>
    <t>T5avg</t>
  </si>
  <si>
    <t xml:space="preserve">T Value avg calculator </t>
  </si>
  <si>
    <t xml:space="preserve">Summation </t>
  </si>
  <si>
    <t xml:space="preserve">Average </t>
  </si>
  <si>
    <t>C value calculator</t>
  </si>
  <si>
    <t>c(i-N)</t>
  </si>
  <si>
    <t>i-N</t>
  </si>
  <si>
    <t xml:space="preserve">S(t) Calculator </t>
  </si>
  <si>
    <t>a(A(t)/c(t-N))</t>
  </si>
  <si>
    <t>S(t)=</t>
  </si>
  <si>
    <t>G(t) Calculator</t>
  </si>
  <si>
    <t>b(S(t)-S(t-1))</t>
  </si>
  <si>
    <t>"+(1-b)*(G(t-1))"</t>
  </si>
  <si>
    <t>G(t)=</t>
  </si>
  <si>
    <t xml:space="preserve">Forecast Calculator </t>
  </si>
  <si>
    <t>t+T</t>
  </si>
  <si>
    <t>(S(t)+TG(t))</t>
  </si>
  <si>
    <t>c(t+T-N)</t>
  </si>
  <si>
    <t>t+T-N</t>
  </si>
  <si>
    <t>F(t,t+T)=</t>
  </si>
  <si>
    <t>"+(1-a)(S(t-1)+G(t-1))"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</si>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</sst>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Fill="1" applyBorder="1"/>
    <xf numFmtId="164" fontId="0" fillId="0" borderId="11" xfId="0" applyNumberFormat="1" applyBorder="1"/>
    <xf numFmtId="0" fontId="0" fillId="0" borderId="13" xfId="0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6" xfId="0" applyFont="1" applyFill="1" applyBorder="1"/>
    <xf numFmtId="0" fontId="0" fillId="0" borderId="0" xfId="0" applyBorder="1" applyAlignment="1"/>
    <xf numFmtId="0" fontId="0" fillId="2" borderId="7" xfId="0" applyFill="1" applyBorder="1"/>
    <xf numFmtId="164" fontId="0" fillId="0" borderId="0" xfId="0" applyNumberFormat="1" applyBorder="1" applyAlignment="1"/>
    <xf numFmtId="164" fontId="0" fillId="2" borderId="7" xfId="0" applyNumberFormat="1" applyFill="1" applyBorder="1"/>
    <xf numFmtId="0" fontId="0" fillId="2" borderId="10" xfId="0" applyFill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16" xfId="0" applyFont="1" applyBorder="1"/>
    <xf numFmtId="0" fontId="0" fillId="0" borderId="17" xfId="0" applyBorder="1"/>
    <xf numFmtId="0" fontId="1" fillId="0" borderId="11" xfId="0" applyFont="1" applyBorder="1"/>
    <xf numFmtId="0" fontId="0" fillId="0" borderId="18" xfId="0" applyBorder="1"/>
    <xf numFmtId="164" fontId="0" fillId="0" borderId="18" xfId="0" applyNumberFormat="1" applyBorder="1"/>
    <xf numFmtId="0" fontId="1" fillId="0" borderId="19" xfId="0" applyFont="1" applyBorder="1"/>
    <xf numFmtId="0" fontId="0" fillId="0" borderId="20" xfId="0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65D0-EB6F-48E8-B87C-C07C39ED1D7F}">
  <dimension ref="A1:AS61"/>
  <sheetViews>
    <sheetView tabSelected="1" topLeftCell="E1" zoomScale="63" zoomScaleNormal="100" workbookViewId="0">
      <selection activeCell="B23" sqref="B23"/>
    </sheetView>
  </sheetViews>
  <sheetFormatPr defaultRowHeight="14.4" x14ac:dyDescent="0.3"/>
  <cols>
    <col min="12" max="12" width="15.5546875" bestFit="1" customWidth="1"/>
    <col min="13" max="13" width="15.5546875" customWidth="1"/>
    <col min="22" max="22" width="22" bestFit="1" customWidth="1"/>
    <col min="26" max="26" width="12.88671875" bestFit="1" customWidth="1"/>
    <col min="27" max="27" width="21.5546875" bestFit="1" customWidth="1"/>
    <col min="30" max="30" width="18.109375" bestFit="1" customWidth="1"/>
    <col min="31" max="31" width="13" bestFit="1" customWidth="1"/>
    <col min="32" max="32" width="15.77734375" bestFit="1" customWidth="1"/>
    <col min="35" max="35" width="24.33203125" bestFit="1" customWidth="1"/>
    <col min="41" max="41" width="12.44140625" bestFit="1" customWidth="1"/>
  </cols>
  <sheetData>
    <row r="1" spans="1:45" ht="15" thickBot="1" x14ac:dyDescent="0.35">
      <c r="M1" s="5" t="s">
        <v>30</v>
      </c>
      <c r="N1" s="6">
        <f>SUM(N5:N45)</f>
        <v>2.8249</v>
      </c>
      <c r="O1" s="6">
        <f>SUM(O5:O45)</f>
        <v>4.4456000000000007</v>
      </c>
      <c r="P1" s="6">
        <f t="shared" ref="P1:T1" si="0">SUM(P5:P45)</f>
        <v>5.1747999999999994</v>
      </c>
      <c r="Q1" s="6">
        <f t="shared" si="0"/>
        <v>3.5541999999999998</v>
      </c>
      <c r="R1" s="6">
        <f t="shared" si="0"/>
        <v>0</v>
      </c>
      <c r="S1" s="6">
        <f t="shared" si="0"/>
        <v>0</v>
      </c>
      <c r="T1" s="6">
        <f t="shared" si="0"/>
        <v>0</v>
      </c>
    </row>
    <row r="2" spans="1:45" ht="15" thickBot="1" x14ac:dyDescent="0.35">
      <c r="A2" s="6"/>
      <c r="B2" s="26" t="s">
        <v>13</v>
      </c>
      <c r="C2" s="27">
        <v>4</v>
      </c>
      <c r="F2">
        <f>COUNT(F5:F101)</f>
        <v>16</v>
      </c>
      <c r="M2" s="8" t="s">
        <v>31</v>
      </c>
      <c r="N2" s="9">
        <f>N1/$C$2</f>
        <v>0.70622499999999999</v>
      </c>
      <c r="O2" s="9">
        <f t="shared" ref="O2:T2" si="1">O1/$C$2</f>
        <v>1.1114000000000002</v>
      </c>
      <c r="P2" s="9">
        <f t="shared" si="1"/>
        <v>1.2936999999999999</v>
      </c>
      <c r="Q2" s="9">
        <f t="shared" si="1"/>
        <v>0.88854999999999995</v>
      </c>
      <c r="R2" s="9">
        <f t="shared" si="1"/>
        <v>0</v>
      </c>
      <c r="S2" s="9">
        <f t="shared" si="1"/>
        <v>0</v>
      </c>
      <c r="T2" s="9">
        <f t="shared" si="1"/>
        <v>0</v>
      </c>
    </row>
    <row r="3" spans="1:45" x14ac:dyDescent="0.3">
      <c r="A3" s="6"/>
      <c r="B3" s="28" t="s">
        <v>0</v>
      </c>
      <c r="C3" s="29">
        <v>0.2</v>
      </c>
      <c r="E3" s="33" t="s">
        <v>3</v>
      </c>
      <c r="F3" s="34"/>
      <c r="G3" s="34"/>
      <c r="H3" s="34"/>
      <c r="I3" s="34"/>
      <c r="J3" s="35"/>
      <c r="K3" s="33" t="s">
        <v>23</v>
      </c>
      <c r="L3" s="35"/>
      <c r="M3" s="33" t="s">
        <v>29</v>
      </c>
      <c r="N3" s="34"/>
      <c r="O3" s="34"/>
      <c r="P3" s="34"/>
      <c r="Q3" s="34"/>
      <c r="R3" s="34"/>
      <c r="S3" s="34"/>
      <c r="T3" s="35"/>
      <c r="V3" s="33" t="s">
        <v>32</v>
      </c>
      <c r="W3" s="35"/>
      <c r="Y3" s="33" t="s">
        <v>35</v>
      </c>
      <c r="Z3" s="34"/>
      <c r="AA3" s="34"/>
      <c r="AB3" s="35"/>
      <c r="AD3" s="33" t="s">
        <v>38</v>
      </c>
      <c r="AE3" s="34"/>
      <c r="AF3" s="34"/>
      <c r="AG3" s="35"/>
      <c r="AI3" s="33" t="s">
        <v>42</v>
      </c>
      <c r="AJ3" s="34"/>
      <c r="AK3" s="34"/>
      <c r="AL3" s="34"/>
      <c r="AM3" s="34"/>
      <c r="AN3" s="34"/>
      <c r="AO3" s="34"/>
      <c r="AP3" s="34"/>
      <c r="AQ3" s="35"/>
    </row>
    <row r="4" spans="1:45" x14ac:dyDescent="0.3">
      <c r="A4" s="6"/>
      <c r="B4" s="28" t="s">
        <v>1</v>
      </c>
      <c r="C4" s="29">
        <v>0.1</v>
      </c>
      <c r="E4" s="11"/>
      <c r="F4" s="2" t="s">
        <v>4</v>
      </c>
      <c r="G4" s="2" t="s">
        <v>5</v>
      </c>
      <c r="H4" s="2" t="s">
        <v>6</v>
      </c>
      <c r="I4" s="2" t="s">
        <v>7</v>
      </c>
      <c r="J4" s="12" t="s">
        <v>22</v>
      </c>
      <c r="K4" s="15"/>
      <c r="L4" s="16" t="s">
        <v>24</v>
      </c>
      <c r="M4" s="17"/>
      <c r="N4" s="23">
        <v>1</v>
      </c>
      <c r="O4" s="23">
        <v>2</v>
      </c>
      <c r="P4" s="23">
        <v>3</v>
      </c>
      <c r="Q4" s="23">
        <v>4</v>
      </c>
      <c r="R4" s="23">
        <v>5</v>
      </c>
      <c r="S4" s="23">
        <v>6</v>
      </c>
      <c r="T4" s="24">
        <v>7</v>
      </c>
      <c r="V4" s="25" t="s">
        <v>34</v>
      </c>
      <c r="W4" s="24" t="s">
        <v>33</v>
      </c>
      <c r="X4" s="4"/>
      <c r="Y4" s="25" t="s">
        <v>21</v>
      </c>
      <c r="Z4" s="23" t="s">
        <v>36</v>
      </c>
      <c r="AA4" s="23" t="s">
        <v>48</v>
      </c>
      <c r="AB4" s="24" t="s">
        <v>37</v>
      </c>
      <c r="AC4" s="4"/>
      <c r="AD4" s="25" t="s">
        <v>21</v>
      </c>
      <c r="AE4" s="23" t="s">
        <v>39</v>
      </c>
      <c r="AF4" s="23" t="s">
        <v>40</v>
      </c>
      <c r="AG4" s="24" t="s">
        <v>41</v>
      </c>
      <c r="AH4" s="4"/>
      <c r="AI4" s="25" t="s">
        <v>21</v>
      </c>
      <c r="AJ4" s="23" t="s">
        <v>43</v>
      </c>
      <c r="AK4" s="23" t="s">
        <v>25</v>
      </c>
      <c r="AL4" s="23" t="s">
        <v>46</v>
      </c>
      <c r="AM4" s="23" t="s">
        <v>19</v>
      </c>
      <c r="AN4" s="23" t="s">
        <v>20</v>
      </c>
      <c r="AO4" s="23" t="s">
        <v>44</v>
      </c>
      <c r="AP4" s="23" t="s">
        <v>45</v>
      </c>
      <c r="AQ4" s="24" t="s">
        <v>47</v>
      </c>
      <c r="AR4" s="4"/>
      <c r="AS4" s="4"/>
    </row>
    <row r="5" spans="1:45" ht="15" thickBot="1" x14ac:dyDescent="0.35">
      <c r="A5" s="6"/>
      <c r="B5" s="28" t="s">
        <v>2</v>
      </c>
      <c r="C5" s="29">
        <v>0.1</v>
      </c>
      <c r="E5" s="11" t="s">
        <v>8</v>
      </c>
      <c r="F5" s="1">
        <v>1</v>
      </c>
      <c r="G5" s="1">
        <v>72</v>
      </c>
      <c r="H5" s="1">
        <f>F5*F5</f>
        <v>1</v>
      </c>
      <c r="I5" s="1">
        <f>F5*G5</f>
        <v>72</v>
      </c>
      <c r="J5" s="7">
        <f>F5*$E$6+$E$8</f>
        <v>97.720588235294116</v>
      </c>
      <c r="K5" s="5">
        <f>IF(MOD(F5,$C$2)=0,$C$2,MOD(F5,$C$2))</f>
        <v>1</v>
      </c>
      <c r="L5" s="6">
        <f>ROUND(G5/J5,4)</f>
        <v>0.73680000000000001</v>
      </c>
      <c r="M5" s="5"/>
      <c r="N5" s="6">
        <f>IF($K5=N$4,$L5,0)</f>
        <v>0.73680000000000001</v>
      </c>
      <c r="O5" s="6">
        <f t="shared" ref="O5:T20" si="2">IF($K5=O$4,$L5,0)</f>
        <v>0</v>
      </c>
      <c r="P5" s="6">
        <f t="shared" si="2"/>
        <v>0</v>
      </c>
      <c r="Q5" s="6">
        <f t="shared" si="2"/>
        <v>0</v>
      </c>
      <c r="R5" s="6">
        <f t="shared" si="2"/>
        <v>0</v>
      </c>
      <c r="S5" s="6">
        <f t="shared" si="2"/>
        <v>0</v>
      </c>
      <c r="T5" s="6">
        <f t="shared" si="2"/>
        <v>0</v>
      </c>
      <c r="V5" s="5">
        <f>F5-$C$2</f>
        <v>-3</v>
      </c>
      <c r="W5" s="7">
        <f>ROUND((IF(V5&gt;0,($C$5*((VLOOKUP(V5,$F$4:$G$20,2,FALSE))/(VLOOKUP(V5,$Y$5:$AB$46,4,FALSE)))+(1-$C$5)*(VLOOKUP(V5-$C$2,$V$5:$W$46,2,FALSE))),IF(K5=1,$C$8,IF(K5=2,$C$9,IF(K5=3,C$10,IF(K5=4,C$11,IF(K5=5,C$12,IF(K5=6,C$13,IF(K5=7,C$14,0)))))))*$C$15)),4)</f>
        <v>0.70620000000000005</v>
      </c>
      <c r="Y5" s="5">
        <v>0</v>
      </c>
      <c r="Z5" s="18">
        <f>E8</f>
        <v>95.25</v>
      </c>
      <c r="AA5" s="18">
        <f>0</f>
        <v>0</v>
      </c>
      <c r="AB5" s="19">
        <f>Z5</f>
        <v>95.25</v>
      </c>
      <c r="AD5" s="5">
        <v>0</v>
      </c>
      <c r="AE5" s="20">
        <f>E6</f>
        <v>2.4705882352941178</v>
      </c>
      <c r="AF5" s="18">
        <f>0</f>
        <v>0</v>
      </c>
      <c r="AG5" s="21">
        <f>AE5+AF5</f>
        <v>2.4705882352941178</v>
      </c>
      <c r="AI5" s="8">
        <v>0</v>
      </c>
      <c r="AJ5" s="9">
        <f>AK5+AI5</f>
        <v>1</v>
      </c>
      <c r="AK5" s="9">
        <v>1</v>
      </c>
      <c r="AL5" s="9">
        <f>AJ5-C2</f>
        <v>-3</v>
      </c>
      <c r="AM5" s="9">
        <f>VLOOKUP(AI5,Y5:AB45,4,FALSE)</f>
        <v>95.25</v>
      </c>
      <c r="AN5" s="9">
        <f>VLOOKUP(AI5,AD5:AG45,4,FALSE)</f>
        <v>2.4705882352941178</v>
      </c>
      <c r="AO5" s="9">
        <f>ROUND(AM5+AK5*AN5,4)</f>
        <v>97.720600000000005</v>
      </c>
      <c r="AP5" s="9">
        <f>ROUND(VLOOKUP(AL5,V4:W45,2,FALSE),4)</f>
        <v>0.70620000000000005</v>
      </c>
      <c r="AQ5" s="22">
        <f>AO5*AP5</f>
        <v>69.010287720000008</v>
      </c>
    </row>
    <row r="6" spans="1:45" x14ac:dyDescent="0.3">
      <c r="A6" s="6" t="s">
        <v>50</v>
      </c>
      <c r="B6" s="28" t="s">
        <v>11</v>
      </c>
      <c r="C6" s="29">
        <f>E8</f>
        <v>95.25</v>
      </c>
      <c r="E6" s="13">
        <f>(F2*SUM(I5:I101)-SUM(F5:F101)*SUM(G5:G101))/(F2*SUM(H5:H101)-(SUM(F5:F101)*SUM(F5:F101)))</f>
        <v>2.4705882352941178</v>
      </c>
      <c r="F6" s="1">
        <v>2</v>
      </c>
      <c r="G6" s="1">
        <v>116</v>
      </c>
      <c r="H6" s="1">
        <f t="shared" ref="H6:H61" si="3">F6*F6</f>
        <v>4</v>
      </c>
      <c r="I6" s="1">
        <f t="shared" ref="I6:I61" si="4">F6*G6</f>
        <v>232</v>
      </c>
      <c r="J6" s="7">
        <f t="shared" ref="J6:J61" si="5">F6*$E$6+$E$8</f>
        <v>100.19117647058823</v>
      </c>
      <c r="K6" s="5">
        <f t="shared" ref="K6:K61" si="6">IF(MOD(F6,$C$2)=0,$C$2,MOD(F6,$C$2))</f>
        <v>2</v>
      </c>
      <c r="L6" s="6">
        <f t="shared" ref="L6:L61" si="7">ROUND(G6/J6,4)</f>
        <v>1.1577999999999999</v>
      </c>
      <c r="M6" s="5"/>
      <c r="N6" s="6">
        <f>IF($K6=N$4,$L6,0)</f>
        <v>0</v>
      </c>
      <c r="O6" s="6">
        <f t="shared" si="2"/>
        <v>1.1577999999999999</v>
      </c>
      <c r="P6" s="6">
        <f t="shared" si="2"/>
        <v>0</v>
      </c>
      <c r="Q6" s="6">
        <f t="shared" si="2"/>
        <v>0</v>
      </c>
      <c r="R6" s="6">
        <f t="shared" si="2"/>
        <v>0</v>
      </c>
      <c r="S6" s="6">
        <f t="shared" si="2"/>
        <v>0</v>
      </c>
      <c r="T6" s="6">
        <f t="shared" si="2"/>
        <v>0</v>
      </c>
      <c r="V6" s="5">
        <f t="shared" ref="V6:V61" si="8">F6-$C$2</f>
        <v>-2</v>
      </c>
      <c r="W6" s="7">
        <f t="shared" ref="W6:W61" si="9">ROUND((IF(V6&gt;0,($C$5*((VLOOKUP(V6,$F$4:$G$20,2,FALSE))/(VLOOKUP(V6,$Y$5:$AB$46,4,FALSE)))+(1-$C$5)*(VLOOKUP(V6-$C$2,$V$5:$W$46,2,FALSE))),IF(K6=1,$C$8,IF(K6=2,$C$9,IF(K6=3,C$10,IF(K6=4,C$11,IF(K6=5,C$12,IF(K6=6,C$13,IF(K6=7,C$14,0)))))))*$C$15)),4)</f>
        <v>1.1113999999999999</v>
      </c>
      <c r="Y6" s="5">
        <v>1</v>
      </c>
      <c r="Z6" s="6">
        <f>ROUND($C$3*(G5/(VLOOKUP((Y6-$C$2),V5:W43,2,FALSE))),4)</f>
        <v>20.390799999999999</v>
      </c>
      <c r="AA6" s="6">
        <f>ROUND((1-$C$3)*(AB5+AG5),4)</f>
        <v>78.176500000000004</v>
      </c>
      <c r="AB6" s="19">
        <f>Z6+AA6</f>
        <v>98.567300000000003</v>
      </c>
      <c r="AD6" s="5">
        <v>1</v>
      </c>
      <c r="AE6" s="6">
        <f>ROUND($C$4*(AB6-AB5),4)</f>
        <v>0.33169999999999999</v>
      </c>
      <c r="AF6" s="6">
        <f>ROUND((1-$C$4)*(AG5),4)</f>
        <v>2.2235</v>
      </c>
      <c r="AG6" s="21">
        <f t="shared" ref="AG6:AG61" si="10">AE6+AF6</f>
        <v>2.5552000000000001</v>
      </c>
    </row>
    <row r="7" spans="1:45" x14ac:dyDescent="0.3">
      <c r="A7" s="6" t="s">
        <v>49</v>
      </c>
      <c r="B7" s="28" t="s">
        <v>12</v>
      </c>
      <c r="C7" s="30">
        <f>E6</f>
        <v>2.4705882352941178</v>
      </c>
      <c r="E7" s="11" t="s">
        <v>9</v>
      </c>
      <c r="F7" s="1">
        <v>3</v>
      </c>
      <c r="G7" s="1">
        <v>136</v>
      </c>
      <c r="H7" s="1">
        <f t="shared" si="3"/>
        <v>9</v>
      </c>
      <c r="I7" s="1">
        <f t="shared" si="4"/>
        <v>408</v>
      </c>
      <c r="J7" s="7">
        <f t="shared" si="5"/>
        <v>102.66176470588235</v>
      </c>
      <c r="K7" s="5">
        <f t="shared" si="6"/>
        <v>3</v>
      </c>
      <c r="L7" s="6">
        <f t="shared" si="7"/>
        <v>1.3247</v>
      </c>
      <c r="M7" s="5"/>
      <c r="N7" s="6">
        <f t="shared" ref="N7:T38" si="11">IF($K7=N$4,$L7,0)</f>
        <v>0</v>
      </c>
      <c r="O7" s="6">
        <f t="shared" si="2"/>
        <v>0</v>
      </c>
      <c r="P7" s="6">
        <f t="shared" si="2"/>
        <v>1.3247</v>
      </c>
      <c r="Q7" s="6">
        <f t="shared" si="2"/>
        <v>0</v>
      </c>
      <c r="R7" s="6">
        <f t="shared" si="2"/>
        <v>0</v>
      </c>
      <c r="S7" s="6">
        <f t="shared" si="2"/>
        <v>0</v>
      </c>
      <c r="T7" s="6">
        <f t="shared" si="2"/>
        <v>0</v>
      </c>
      <c r="V7" s="5">
        <f t="shared" si="8"/>
        <v>-1</v>
      </c>
      <c r="W7" s="7">
        <f t="shared" si="9"/>
        <v>1.2937000000000001</v>
      </c>
      <c r="Y7" s="5">
        <v>2</v>
      </c>
      <c r="Z7" s="6">
        <f>ROUND($C$3*(G6/(VLOOKUP((Y7-$C$2),V6:W44,2,FALSE))),4)</f>
        <v>20.874600000000001</v>
      </c>
      <c r="AA7" s="6">
        <f t="shared" ref="AA7:AA61" si="12">ROUND((1-$C$3)*(AB6+AG6),4)</f>
        <v>80.897999999999996</v>
      </c>
      <c r="AB7" s="19">
        <f t="shared" ref="AB7:AB61" si="13">Z7+AA7</f>
        <v>101.7726</v>
      </c>
      <c r="AD7" s="5">
        <v>2</v>
      </c>
      <c r="AE7" s="6">
        <f t="shared" ref="AE7:AE61" si="14">ROUND($C$4*(AB7-AB6),4)</f>
        <v>0.32050000000000001</v>
      </c>
      <c r="AF7" s="6">
        <f t="shared" ref="AF7:AF61" si="15">ROUND((1-$C$4)*(AG6),4)</f>
        <v>2.2997000000000001</v>
      </c>
      <c r="AG7" s="21">
        <f t="shared" si="10"/>
        <v>2.6202000000000001</v>
      </c>
    </row>
    <row r="8" spans="1:45" x14ac:dyDescent="0.3">
      <c r="A8" s="6"/>
      <c r="B8" s="28" t="s">
        <v>14</v>
      </c>
      <c r="C8" s="29">
        <f>N2</f>
        <v>0.70622499999999999</v>
      </c>
      <c r="E8" s="11">
        <f>AVERAGE(G5:G101)-E6*AVERAGE(F5:F101)</f>
        <v>95.25</v>
      </c>
      <c r="F8" s="1">
        <v>4</v>
      </c>
      <c r="G8" s="1">
        <v>96</v>
      </c>
      <c r="H8" s="1">
        <f t="shared" si="3"/>
        <v>16</v>
      </c>
      <c r="I8" s="1">
        <f t="shared" si="4"/>
        <v>384</v>
      </c>
      <c r="J8" s="7">
        <f t="shared" si="5"/>
        <v>105.13235294117646</v>
      </c>
      <c r="K8" s="5">
        <f t="shared" si="6"/>
        <v>4</v>
      </c>
      <c r="L8" s="6">
        <f t="shared" si="7"/>
        <v>0.91310000000000002</v>
      </c>
      <c r="M8" s="5"/>
      <c r="N8" s="6">
        <f t="shared" si="11"/>
        <v>0</v>
      </c>
      <c r="O8" s="6">
        <f t="shared" si="2"/>
        <v>0</v>
      </c>
      <c r="P8" s="6">
        <f t="shared" si="2"/>
        <v>0</v>
      </c>
      <c r="Q8" s="6">
        <f t="shared" si="2"/>
        <v>0.91310000000000002</v>
      </c>
      <c r="R8" s="6">
        <f t="shared" si="2"/>
        <v>0</v>
      </c>
      <c r="S8" s="6">
        <f t="shared" si="2"/>
        <v>0</v>
      </c>
      <c r="T8" s="6">
        <f t="shared" si="2"/>
        <v>0</v>
      </c>
      <c r="V8" s="5">
        <f t="shared" si="8"/>
        <v>0</v>
      </c>
      <c r="W8" s="7">
        <f t="shared" si="9"/>
        <v>0.88859999999999995</v>
      </c>
      <c r="Y8" s="5">
        <v>3</v>
      </c>
      <c r="Z8" s="6">
        <f>ROUND($C$3*(G7/(VLOOKUP((Y8-$C$2),V7:W45,2,FALSE))),4)</f>
        <v>21.024999999999999</v>
      </c>
      <c r="AA8" s="6">
        <f t="shared" si="12"/>
        <v>83.514200000000002</v>
      </c>
      <c r="AB8" s="19">
        <f t="shared" si="13"/>
        <v>104.53919999999999</v>
      </c>
      <c r="AD8" s="5">
        <v>3</v>
      </c>
      <c r="AE8" s="6">
        <f t="shared" si="14"/>
        <v>0.2767</v>
      </c>
      <c r="AF8" s="6">
        <f t="shared" si="15"/>
        <v>2.3582000000000001</v>
      </c>
      <c r="AG8" s="21">
        <f t="shared" si="10"/>
        <v>2.6349</v>
      </c>
    </row>
    <row r="9" spans="1:45" x14ac:dyDescent="0.3">
      <c r="A9" s="6"/>
      <c r="B9" s="28" t="s">
        <v>15</v>
      </c>
      <c r="C9" s="29">
        <f>O2</f>
        <v>1.1114000000000002</v>
      </c>
      <c r="E9" s="11"/>
      <c r="F9" s="1">
        <v>5</v>
      </c>
      <c r="G9" s="1">
        <v>77</v>
      </c>
      <c r="H9" s="1">
        <f t="shared" si="3"/>
        <v>25</v>
      </c>
      <c r="I9" s="1">
        <f t="shared" si="4"/>
        <v>385</v>
      </c>
      <c r="J9" s="7">
        <f t="shared" si="5"/>
        <v>107.60294117647059</v>
      </c>
      <c r="K9" s="5">
        <f t="shared" si="6"/>
        <v>1</v>
      </c>
      <c r="L9" s="6">
        <f t="shared" si="7"/>
        <v>0.71560000000000001</v>
      </c>
      <c r="M9" s="5"/>
      <c r="N9" s="6">
        <f t="shared" si="11"/>
        <v>0.71560000000000001</v>
      </c>
      <c r="O9" s="6">
        <f t="shared" si="2"/>
        <v>0</v>
      </c>
      <c r="P9" s="6">
        <f t="shared" si="2"/>
        <v>0</v>
      </c>
      <c r="Q9" s="6">
        <f t="shared" si="2"/>
        <v>0</v>
      </c>
      <c r="R9" s="6">
        <f t="shared" si="2"/>
        <v>0</v>
      </c>
      <c r="S9" s="6">
        <f t="shared" si="2"/>
        <v>0</v>
      </c>
      <c r="T9" s="6">
        <f t="shared" si="2"/>
        <v>0</v>
      </c>
      <c r="V9" s="5">
        <f t="shared" si="8"/>
        <v>1</v>
      </c>
      <c r="W9" s="7">
        <f t="shared" si="9"/>
        <v>0.70860000000000001</v>
      </c>
      <c r="Y9" s="5">
        <v>4</v>
      </c>
      <c r="Z9" s="6">
        <f>ROUND($C$3*(G8/(VLOOKUP((Y9-$C$2),V8:W46,2,FALSE))),4)</f>
        <v>21.606999999999999</v>
      </c>
      <c r="AA9" s="6">
        <f t="shared" si="12"/>
        <v>85.7393</v>
      </c>
      <c r="AB9" s="19">
        <f t="shared" si="13"/>
        <v>107.3463</v>
      </c>
      <c r="AD9" s="5">
        <v>4</v>
      </c>
      <c r="AE9" s="6">
        <f t="shared" si="14"/>
        <v>0.28070000000000001</v>
      </c>
      <c r="AF9" s="6">
        <f t="shared" si="15"/>
        <v>2.3714</v>
      </c>
      <c r="AG9" s="21">
        <f t="shared" si="10"/>
        <v>2.6520999999999999</v>
      </c>
    </row>
    <row r="10" spans="1:45" x14ac:dyDescent="0.3">
      <c r="A10" s="6"/>
      <c r="B10" s="28" t="s">
        <v>16</v>
      </c>
      <c r="C10" s="29">
        <f>P2</f>
        <v>1.2936999999999999</v>
      </c>
      <c r="E10" s="11" t="s">
        <v>10</v>
      </c>
      <c r="F10" s="1">
        <v>6</v>
      </c>
      <c r="G10" s="1">
        <v>123</v>
      </c>
      <c r="H10" s="1">
        <f t="shared" si="3"/>
        <v>36</v>
      </c>
      <c r="I10" s="1">
        <f t="shared" si="4"/>
        <v>738</v>
      </c>
      <c r="J10" s="7">
        <f t="shared" si="5"/>
        <v>110.07352941176471</v>
      </c>
      <c r="K10" s="5">
        <f t="shared" si="6"/>
        <v>2</v>
      </c>
      <c r="L10" s="6">
        <f t="shared" si="7"/>
        <v>1.1173999999999999</v>
      </c>
      <c r="M10" s="5"/>
      <c r="N10" s="6">
        <f t="shared" si="11"/>
        <v>0</v>
      </c>
      <c r="O10" s="6">
        <f t="shared" si="2"/>
        <v>1.1173999999999999</v>
      </c>
      <c r="P10" s="6">
        <f t="shared" si="2"/>
        <v>0</v>
      </c>
      <c r="Q10" s="6">
        <f t="shared" si="2"/>
        <v>0</v>
      </c>
      <c r="R10" s="6">
        <f t="shared" si="2"/>
        <v>0</v>
      </c>
      <c r="S10" s="6">
        <f t="shared" si="2"/>
        <v>0</v>
      </c>
      <c r="T10" s="6">
        <f t="shared" si="2"/>
        <v>0</v>
      </c>
      <c r="V10" s="5">
        <f t="shared" si="8"/>
        <v>2</v>
      </c>
      <c r="W10" s="7">
        <f t="shared" si="9"/>
        <v>1.1142000000000001</v>
      </c>
      <c r="Y10" s="5">
        <v>5</v>
      </c>
      <c r="Z10" s="6">
        <f>ROUND($C$3*(G9/(VLOOKUP((Y10-$C$2),V9:W47,2,FALSE))),4)</f>
        <v>21.733000000000001</v>
      </c>
      <c r="AA10" s="6">
        <f t="shared" si="12"/>
        <v>87.998699999999999</v>
      </c>
      <c r="AB10" s="19">
        <f t="shared" si="13"/>
        <v>109.7317</v>
      </c>
      <c r="AD10" s="5">
        <v>5</v>
      </c>
      <c r="AE10" s="6">
        <f t="shared" si="14"/>
        <v>0.23849999999999999</v>
      </c>
      <c r="AF10" s="6">
        <f t="shared" si="15"/>
        <v>2.3868999999999998</v>
      </c>
      <c r="AG10" s="21">
        <f t="shared" si="10"/>
        <v>2.6254</v>
      </c>
    </row>
    <row r="11" spans="1:45" x14ac:dyDescent="0.3">
      <c r="A11" s="6"/>
      <c r="B11" s="28" t="s">
        <v>17</v>
      </c>
      <c r="C11" s="29">
        <f>Q2</f>
        <v>0.88854999999999995</v>
      </c>
      <c r="E11" s="11"/>
      <c r="F11" s="1">
        <v>7</v>
      </c>
      <c r="G11" s="1">
        <v>146</v>
      </c>
      <c r="H11" s="1">
        <f t="shared" si="3"/>
        <v>49</v>
      </c>
      <c r="I11" s="1">
        <f t="shared" si="4"/>
        <v>1022</v>
      </c>
      <c r="J11" s="7">
        <f t="shared" si="5"/>
        <v>112.54411764705883</v>
      </c>
      <c r="K11" s="5">
        <f t="shared" si="6"/>
        <v>3</v>
      </c>
      <c r="L11" s="6">
        <f t="shared" si="7"/>
        <v>1.2972999999999999</v>
      </c>
      <c r="M11" s="5"/>
      <c r="N11" s="6">
        <f t="shared" si="11"/>
        <v>0</v>
      </c>
      <c r="O11" s="6">
        <f t="shared" si="2"/>
        <v>0</v>
      </c>
      <c r="P11" s="6">
        <f t="shared" si="2"/>
        <v>1.2972999999999999</v>
      </c>
      <c r="Q11" s="6">
        <f t="shared" si="2"/>
        <v>0</v>
      </c>
      <c r="R11" s="6">
        <f t="shared" si="2"/>
        <v>0</v>
      </c>
      <c r="S11" s="6">
        <f t="shared" si="2"/>
        <v>0</v>
      </c>
      <c r="T11" s="6">
        <f t="shared" si="2"/>
        <v>0</v>
      </c>
      <c r="V11" s="5">
        <f t="shared" si="8"/>
        <v>3</v>
      </c>
      <c r="W11" s="7">
        <f t="shared" si="9"/>
        <v>1.2944</v>
      </c>
      <c r="Y11" s="5">
        <v>6</v>
      </c>
      <c r="Z11" s="6">
        <f>ROUND($C$3*(G10/(VLOOKUP((Y11-$C$2),V10:W48,2,FALSE))),4)</f>
        <v>22.078600000000002</v>
      </c>
      <c r="AA11" s="6">
        <f t="shared" si="12"/>
        <v>89.8857</v>
      </c>
      <c r="AB11" s="19">
        <f t="shared" si="13"/>
        <v>111.96430000000001</v>
      </c>
      <c r="AD11" s="5">
        <v>6</v>
      </c>
      <c r="AE11" s="6">
        <f t="shared" si="14"/>
        <v>0.2233</v>
      </c>
      <c r="AF11" s="6">
        <f t="shared" si="15"/>
        <v>2.3628999999999998</v>
      </c>
      <c r="AG11" s="21">
        <f t="shared" si="10"/>
        <v>2.5861999999999998</v>
      </c>
    </row>
    <row r="12" spans="1:45" x14ac:dyDescent="0.3">
      <c r="A12" s="6"/>
      <c r="B12" s="28" t="s">
        <v>28</v>
      </c>
      <c r="C12" s="29">
        <f>R2</f>
        <v>0</v>
      </c>
      <c r="E12" s="11"/>
      <c r="F12" s="1">
        <v>8</v>
      </c>
      <c r="G12" s="1">
        <v>101</v>
      </c>
      <c r="H12" s="1">
        <f t="shared" si="3"/>
        <v>64</v>
      </c>
      <c r="I12" s="1">
        <f t="shared" si="4"/>
        <v>808</v>
      </c>
      <c r="J12" s="7">
        <f t="shared" si="5"/>
        <v>115.01470588235294</v>
      </c>
      <c r="K12" s="5">
        <f t="shared" si="6"/>
        <v>4</v>
      </c>
      <c r="L12" s="6">
        <f t="shared" si="7"/>
        <v>0.87809999999999999</v>
      </c>
      <c r="M12" s="5"/>
      <c r="N12" s="6">
        <f t="shared" si="11"/>
        <v>0</v>
      </c>
      <c r="O12" s="6">
        <f t="shared" si="2"/>
        <v>0</v>
      </c>
      <c r="P12" s="6">
        <f t="shared" si="2"/>
        <v>0</v>
      </c>
      <c r="Q12" s="6">
        <f t="shared" si="2"/>
        <v>0.87809999999999999</v>
      </c>
      <c r="R12" s="6">
        <f t="shared" si="2"/>
        <v>0</v>
      </c>
      <c r="S12" s="6">
        <f t="shared" si="2"/>
        <v>0</v>
      </c>
      <c r="T12" s="6">
        <f t="shared" si="2"/>
        <v>0</v>
      </c>
      <c r="V12" s="5">
        <f t="shared" si="8"/>
        <v>4</v>
      </c>
      <c r="W12" s="7">
        <f t="shared" si="9"/>
        <v>0.88919999999999999</v>
      </c>
      <c r="Y12" s="5">
        <v>7</v>
      </c>
      <c r="Z12" s="6">
        <f>ROUND($C$3*(G11/(VLOOKUP((Y12-$C$2),V11:W49,2,FALSE))),4)</f>
        <v>22.558700000000002</v>
      </c>
      <c r="AA12" s="6">
        <f t="shared" si="12"/>
        <v>91.6404</v>
      </c>
      <c r="AB12" s="19">
        <f t="shared" si="13"/>
        <v>114.1991</v>
      </c>
      <c r="AD12" s="5">
        <v>7</v>
      </c>
      <c r="AE12" s="6">
        <f t="shared" si="14"/>
        <v>0.2235</v>
      </c>
      <c r="AF12" s="6">
        <f t="shared" si="15"/>
        <v>2.3275999999999999</v>
      </c>
      <c r="AG12" s="21">
        <f t="shared" si="10"/>
        <v>2.5510999999999999</v>
      </c>
    </row>
    <row r="13" spans="1:45" x14ac:dyDescent="0.3">
      <c r="A13" s="6"/>
      <c r="B13" s="28" t="s">
        <v>26</v>
      </c>
      <c r="C13" s="29">
        <f>S2</f>
        <v>0</v>
      </c>
      <c r="E13" s="11"/>
      <c r="F13" s="1">
        <v>9</v>
      </c>
      <c r="G13" s="1">
        <v>81</v>
      </c>
      <c r="H13" s="1">
        <f t="shared" si="3"/>
        <v>81</v>
      </c>
      <c r="I13" s="1">
        <f t="shared" si="4"/>
        <v>729</v>
      </c>
      <c r="J13" s="7">
        <f t="shared" si="5"/>
        <v>117.48529411764706</v>
      </c>
      <c r="K13" s="5">
        <f t="shared" si="6"/>
        <v>1</v>
      </c>
      <c r="L13" s="6">
        <f t="shared" si="7"/>
        <v>0.68940000000000001</v>
      </c>
      <c r="M13" s="5"/>
      <c r="N13" s="6">
        <f t="shared" si="11"/>
        <v>0.68940000000000001</v>
      </c>
      <c r="O13" s="6">
        <f t="shared" si="2"/>
        <v>0</v>
      </c>
      <c r="P13" s="6">
        <f t="shared" si="2"/>
        <v>0</v>
      </c>
      <c r="Q13" s="6">
        <f t="shared" si="2"/>
        <v>0</v>
      </c>
      <c r="R13" s="6">
        <f t="shared" si="2"/>
        <v>0</v>
      </c>
      <c r="S13" s="6">
        <f t="shared" si="2"/>
        <v>0</v>
      </c>
      <c r="T13" s="6">
        <f t="shared" si="2"/>
        <v>0</v>
      </c>
      <c r="V13" s="5">
        <f t="shared" si="8"/>
        <v>5</v>
      </c>
      <c r="W13" s="7">
        <f t="shared" si="9"/>
        <v>0.70789999999999997</v>
      </c>
      <c r="Y13" s="5">
        <v>8</v>
      </c>
      <c r="Z13" s="6">
        <f>ROUND($C$3*(G12/(VLOOKUP((Y13-$C$2),V12:W50,2,FALSE))),4)</f>
        <v>22.716999999999999</v>
      </c>
      <c r="AA13" s="6">
        <f t="shared" si="12"/>
        <v>93.400199999999998</v>
      </c>
      <c r="AB13" s="19">
        <f t="shared" si="13"/>
        <v>116.1172</v>
      </c>
      <c r="AD13" s="5">
        <v>8</v>
      </c>
      <c r="AE13" s="6">
        <f t="shared" si="14"/>
        <v>0.1918</v>
      </c>
      <c r="AF13" s="6">
        <f t="shared" si="15"/>
        <v>2.2959999999999998</v>
      </c>
      <c r="AG13" s="21">
        <f t="shared" si="10"/>
        <v>2.4878</v>
      </c>
    </row>
    <row r="14" spans="1:45" x14ac:dyDescent="0.3">
      <c r="A14" s="6"/>
      <c r="B14" s="28" t="s">
        <v>27</v>
      </c>
      <c r="C14" s="29">
        <f>T2</f>
        <v>0</v>
      </c>
      <c r="E14" s="5"/>
      <c r="F14" s="3">
        <v>10</v>
      </c>
      <c r="G14" s="3">
        <v>131</v>
      </c>
      <c r="H14" s="3">
        <f t="shared" si="3"/>
        <v>100</v>
      </c>
      <c r="I14" s="3">
        <f t="shared" si="4"/>
        <v>1310</v>
      </c>
      <c r="J14" s="7">
        <f t="shared" si="5"/>
        <v>119.95588235294117</v>
      </c>
      <c r="K14" s="5">
        <f t="shared" si="6"/>
        <v>2</v>
      </c>
      <c r="L14" s="6">
        <f t="shared" si="7"/>
        <v>1.0921000000000001</v>
      </c>
      <c r="M14" s="5"/>
      <c r="N14" s="6">
        <f t="shared" si="11"/>
        <v>0</v>
      </c>
      <c r="O14" s="6">
        <f t="shared" si="2"/>
        <v>1.0921000000000001</v>
      </c>
      <c r="P14" s="6">
        <f t="shared" si="2"/>
        <v>0</v>
      </c>
      <c r="Q14" s="6">
        <f t="shared" si="2"/>
        <v>0</v>
      </c>
      <c r="R14" s="6">
        <f t="shared" si="2"/>
        <v>0</v>
      </c>
      <c r="S14" s="6">
        <f t="shared" si="2"/>
        <v>0</v>
      </c>
      <c r="T14" s="6">
        <f t="shared" si="2"/>
        <v>0</v>
      </c>
      <c r="V14" s="5">
        <f t="shared" si="8"/>
        <v>6</v>
      </c>
      <c r="W14" s="7">
        <f t="shared" si="9"/>
        <v>1.1126</v>
      </c>
      <c r="Y14" s="5">
        <v>9</v>
      </c>
      <c r="Z14" s="6">
        <f>ROUND($C$3*(G13/(VLOOKUP((Y14-$C$2),V13:W51,2,FALSE))),4)</f>
        <v>22.884599999999999</v>
      </c>
      <c r="AA14" s="6">
        <f t="shared" si="12"/>
        <v>94.884</v>
      </c>
      <c r="AB14" s="19">
        <f t="shared" si="13"/>
        <v>117.76859999999999</v>
      </c>
      <c r="AD14" s="5">
        <v>9</v>
      </c>
      <c r="AE14" s="6">
        <f t="shared" si="14"/>
        <v>0.1651</v>
      </c>
      <c r="AF14" s="6">
        <f t="shared" si="15"/>
        <v>2.2389999999999999</v>
      </c>
      <c r="AG14" s="21">
        <f t="shared" si="10"/>
        <v>2.4040999999999997</v>
      </c>
    </row>
    <row r="15" spans="1:45" ht="15" thickBot="1" x14ac:dyDescent="0.35">
      <c r="A15" s="6"/>
      <c r="B15" s="31" t="s">
        <v>18</v>
      </c>
      <c r="C15" s="32">
        <f>C2/(SUM(C8:C14))</f>
        <v>1.000031250976593</v>
      </c>
      <c r="E15" s="5"/>
      <c r="F15" s="3">
        <v>11</v>
      </c>
      <c r="G15" s="3">
        <v>158</v>
      </c>
      <c r="H15" s="3">
        <f t="shared" si="3"/>
        <v>121</v>
      </c>
      <c r="I15" s="3">
        <f t="shared" si="4"/>
        <v>1738</v>
      </c>
      <c r="J15" s="7">
        <f t="shared" si="5"/>
        <v>122.4264705882353</v>
      </c>
      <c r="K15" s="5">
        <f t="shared" si="6"/>
        <v>3</v>
      </c>
      <c r="L15" s="6">
        <f t="shared" si="7"/>
        <v>1.2906</v>
      </c>
      <c r="M15" s="5"/>
      <c r="N15" s="6">
        <f t="shared" si="11"/>
        <v>0</v>
      </c>
      <c r="O15" s="6">
        <f t="shared" si="2"/>
        <v>0</v>
      </c>
      <c r="P15" s="6">
        <f t="shared" si="2"/>
        <v>1.2906</v>
      </c>
      <c r="Q15" s="6">
        <f t="shared" si="2"/>
        <v>0</v>
      </c>
      <c r="R15" s="6">
        <f t="shared" si="2"/>
        <v>0</v>
      </c>
      <c r="S15" s="6">
        <f t="shared" si="2"/>
        <v>0</v>
      </c>
      <c r="T15" s="6">
        <f t="shared" si="2"/>
        <v>0</v>
      </c>
      <c r="V15" s="5">
        <f t="shared" si="8"/>
        <v>7</v>
      </c>
      <c r="W15" s="7">
        <f t="shared" si="9"/>
        <v>1.2927999999999999</v>
      </c>
      <c r="Y15" s="5">
        <v>10</v>
      </c>
      <c r="Z15" s="6">
        <f>ROUND($C$3*(G14/(VLOOKUP((Y15-$C$2),V14:W52,2,FALSE))),4)</f>
        <v>23.548400000000001</v>
      </c>
      <c r="AA15" s="6">
        <f t="shared" si="12"/>
        <v>96.138199999999998</v>
      </c>
      <c r="AB15" s="19">
        <f t="shared" si="13"/>
        <v>119.6866</v>
      </c>
      <c r="AD15" s="5">
        <v>10</v>
      </c>
      <c r="AE15" s="6">
        <f t="shared" si="14"/>
        <v>0.1918</v>
      </c>
      <c r="AF15" s="6">
        <f t="shared" si="15"/>
        <v>2.1637</v>
      </c>
      <c r="AG15" s="21">
        <f t="shared" si="10"/>
        <v>2.3555000000000001</v>
      </c>
    </row>
    <row r="16" spans="1:45" x14ac:dyDescent="0.3">
      <c r="A16" s="6"/>
      <c r="B16" s="6"/>
      <c r="C16" s="6"/>
      <c r="E16" s="5"/>
      <c r="F16" s="3">
        <v>12</v>
      </c>
      <c r="G16" s="3">
        <v>109</v>
      </c>
      <c r="H16" s="3">
        <f t="shared" si="3"/>
        <v>144</v>
      </c>
      <c r="I16" s="3">
        <f t="shared" si="4"/>
        <v>1308</v>
      </c>
      <c r="J16" s="7">
        <f t="shared" si="5"/>
        <v>124.89705882352942</v>
      </c>
      <c r="K16" s="5">
        <f t="shared" si="6"/>
        <v>4</v>
      </c>
      <c r="L16" s="6">
        <f t="shared" si="7"/>
        <v>0.87270000000000003</v>
      </c>
      <c r="M16" s="5"/>
      <c r="N16" s="6">
        <f t="shared" si="11"/>
        <v>0</v>
      </c>
      <c r="O16" s="6">
        <f t="shared" si="2"/>
        <v>0</v>
      </c>
      <c r="P16" s="6">
        <f t="shared" si="2"/>
        <v>0</v>
      </c>
      <c r="Q16" s="6">
        <f t="shared" si="2"/>
        <v>0.87270000000000003</v>
      </c>
      <c r="R16" s="6">
        <f t="shared" si="2"/>
        <v>0</v>
      </c>
      <c r="S16" s="6">
        <f t="shared" si="2"/>
        <v>0</v>
      </c>
      <c r="T16" s="6">
        <f t="shared" si="2"/>
        <v>0</v>
      </c>
      <c r="V16" s="5">
        <f t="shared" si="8"/>
        <v>8</v>
      </c>
      <c r="W16" s="7">
        <f t="shared" si="9"/>
        <v>0.88729999999999998</v>
      </c>
      <c r="Y16" s="5">
        <v>11</v>
      </c>
      <c r="Z16" s="6">
        <f>ROUND($C$3*(G15/(VLOOKUP((Y16-$C$2),V15:W53,2,FALSE))),4)</f>
        <v>24.443100000000001</v>
      </c>
      <c r="AA16" s="6">
        <f t="shared" si="12"/>
        <v>97.633700000000005</v>
      </c>
      <c r="AB16" s="19">
        <f t="shared" si="13"/>
        <v>122.07680000000001</v>
      </c>
      <c r="AD16" s="5">
        <v>11</v>
      </c>
      <c r="AE16" s="6">
        <f t="shared" si="14"/>
        <v>0.23899999999999999</v>
      </c>
      <c r="AF16" s="6">
        <f t="shared" si="15"/>
        <v>2.12</v>
      </c>
      <c r="AG16" s="21">
        <f t="shared" si="10"/>
        <v>2.359</v>
      </c>
    </row>
    <row r="17" spans="1:33" x14ac:dyDescent="0.3">
      <c r="A17" s="6"/>
      <c r="B17" s="6"/>
      <c r="C17" s="6"/>
      <c r="E17" s="5"/>
      <c r="F17" s="3">
        <v>13</v>
      </c>
      <c r="G17" s="3">
        <v>87</v>
      </c>
      <c r="H17" s="3">
        <f t="shared" si="3"/>
        <v>169</v>
      </c>
      <c r="I17" s="3">
        <f t="shared" si="4"/>
        <v>1131</v>
      </c>
      <c r="J17" s="7">
        <f t="shared" si="5"/>
        <v>127.36764705882354</v>
      </c>
      <c r="K17" s="5">
        <f t="shared" si="6"/>
        <v>1</v>
      </c>
      <c r="L17" s="6">
        <f t="shared" si="7"/>
        <v>0.68310000000000004</v>
      </c>
      <c r="M17" s="5"/>
      <c r="N17" s="6">
        <f t="shared" si="11"/>
        <v>0.68310000000000004</v>
      </c>
      <c r="O17" s="6">
        <f t="shared" si="2"/>
        <v>0</v>
      </c>
      <c r="P17" s="6">
        <f t="shared" si="2"/>
        <v>0</v>
      </c>
      <c r="Q17" s="6">
        <f t="shared" si="2"/>
        <v>0</v>
      </c>
      <c r="R17" s="6">
        <f t="shared" si="2"/>
        <v>0</v>
      </c>
      <c r="S17" s="6">
        <f t="shared" si="2"/>
        <v>0</v>
      </c>
      <c r="T17" s="6">
        <f t="shared" si="2"/>
        <v>0</v>
      </c>
      <c r="V17" s="5">
        <f t="shared" si="8"/>
        <v>9</v>
      </c>
      <c r="W17" s="7">
        <f t="shared" si="9"/>
        <v>0.70589999999999997</v>
      </c>
      <c r="Y17" s="5">
        <v>12</v>
      </c>
      <c r="Z17" s="6">
        <f>ROUND($C$3*(G16/(VLOOKUP((Y17-$C$2),V16:W54,2,FALSE))),4)</f>
        <v>24.568899999999999</v>
      </c>
      <c r="AA17" s="6">
        <f t="shared" si="12"/>
        <v>99.548599999999993</v>
      </c>
      <c r="AB17" s="19">
        <f t="shared" si="13"/>
        <v>124.11749999999999</v>
      </c>
      <c r="AD17" s="5">
        <v>12</v>
      </c>
      <c r="AE17" s="6">
        <f t="shared" si="14"/>
        <v>0.2041</v>
      </c>
      <c r="AF17" s="6">
        <f t="shared" si="15"/>
        <v>2.1231</v>
      </c>
      <c r="AG17" s="21">
        <f t="shared" si="10"/>
        <v>2.3271999999999999</v>
      </c>
    </row>
    <row r="18" spans="1:33" x14ac:dyDescent="0.3">
      <c r="A18" s="6"/>
      <c r="B18" s="6"/>
      <c r="C18" s="6"/>
      <c r="E18" s="5"/>
      <c r="F18" s="3">
        <v>14</v>
      </c>
      <c r="G18" s="3">
        <v>140</v>
      </c>
      <c r="H18" s="3">
        <f t="shared" si="3"/>
        <v>196</v>
      </c>
      <c r="I18" s="3">
        <f t="shared" si="4"/>
        <v>1960</v>
      </c>
      <c r="J18" s="7">
        <f t="shared" si="5"/>
        <v>129.83823529411765</v>
      </c>
      <c r="K18" s="5">
        <f t="shared" si="6"/>
        <v>2</v>
      </c>
      <c r="L18" s="6">
        <f t="shared" si="7"/>
        <v>1.0783</v>
      </c>
      <c r="M18" s="5"/>
      <c r="N18" s="6">
        <f t="shared" si="11"/>
        <v>0</v>
      </c>
      <c r="O18" s="6">
        <f t="shared" si="2"/>
        <v>1.0783</v>
      </c>
      <c r="P18" s="6">
        <f t="shared" si="2"/>
        <v>0</v>
      </c>
      <c r="Q18" s="6">
        <f t="shared" si="2"/>
        <v>0</v>
      </c>
      <c r="R18" s="6">
        <f t="shared" si="2"/>
        <v>0</v>
      </c>
      <c r="S18" s="6">
        <f t="shared" si="2"/>
        <v>0</v>
      </c>
      <c r="T18" s="6">
        <f t="shared" si="2"/>
        <v>0</v>
      </c>
      <c r="V18" s="5">
        <f t="shared" si="8"/>
        <v>10</v>
      </c>
      <c r="W18" s="7">
        <f t="shared" si="9"/>
        <v>1.1108</v>
      </c>
      <c r="Y18" s="5">
        <v>13</v>
      </c>
      <c r="Z18" s="6">
        <f>ROUND($C$3*(G17/(VLOOKUP((Y18-$C$2),V17:W55,2,FALSE))),4)</f>
        <v>24.6494</v>
      </c>
      <c r="AA18" s="6">
        <f t="shared" si="12"/>
        <v>101.1558</v>
      </c>
      <c r="AB18" s="19">
        <f t="shared" si="13"/>
        <v>125.8052</v>
      </c>
      <c r="AD18" s="5">
        <v>13</v>
      </c>
      <c r="AE18" s="6">
        <f t="shared" si="14"/>
        <v>0.16880000000000001</v>
      </c>
      <c r="AF18" s="6">
        <f t="shared" si="15"/>
        <v>2.0945</v>
      </c>
      <c r="AG18" s="21">
        <f t="shared" si="10"/>
        <v>2.2633000000000001</v>
      </c>
    </row>
    <row r="19" spans="1:33" x14ac:dyDescent="0.3">
      <c r="A19" s="6"/>
      <c r="B19" s="6"/>
      <c r="C19" s="6"/>
      <c r="E19" s="5"/>
      <c r="F19" s="3">
        <v>15</v>
      </c>
      <c r="G19" s="3">
        <v>167</v>
      </c>
      <c r="H19" s="3">
        <f t="shared" si="3"/>
        <v>225</v>
      </c>
      <c r="I19" s="3">
        <f t="shared" si="4"/>
        <v>2505</v>
      </c>
      <c r="J19" s="7">
        <f t="shared" si="5"/>
        <v>132.30882352941177</v>
      </c>
      <c r="K19" s="5">
        <f t="shared" si="6"/>
        <v>3</v>
      </c>
      <c r="L19" s="6">
        <f t="shared" si="7"/>
        <v>1.2622</v>
      </c>
      <c r="M19" s="5"/>
      <c r="N19" s="6">
        <f t="shared" si="11"/>
        <v>0</v>
      </c>
      <c r="O19" s="6">
        <f t="shared" si="2"/>
        <v>0</v>
      </c>
      <c r="P19" s="6">
        <f t="shared" si="2"/>
        <v>1.2622</v>
      </c>
      <c r="Q19" s="6">
        <f t="shared" si="2"/>
        <v>0</v>
      </c>
      <c r="R19" s="6">
        <f t="shared" si="2"/>
        <v>0</v>
      </c>
      <c r="S19" s="6">
        <f t="shared" si="2"/>
        <v>0</v>
      </c>
      <c r="T19" s="6">
        <f t="shared" si="2"/>
        <v>0</v>
      </c>
      <c r="V19" s="5">
        <f t="shared" si="8"/>
        <v>11</v>
      </c>
      <c r="W19" s="7">
        <f t="shared" si="9"/>
        <v>1.2928999999999999</v>
      </c>
      <c r="Y19" s="5">
        <v>14</v>
      </c>
      <c r="Z19" s="6">
        <f>ROUND($C$3*(G18/(VLOOKUP((Y19-$C$2),V18:W56,2,FALSE))),4)</f>
        <v>25.207100000000001</v>
      </c>
      <c r="AA19" s="6">
        <f t="shared" si="12"/>
        <v>102.45480000000001</v>
      </c>
      <c r="AB19" s="19">
        <f t="shared" si="13"/>
        <v>127.6619</v>
      </c>
      <c r="AD19" s="5">
        <v>14</v>
      </c>
      <c r="AE19" s="6">
        <f t="shared" si="14"/>
        <v>0.1857</v>
      </c>
      <c r="AF19" s="6">
        <f t="shared" si="15"/>
        <v>2.0369999999999999</v>
      </c>
      <c r="AG19" s="21">
        <f t="shared" si="10"/>
        <v>2.2227000000000001</v>
      </c>
    </row>
    <row r="20" spans="1:33" ht="15" thickBot="1" x14ac:dyDescent="0.35">
      <c r="A20" s="6"/>
      <c r="B20" s="6"/>
      <c r="C20" s="6"/>
      <c r="E20" s="8"/>
      <c r="F20" s="14">
        <v>16</v>
      </c>
      <c r="G20" s="14">
        <v>120</v>
      </c>
      <c r="H20" s="14">
        <f t="shared" si="3"/>
        <v>256</v>
      </c>
      <c r="I20" s="14">
        <f t="shared" si="4"/>
        <v>1920</v>
      </c>
      <c r="J20" s="10">
        <f t="shared" si="5"/>
        <v>134.77941176470588</v>
      </c>
      <c r="K20" s="8">
        <f t="shared" si="6"/>
        <v>4</v>
      </c>
      <c r="L20" s="9">
        <f t="shared" si="7"/>
        <v>0.89029999999999998</v>
      </c>
      <c r="M20" s="5"/>
      <c r="N20" s="6">
        <f t="shared" si="11"/>
        <v>0</v>
      </c>
      <c r="O20" s="6">
        <f t="shared" si="2"/>
        <v>0</v>
      </c>
      <c r="P20" s="6">
        <f t="shared" si="2"/>
        <v>0</v>
      </c>
      <c r="Q20" s="6">
        <f t="shared" si="2"/>
        <v>0.89029999999999998</v>
      </c>
      <c r="R20" s="6">
        <f t="shared" si="2"/>
        <v>0</v>
      </c>
      <c r="S20" s="6">
        <f t="shared" si="2"/>
        <v>0</v>
      </c>
      <c r="T20" s="6">
        <f t="shared" si="2"/>
        <v>0</v>
      </c>
      <c r="V20" s="5">
        <f t="shared" si="8"/>
        <v>12</v>
      </c>
      <c r="W20" s="7">
        <f t="shared" si="9"/>
        <v>0.88639999999999997</v>
      </c>
      <c r="Y20" s="5">
        <v>15</v>
      </c>
      <c r="Z20" s="6">
        <f>ROUND($C$3*(G19/(VLOOKUP((Y20-$C$2),V19:W57,2,FALSE))),4)</f>
        <v>25.833400000000001</v>
      </c>
      <c r="AA20" s="6">
        <f t="shared" si="12"/>
        <v>103.90770000000001</v>
      </c>
      <c r="AB20" s="19">
        <f t="shared" si="13"/>
        <v>129.74110000000002</v>
      </c>
      <c r="AD20" s="5">
        <v>15</v>
      </c>
      <c r="AE20" s="6">
        <f t="shared" si="14"/>
        <v>0.2079</v>
      </c>
      <c r="AF20" s="6">
        <f t="shared" si="15"/>
        <v>2.0004</v>
      </c>
      <c r="AG20" s="21">
        <f t="shared" si="10"/>
        <v>2.2082999999999999</v>
      </c>
    </row>
    <row r="21" spans="1:33" ht="15" thickBot="1" x14ac:dyDescent="0.35">
      <c r="A21" s="6"/>
      <c r="B21" s="6"/>
      <c r="C21" s="6"/>
      <c r="H21" s="14">
        <f t="shared" si="3"/>
        <v>0</v>
      </c>
      <c r="I21" s="14">
        <f t="shared" si="4"/>
        <v>0</v>
      </c>
      <c r="J21" s="10">
        <f t="shared" si="5"/>
        <v>95.25</v>
      </c>
      <c r="K21" s="8">
        <f t="shared" si="6"/>
        <v>4</v>
      </c>
      <c r="L21" s="9">
        <f t="shared" si="7"/>
        <v>0</v>
      </c>
      <c r="N21" s="6">
        <f t="shared" si="11"/>
        <v>0</v>
      </c>
      <c r="O21" s="6">
        <f t="shared" si="11"/>
        <v>0</v>
      </c>
      <c r="P21" s="6">
        <f t="shared" si="11"/>
        <v>0</v>
      </c>
      <c r="Q21" s="6">
        <f t="shared" si="11"/>
        <v>0</v>
      </c>
      <c r="R21" s="6">
        <f t="shared" si="11"/>
        <v>0</v>
      </c>
      <c r="S21" s="6">
        <f t="shared" si="11"/>
        <v>0</v>
      </c>
      <c r="T21" s="6">
        <f t="shared" si="11"/>
        <v>0</v>
      </c>
      <c r="V21" s="5">
        <f t="shared" si="8"/>
        <v>-4</v>
      </c>
      <c r="W21" s="7">
        <f t="shared" si="9"/>
        <v>0.88859999999999995</v>
      </c>
      <c r="Y21" s="5">
        <v>16</v>
      </c>
      <c r="Z21" s="6">
        <f>ROUND($C$3*(G20/(VLOOKUP((Y21-$C$2),V20:W58,2,FALSE))),4)</f>
        <v>27.075800000000001</v>
      </c>
      <c r="AA21" s="6">
        <f t="shared" si="12"/>
        <v>105.5595</v>
      </c>
      <c r="AB21" s="19">
        <f t="shared" si="13"/>
        <v>132.6353</v>
      </c>
      <c r="AD21" s="5">
        <v>16</v>
      </c>
      <c r="AE21" s="6">
        <f t="shared" si="14"/>
        <v>0.28939999999999999</v>
      </c>
      <c r="AF21" s="6">
        <f t="shared" si="15"/>
        <v>1.9875</v>
      </c>
      <c r="AG21" s="21">
        <f t="shared" si="10"/>
        <v>2.2768999999999999</v>
      </c>
    </row>
    <row r="22" spans="1:33" ht="15" thickBot="1" x14ac:dyDescent="0.35">
      <c r="A22" s="6"/>
      <c r="B22" s="6"/>
      <c r="C22" s="6"/>
      <c r="H22" s="14">
        <f t="shared" si="3"/>
        <v>0</v>
      </c>
      <c r="I22" s="14">
        <f t="shared" si="4"/>
        <v>0</v>
      </c>
      <c r="J22" s="10">
        <f t="shared" si="5"/>
        <v>95.25</v>
      </c>
      <c r="K22" s="8">
        <f t="shared" si="6"/>
        <v>4</v>
      </c>
      <c r="L22" s="9">
        <f t="shared" si="7"/>
        <v>0</v>
      </c>
      <c r="N22" s="6">
        <f t="shared" si="11"/>
        <v>0</v>
      </c>
      <c r="O22" s="6">
        <f t="shared" si="11"/>
        <v>0</v>
      </c>
      <c r="P22" s="6">
        <f t="shared" si="11"/>
        <v>0</v>
      </c>
      <c r="Q22" s="6">
        <f t="shared" si="11"/>
        <v>0</v>
      </c>
      <c r="R22" s="6">
        <f t="shared" si="11"/>
        <v>0</v>
      </c>
      <c r="S22" s="6">
        <f t="shared" si="11"/>
        <v>0</v>
      </c>
      <c r="T22" s="6">
        <f t="shared" si="11"/>
        <v>0</v>
      </c>
      <c r="V22" s="5">
        <f t="shared" si="8"/>
        <v>-4</v>
      </c>
      <c r="W22" s="7">
        <f t="shared" si="9"/>
        <v>0.88859999999999995</v>
      </c>
      <c r="Y22" s="8"/>
      <c r="Z22" s="6">
        <f t="shared" ref="Z22:Z61" si="16">ROUND($C$3*(G21/(VLOOKUP((Y22-$C$2),V21:W59,2,FALSE))),4)</f>
        <v>0</v>
      </c>
      <c r="AA22" s="6">
        <f t="shared" si="12"/>
        <v>107.9298</v>
      </c>
      <c r="AB22" s="19">
        <f t="shared" si="13"/>
        <v>107.9298</v>
      </c>
      <c r="AD22" s="8"/>
      <c r="AE22" s="6">
        <f t="shared" si="14"/>
        <v>-2.4706000000000001</v>
      </c>
      <c r="AF22" s="6">
        <f t="shared" si="15"/>
        <v>2.0491999999999999</v>
      </c>
      <c r="AG22" s="21">
        <f t="shared" si="10"/>
        <v>-0.42140000000000022</v>
      </c>
    </row>
    <row r="23" spans="1:33" ht="15" thickBot="1" x14ac:dyDescent="0.35">
      <c r="A23" s="6"/>
      <c r="B23" s="6"/>
      <c r="C23" s="6"/>
      <c r="H23" s="14">
        <f t="shared" si="3"/>
        <v>0</v>
      </c>
      <c r="I23" s="14">
        <f t="shared" si="4"/>
        <v>0</v>
      </c>
      <c r="J23" s="10">
        <f t="shared" si="5"/>
        <v>95.25</v>
      </c>
      <c r="K23" s="8">
        <f t="shared" si="6"/>
        <v>4</v>
      </c>
      <c r="L23" s="9">
        <f t="shared" si="7"/>
        <v>0</v>
      </c>
      <c r="N23" s="6">
        <f t="shared" si="11"/>
        <v>0</v>
      </c>
      <c r="O23" s="6">
        <f t="shared" si="11"/>
        <v>0</v>
      </c>
      <c r="P23" s="6">
        <f t="shared" si="11"/>
        <v>0</v>
      </c>
      <c r="Q23" s="6">
        <f t="shared" si="11"/>
        <v>0</v>
      </c>
      <c r="R23" s="6">
        <f t="shared" si="11"/>
        <v>0</v>
      </c>
      <c r="S23" s="6">
        <f t="shared" si="11"/>
        <v>0</v>
      </c>
      <c r="T23" s="6">
        <f t="shared" si="11"/>
        <v>0</v>
      </c>
      <c r="V23" s="5">
        <f t="shared" si="8"/>
        <v>-4</v>
      </c>
      <c r="W23" s="7">
        <f t="shared" si="9"/>
        <v>0.88859999999999995</v>
      </c>
      <c r="Z23" s="6">
        <f t="shared" si="16"/>
        <v>0</v>
      </c>
      <c r="AA23" s="6">
        <f t="shared" si="12"/>
        <v>86.006699999999995</v>
      </c>
      <c r="AB23" s="19">
        <f t="shared" si="13"/>
        <v>86.006699999999995</v>
      </c>
      <c r="AE23" s="6">
        <f t="shared" si="14"/>
        <v>-2.1922999999999999</v>
      </c>
      <c r="AF23" s="6">
        <f t="shared" si="15"/>
        <v>-0.37930000000000003</v>
      </c>
      <c r="AG23" s="21">
        <f t="shared" si="10"/>
        <v>-2.5716000000000001</v>
      </c>
    </row>
    <row r="24" spans="1:33" ht="15" thickBot="1" x14ac:dyDescent="0.35">
      <c r="A24" s="6"/>
      <c r="B24" s="6"/>
      <c r="C24" s="6"/>
      <c r="H24" s="14">
        <f t="shared" si="3"/>
        <v>0</v>
      </c>
      <c r="I24" s="14">
        <f t="shared" si="4"/>
        <v>0</v>
      </c>
      <c r="J24" s="10">
        <f t="shared" si="5"/>
        <v>95.25</v>
      </c>
      <c r="K24" s="8">
        <f t="shared" si="6"/>
        <v>4</v>
      </c>
      <c r="L24" s="9">
        <f t="shared" si="7"/>
        <v>0</v>
      </c>
      <c r="N24" s="6">
        <f t="shared" si="11"/>
        <v>0</v>
      </c>
      <c r="O24" s="6">
        <f t="shared" si="11"/>
        <v>0</v>
      </c>
      <c r="P24" s="6">
        <f t="shared" si="11"/>
        <v>0</v>
      </c>
      <c r="Q24" s="6">
        <f t="shared" si="11"/>
        <v>0</v>
      </c>
      <c r="R24" s="6">
        <f t="shared" si="11"/>
        <v>0</v>
      </c>
      <c r="S24" s="6">
        <f t="shared" si="11"/>
        <v>0</v>
      </c>
      <c r="T24" s="6">
        <f t="shared" si="11"/>
        <v>0</v>
      </c>
      <c r="V24" s="5">
        <f t="shared" si="8"/>
        <v>-4</v>
      </c>
      <c r="W24" s="7">
        <f t="shared" si="9"/>
        <v>0.88859999999999995</v>
      </c>
      <c r="Z24" s="6">
        <f t="shared" si="16"/>
        <v>0</v>
      </c>
      <c r="AA24" s="6">
        <f t="shared" si="12"/>
        <v>66.748099999999994</v>
      </c>
      <c r="AB24" s="19">
        <f t="shared" si="13"/>
        <v>66.748099999999994</v>
      </c>
      <c r="AE24" s="6">
        <f t="shared" si="14"/>
        <v>-1.9258999999999999</v>
      </c>
      <c r="AF24" s="6">
        <f t="shared" si="15"/>
        <v>-2.3144</v>
      </c>
      <c r="AG24" s="21">
        <f t="shared" si="10"/>
        <v>-4.2402999999999995</v>
      </c>
    </row>
    <row r="25" spans="1:33" ht="15" thickBot="1" x14ac:dyDescent="0.35">
      <c r="H25" s="14">
        <f t="shared" si="3"/>
        <v>0</v>
      </c>
      <c r="I25" s="14">
        <f t="shared" si="4"/>
        <v>0</v>
      </c>
      <c r="J25" s="10">
        <f t="shared" si="5"/>
        <v>95.25</v>
      </c>
      <c r="K25" s="8">
        <f t="shared" si="6"/>
        <v>4</v>
      </c>
      <c r="L25" s="9">
        <f t="shared" si="7"/>
        <v>0</v>
      </c>
      <c r="N25" s="6">
        <f t="shared" si="11"/>
        <v>0</v>
      </c>
      <c r="O25" s="6">
        <f t="shared" si="11"/>
        <v>0</v>
      </c>
      <c r="P25" s="6">
        <f t="shared" si="11"/>
        <v>0</v>
      </c>
      <c r="Q25" s="6">
        <f t="shared" si="11"/>
        <v>0</v>
      </c>
      <c r="R25" s="6">
        <f t="shared" si="11"/>
        <v>0</v>
      </c>
      <c r="S25" s="6">
        <f t="shared" si="11"/>
        <v>0</v>
      </c>
      <c r="T25" s="6">
        <f t="shared" si="11"/>
        <v>0</v>
      </c>
      <c r="V25" s="5">
        <f t="shared" si="8"/>
        <v>-4</v>
      </c>
      <c r="W25" s="7">
        <f t="shared" si="9"/>
        <v>0.88859999999999995</v>
      </c>
      <c r="Z25" s="6">
        <f t="shared" si="16"/>
        <v>0</v>
      </c>
      <c r="AA25" s="6">
        <f t="shared" si="12"/>
        <v>50.0062</v>
      </c>
      <c r="AB25" s="19">
        <f t="shared" si="13"/>
        <v>50.0062</v>
      </c>
      <c r="AE25" s="6">
        <f t="shared" si="14"/>
        <v>-1.6741999999999999</v>
      </c>
      <c r="AF25" s="6">
        <f t="shared" si="15"/>
        <v>-3.8163</v>
      </c>
      <c r="AG25" s="21">
        <f t="shared" si="10"/>
        <v>-5.4904999999999999</v>
      </c>
    </row>
    <row r="26" spans="1:33" ht="15" thickBot="1" x14ac:dyDescent="0.35">
      <c r="H26" s="14">
        <f t="shared" si="3"/>
        <v>0</v>
      </c>
      <c r="I26" s="14">
        <f t="shared" si="4"/>
        <v>0</v>
      </c>
      <c r="J26" s="10">
        <f t="shared" si="5"/>
        <v>95.25</v>
      </c>
      <c r="K26" s="8">
        <f t="shared" si="6"/>
        <v>4</v>
      </c>
      <c r="L26" s="9">
        <f t="shared" si="7"/>
        <v>0</v>
      </c>
      <c r="N26" s="6">
        <f t="shared" si="11"/>
        <v>0</v>
      </c>
      <c r="O26" s="6">
        <f t="shared" si="11"/>
        <v>0</v>
      </c>
      <c r="P26" s="6">
        <f t="shared" si="11"/>
        <v>0</v>
      </c>
      <c r="Q26" s="6">
        <f t="shared" si="11"/>
        <v>0</v>
      </c>
      <c r="R26" s="6">
        <f t="shared" si="11"/>
        <v>0</v>
      </c>
      <c r="S26" s="6">
        <f t="shared" si="11"/>
        <v>0</v>
      </c>
      <c r="T26" s="6">
        <f t="shared" si="11"/>
        <v>0</v>
      </c>
      <c r="V26" s="5">
        <f t="shared" si="8"/>
        <v>-4</v>
      </c>
      <c r="W26" s="7">
        <f t="shared" si="9"/>
        <v>0.88859999999999995</v>
      </c>
      <c r="Z26" s="6">
        <f t="shared" si="16"/>
        <v>0</v>
      </c>
      <c r="AA26" s="6">
        <f t="shared" si="12"/>
        <v>35.6126</v>
      </c>
      <c r="AB26" s="19">
        <f t="shared" si="13"/>
        <v>35.6126</v>
      </c>
      <c r="AE26" s="6">
        <f t="shared" si="14"/>
        <v>-1.4394</v>
      </c>
      <c r="AF26" s="6">
        <f t="shared" si="15"/>
        <v>-4.9414999999999996</v>
      </c>
      <c r="AG26" s="21">
        <f t="shared" si="10"/>
        <v>-6.3808999999999996</v>
      </c>
    </row>
    <row r="27" spans="1:33" ht="15" thickBot="1" x14ac:dyDescent="0.35">
      <c r="H27" s="14">
        <f t="shared" si="3"/>
        <v>0</v>
      </c>
      <c r="I27" s="14">
        <f t="shared" si="4"/>
        <v>0</v>
      </c>
      <c r="J27" s="10">
        <f t="shared" si="5"/>
        <v>95.25</v>
      </c>
      <c r="K27" s="8">
        <f t="shared" si="6"/>
        <v>4</v>
      </c>
      <c r="L27" s="9">
        <f t="shared" si="7"/>
        <v>0</v>
      </c>
      <c r="N27" s="6">
        <f t="shared" si="11"/>
        <v>0</v>
      </c>
      <c r="O27" s="6">
        <f t="shared" si="11"/>
        <v>0</v>
      </c>
      <c r="P27" s="6">
        <f t="shared" si="11"/>
        <v>0</v>
      </c>
      <c r="Q27" s="6">
        <f t="shared" si="11"/>
        <v>0</v>
      </c>
      <c r="R27" s="6">
        <f t="shared" si="11"/>
        <v>0</v>
      </c>
      <c r="S27" s="6">
        <f t="shared" si="11"/>
        <v>0</v>
      </c>
      <c r="T27" s="6">
        <f t="shared" si="11"/>
        <v>0</v>
      </c>
      <c r="V27" s="5">
        <f t="shared" si="8"/>
        <v>-4</v>
      </c>
      <c r="W27" s="7">
        <f t="shared" si="9"/>
        <v>0.88859999999999995</v>
      </c>
      <c r="Z27" s="6">
        <f t="shared" si="16"/>
        <v>0</v>
      </c>
      <c r="AA27" s="6">
        <f t="shared" si="12"/>
        <v>23.385400000000001</v>
      </c>
      <c r="AB27" s="19">
        <f t="shared" si="13"/>
        <v>23.385400000000001</v>
      </c>
      <c r="AE27" s="6">
        <f t="shared" si="14"/>
        <v>-1.2226999999999999</v>
      </c>
      <c r="AF27" s="6">
        <f t="shared" si="15"/>
        <v>-5.7427999999999999</v>
      </c>
      <c r="AG27" s="21">
        <f t="shared" si="10"/>
        <v>-6.9654999999999996</v>
      </c>
    </row>
    <row r="28" spans="1:33" ht="15" thickBot="1" x14ac:dyDescent="0.35">
      <c r="H28" s="14">
        <f t="shared" si="3"/>
        <v>0</v>
      </c>
      <c r="I28" s="14">
        <f t="shared" si="4"/>
        <v>0</v>
      </c>
      <c r="J28" s="10">
        <f t="shared" si="5"/>
        <v>95.25</v>
      </c>
      <c r="K28" s="8">
        <f t="shared" si="6"/>
        <v>4</v>
      </c>
      <c r="L28" s="9">
        <f t="shared" si="7"/>
        <v>0</v>
      </c>
      <c r="N28" s="6">
        <f t="shared" si="11"/>
        <v>0</v>
      </c>
      <c r="O28" s="6">
        <f t="shared" si="11"/>
        <v>0</v>
      </c>
      <c r="P28" s="6">
        <f t="shared" si="11"/>
        <v>0</v>
      </c>
      <c r="Q28" s="6">
        <f t="shared" si="11"/>
        <v>0</v>
      </c>
      <c r="R28" s="6">
        <f t="shared" si="11"/>
        <v>0</v>
      </c>
      <c r="S28" s="6">
        <f t="shared" si="11"/>
        <v>0</v>
      </c>
      <c r="T28" s="6">
        <f t="shared" si="11"/>
        <v>0</v>
      </c>
      <c r="V28" s="5">
        <f t="shared" si="8"/>
        <v>-4</v>
      </c>
      <c r="W28" s="7">
        <f t="shared" si="9"/>
        <v>0.88859999999999995</v>
      </c>
      <c r="Z28" s="6">
        <f t="shared" si="16"/>
        <v>0</v>
      </c>
      <c r="AA28" s="6">
        <f t="shared" si="12"/>
        <v>13.135899999999999</v>
      </c>
      <c r="AB28" s="19">
        <f t="shared" si="13"/>
        <v>13.135899999999999</v>
      </c>
      <c r="AE28" s="6">
        <f t="shared" si="14"/>
        <v>-1.0249999999999999</v>
      </c>
      <c r="AF28" s="6">
        <f t="shared" si="15"/>
        <v>-6.2690000000000001</v>
      </c>
      <c r="AG28" s="21">
        <f t="shared" si="10"/>
        <v>-7.2940000000000005</v>
      </c>
    </row>
    <row r="29" spans="1:33" ht="15" thickBot="1" x14ac:dyDescent="0.35">
      <c r="H29" s="14">
        <f t="shared" si="3"/>
        <v>0</v>
      </c>
      <c r="I29" s="14">
        <f t="shared" si="4"/>
        <v>0</v>
      </c>
      <c r="J29" s="10">
        <f t="shared" si="5"/>
        <v>95.25</v>
      </c>
      <c r="K29" s="8">
        <f t="shared" si="6"/>
        <v>4</v>
      </c>
      <c r="L29" s="9">
        <f t="shared" si="7"/>
        <v>0</v>
      </c>
      <c r="N29" s="6">
        <f t="shared" si="11"/>
        <v>0</v>
      </c>
      <c r="O29" s="6">
        <f t="shared" si="11"/>
        <v>0</v>
      </c>
      <c r="P29" s="6">
        <f t="shared" si="11"/>
        <v>0</v>
      </c>
      <c r="Q29" s="6">
        <f t="shared" si="11"/>
        <v>0</v>
      </c>
      <c r="R29" s="6">
        <f t="shared" si="11"/>
        <v>0</v>
      </c>
      <c r="S29" s="6">
        <f t="shared" si="11"/>
        <v>0</v>
      </c>
      <c r="T29" s="6">
        <f t="shared" si="11"/>
        <v>0</v>
      </c>
      <c r="V29" s="5">
        <f t="shared" si="8"/>
        <v>-4</v>
      </c>
      <c r="W29" s="7">
        <f t="shared" si="9"/>
        <v>0.88859999999999995</v>
      </c>
      <c r="Z29" s="6">
        <f t="shared" si="16"/>
        <v>0</v>
      </c>
      <c r="AA29" s="6">
        <f t="shared" si="12"/>
        <v>4.6734999999999998</v>
      </c>
      <c r="AB29" s="19">
        <f t="shared" si="13"/>
        <v>4.6734999999999998</v>
      </c>
      <c r="AE29" s="6">
        <f t="shared" si="14"/>
        <v>-0.84619999999999995</v>
      </c>
      <c r="AF29" s="6">
        <f t="shared" si="15"/>
        <v>-6.5646000000000004</v>
      </c>
      <c r="AG29" s="21">
        <f t="shared" si="10"/>
        <v>-7.4108000000000001</v>
      </c>
    </row>
    <row r="30" spans="1:33" ht="15" thickBot="1" x14ac:dyDescent="0.35">
      <c r="H30" s="14">
        <f t="shared" si="3"/>
        <v>0</v>
      </c>
      <c r="I30" s="14">
        <f t="shared" si="4"/>
        <v>0</v>
      </c>
      <c r="J30" s="10">
        <f t="shared" si="5"/>
        <v>95.25</v>
      </c>
      <c r="K30" s="8">
        <f t="shared" si="6"/>
        <v>4</v>
      </c>
      <c r="L30" s="9">
        <f t="shared" si="7"/>
        <v>0</v>
      </c>
      <c r="N30" s="6">
        <f t="shared" si="11"/>
        <v>0</v>
      </c>
      <c r="O30" s="6">
        <f t="shared" si="11"/>
        <v>0</v>
      </c>
      <c r="P30" s="6">
        <f t="shared" si="11"/>
        <v>0</v>
      </c>
      <c r="Q30" s="6">
        <f t="shared" si="11"/>
        <v>0</v>
      </c>
      <c r="R30" s="6">
        <f t="shared" si="11"/>
        <v>0</v>
      </c>
      <c r="S30" s="6">
        <f t="shared" si="11"/>
        <v>0</v>
      </c>
      <c r="T30" s="6">
        <f t="shared" si="11"/>
        <v>0</v>
      </c>
      <c r="V30" s="5">
        <f t="shared" si="8"/>
        <v>-4</v>
      </c>
      <c r="W30" s="7">
        <f t="shared" si="9"/>
        <v>0.88859999999999995</v>
      </c>
      <c r="Z30" s="6">
        <f t="shared" si="16"/>
        <v>0</v>
      </c>
      <c r="AA30" s="6">
        <f t="shared" si="12"/>
        <v>-2.1898</v>
      </c>
      <c r="AB30" s="19">
        <f t="shared" si="13"/>
        <v>-2.1898</v>
      </c>
      <c r="AE30" s="6">
        <f t="shared" si="14"/>
        <v>-0.68630000000000002</v>
      </c>
      <c r="AF30" s="6">
        <f t="shared" si="15"/>
        <v>-6.6696999999999997</v>
      </c>
      <c r="AG30" s="21">
        <f t="shared" si="10"/>
        <v>-7.3559999999999999</v>
      </c>
    </row>
    <row r="31" spans="1:33" ht="15" thickBot="1" x14ac:dyDescent="0.35">
      <c r="H31" s="14">
        <f t="shared" si="3"/>
        <v>0</v>
      </c>
      <c r="I31" s="14">
        <f t="shared" si="4"/>
        <v>0</v>
      </c>
      <c r="J31" s="10">
        <f t="shared" si="5"/>
        <v>95.25</v>
      </c>
      <c r="K31" s="8">
        <f t="shared" si="6"/>
        <v>4</v>
      </c>
      <c r="L31" s="9">
        <f t="shared" si="7"/>
        <v>0</v>
      </c>
      <c r="N31" s="6">
        <f t="shared" si="11"/>
        <v>0</v>
      </c>
      <c r="O31" s="6">
        <f t="shared" si="11"/>
        <v>0</v>
      </c>
      <c r="P31" s="6">
        <f t="shared" si="11"/>
        <v>0</v>
      </c>
      <c r="Q31" s="6">
        <f t="shared" si="11"/>
        <v>0</v>
      </c>
      <c r="R31" s="6">
        <f t="shared" si="11"/>
        <v>0</v>
      </c>
      <c r="S31" s="6">
        <f t="shared" si="11"/>
        <v>0</v>
      </c>
      <c r="T31" s="6">
        <f t="shared" si="11"/>
        <v>0</v>
      </c>
      <c r="V31" s="5">
        <f t="shared" si="8"/>
        <v>-4</v>
      </c>
      <c r="W31" s="7">
        <f t="shared" si="9"/>
        <v>0.88859999999999995</v>
      </c>
      <c r="Z31" s="6">
        <f t="shared" si="16"/>
        <v>0</v>
      </c>
      <c r="AA31" s="6">
        <f t="shared" si="12"/>
        <v>-7.6365999999999996</v>
      </c>
      <c r="AB31" s="19">
        <f t="shared" si="13"/>
        <v>-7.6365999999999996</v>
      </c>
      <c r="AE31" s="6">
        <f t="shared" si="14"/>
        <v>-0.54469999999999996</v>
      </c>
      <c r="AF31" s="6">
        <f t="shared" si="15"/>
        <v>-6.6204000000000001</v>
      </c>
      <c r="AG31" s="21">
        <f t="shared" si="10"/>
        <v>-7.1650999999999998</v>
      </c>
    </row>
    <row r="32" spans="1:33" ht="15" thickBot="1" x14ac:dyDescent="0.35">
      <c r="H32" s="14">
        <f t="shared" si="3"/>
        <v>0</v>
      </c>
      <c r="I32" s="14">
        <f t="shared" si="4"/>
        <v>0</v>
      </c>
      <c r="J32" s="10">
        <f t="shared" si="5"/>
        <v>95.25</v>
      </c>
      <c r="K32" s="8">
        <f t="shared" si="6"/>
        <v>4</v>
      </c>
      <c r="L32" s="9">
        <f t="shared" si="7"/>
        <v>0</v>
      </c>
      <c r="N32" s="6">
        <f t="shared" si="11"/>
        <v>0</v>
      </c>
      <c r="O32" s="6">
        <f t="shared" si="11"/>
        <v>0</v>
      </c>
      <c r="P32" s="6">
        <f t="shared" si="11"/>
        <v>0</v>
      </c>
      <c r="Q32" s="6">
        <f t="shared" si="11"/>
        <v>0</v>
      </c>
      <c r="R32" s="6">
        <f t="shared" si="11"/>
        <v>0</v>
      </c>
      <c r="S32" s="6">
        <f t="shared" si="11"/>
        <v>0</v>
      </c>
      <c r="T32" s="6">
        <f t="shared" si="11"/>
        <v>0</v>
      </c>
      <c r="V32" s="5">
        <f t="shared" si="8"/>
        <v>-4</v>
      </c>
      <c r="W32" s="7">
        <f t="shared" si="9"/>
        <v>0.88859999999999995</v>
      </c>
      <c r="Z32" s="6">
        <f t="shared" si="16"/>
        <v>0</v>
      </c>
      <c r="AA32" s="6">
        <f t="shared" si="12"/>
        <v>-11.8414</v>
      </c>
      <c r="AB32" s="19">
        <f t="shared" si="13"/>
        <v>-11.8414</v>
      </c>
      <c r="AE32" s="6">
        <f t="shared" si="14"/>
        <v>-0.42049999999999998</v>
      </c>
      <c r="AF32" s="6">
        <f t="shared" si="15"/>
        <v>-6.4485999999999999</v>
      </c>
      <c r="AG32" s="21">
        <f t="shared" si="10"/>
        <v>-6.8690999999999995</v>
      </c>
    </row>
    <row r="33" spans="8:33" ht="15" thickBot="1" x14ac:dyDescent="0.35">
      <c r="H33" s="14">
        <f t="shared" si="3"/>
        <v>0</v>
      </c>
      <c r="I33" s="14">
        <f t="shared" si="4"/>
        <v>0</v>
      </c>
      <c r="J33" s="10">
        <f t="shared" si="5"/>
        <v>95.25</v>
      </c>
      <c r="K33" s="8">
        <f t="shared" si="6"/>
        <v>4</v>
      </c>
      <c r="L33" s="9">
        <f t="shared" si="7"/>
        <v>0</v>
      </c>
      <c r="N33" s="6">
        <f t="shared" si="11"/>
        <v>0</v>
      </c>
      <c r="O33" s="6">
        <f t="shared" si="11"/>
        <v>0</v>
      </c>
      <c r="P33" s="6">
        <f t="shared" si="11"/>
        <v>0</v>
      </c>
      <c r="Q33" s="6">
        <f t="shared" si="11"/>
        <v>0</v>
      </c>
      <c r="R33" s="6">
        <f t="shared" si="11"/>
        <v>0</v>
      </c>
      <c r="S33" s="6">
        <f t="shared" si="11"/>
        <v>0</v>
      </c>
      <c r="T33" s="6">
        <f t="shared" si="11"/>
        <v>0</v>
      </c>
      <c r="V33" s="5">
        <f t="shared" si="8"/>
        <v>-4</v>
      </c>
      <c r="W33" s="7">
        <f t="shared" si="9"/>
        <v>0.88859999999999995</v>
      </c>
      <c r="Z33" s="6">
        <f t="shared" si="16"/>
        <v>0</v>
      </c>
      <c r="AA33" s="6">
        <f t="shared" si="12"/>
        <v>-14.968400000000001</v>
      </c>
      <c r="AB33" s="19">
        <f t="shared" si="13"/>
        <v>-14.968400000000001</v>
      </c>
      <c r="AE33" s="6">
        <f t="shared" si="14"/>
        <v>-0.31269999999999998</v>
      </c>
      <c r="AF33" s="6">
        <f t="shared" si="15"/>
        <v>-6.1821999999999999</v>
      </c>
      <c r="AG33" s="21">
        <f t="shared" si="10"/>
        <v>-6.4948999999999995</v>
      </c>
    </row>
    <row r="34" spans="8:33" ht="15" thickBot="1" x14ac:dyDescent="0.35">
      <c r="H34" s="14">
        <f t="shared" si="3"/>
        <v>0</v>
      </c>
      <c r="I34" s="14">
        <f t="shared" si="4"/>
        <v>0</v>
      </c>
      <c r="J34" s="10">
        <f t="shared" si="5"/>
        <v>95.25</v>
      </c>
      <c r="K34" s="8">
        <f t="shared" si="6"/>
        <v>4</v>
      </c>
      <c r="L34" s="9">
        <f t="shared" si="7"/>
        <v>0</v>
      </c>
      <c r="N34" s="6">
        <f t="shared" si="11"/>
        <v>0</v>
      </c>
      <c r="O34" s="6">
        <f t="shared" si="11"/>
        <v>0</v>
      </c>
      <c r="P34" s="6">
        <f t="shared" si="11"/>
        <v>0</v>
      </c>
      <c r="Q34" s="6">
        <f t="shared" si="11"/>
        <v>0</v>
      </c>
      <c r="R34" s="6">
        <f t="shared" si="11"/>
        <v>0</v>
      </c>
      <c r="S34" s="6">
        <f t="shared" si="11"/>
        <v>0</v>
      </c>
      <c r="T34" s="6">
        <f t="shared" si="11"/>
        <v>0</v>
      </c>
      <c r="V34" s="5">
        <f t="shared" si="8"/>
        <v>-4</v>
      </c>
      <c r="W34" s="7">
        <f t="shared" si="9"/>
        <v>0.88859999999999995</v>
      </c>
      <c r="Z34" s="6">
        <f t="shared" si="16"/>
        <v>0</v>
      </c>
      <c r="AA34" s="6">
        <f t="shared" si="12"/>
        <v>-17.1706</v>
      </c>
      <c r="AB34" s="19">
        <f t="shared" si="13"/>
        <v>-17.1706</v>
      </c>
      <c r="AE34" s="6">
        <f t="shared" si="14"/>
        <v>-0.22020000000000001</v>
      </c>
      <c r="AF34" s="6">
        <f t="shared" si="15"/>
        <v>-5.8453999999999997</v>
      </c>
      <c r="AG34" s="21">
        <f t="shared" si="10"/>
        <v>-6.0655999999999999</v>
      </c>
    </row>
    <row r="35" spans="8:33" ht="15" thickBot="1" x14ac:dyDescent="0.35">
      <c r="H35" s="14">
        <f t="shared" si="3"/>
        <v>0</v>
      </c>
      <c r="I35" s="14">
        <f t="shared" si="4"/>
        <v>0</v>
      </c>
      <c r="J35" s="10">
        <f t="shared" si="5"/>
        <v>95.25</v>
      </c>
      <c r="K35" s="8">
        <f t="shared" si="6"/>
        <v>4</v>
      </c>
      <c r="L35" s="9">
        <f t="shared" si="7"/>
        <v>0</v>
      </c>
      <c r="N35" s="6">
        <f t="shared" si="11"/>
        <v>0</v>
      </c>
      <c r="O35" s="6">
        <f t="shared" si="11"/>
        <v>0</v>
      </c>
      <c r="P35" s="6">
        <f t="shared" si="11"/>
        <v>0</v>
      </c>
      <c r="Q35" s="6">
        <f t="shared" si="11"/>
        <v>0</v>
      </c>
      <c r="R35" s="6">
        <f t="shared" si="11"/>
        <v>0</v>
      </c>
      <c r="S35" s="6">
        <f t="shared" si="11"/>
        <v>0</v>
      </c>
      <c r="T35" s="6">
        <f t="shared" si="11"/>
        <v>0</v>
      </c>
      <c r="V35" s="5">
        <f t="shared" si="8"/>
        <v>-4</v>
      </c>
      <c r="W35" s="7">
        <f t="shared" si="9"/>
        <v>0.88859999999999995</v>
      </c>
      <c r="Z35" s="6">
        <f t="shared" si="16"/>
        <v>0</v>
      </c>
      <c r="AA35" s="6">
        <f t="shared" si="12"/>
        <v>-18.588999999999999</v>
      </c>
      <c r="AB35" s="19">
        <f t="shared" si="13"/>
        <v>-18.588999999999999</v>
      </c>
      <c r="AE35" s="6">
        <f t="shared" si="14"/>
        <v>-0.14180000000000001</v>
      </c>
      <c r="AF35" s="6">
        <f t="shared" si="15"/>
        <v>-5.4589999999999996</v>
      </c>
      <c r="AG35" s="21">
        <f t="shared" si="10"/>
        <v>-5.6007999999999996</v>
      </c>
    </row>
    <row r="36" spans="8:33" ht="15" thickBot="1" x14ac:dyDescent="0.35">
      <c r="H36" s="14">
        <f t="shared" si="3"/>
        <v>0</v>
      </c>
      <c r="I36" s="14">
        <f t="shared" si="4"/>
        <v>0</v>
      </c>
      <c r="J36" s="10">
        <f t="shared" si="5"/>
        <v>95.25</v>
      </c>
      <c r="K36" s="8">
        <f t="shared" si="6"/>
        <v>4</v>
      </c>
      <c r="L36" s="9">
        <f t="shared" si="7"/>
        <v>0</v>
      </c>
      <c r="N36" s="6">
        <f t="shared" si="11"/>
        <v>0</v>
      </c>
      <c r="O36" s="6">
        <f t="shared" si="11"/>
        <v>0</v>
      </c>
      <c r="P36" s="6">
        <f t="shared" si="11"/>
        <v>0</v>
      </c>
      <c r="Q36" s="6">
        <f t="shared" si="11"/>
        <v>0</v>
      </c>
      <c r="R36" s="6">
        <f t="shared" si="11"/>
        <v>0</v>
      </c>
      <c r="S36" s="6">
        <f t="shared" si="11"/>
        <v>0</v>
      </c>
      <c r="T36" s="6">
        <f t="shared" si="11"/>
        <v>0</v>
      </c>
      <c r="V36" s="5">
        <f t="shared" si="8"/>
        <v>-4</v>
      </c>
      <c r="W36" s="7">
        <f t="shared" si="9"/>
        <v>0.88859999999999995</v>
      </c>
      <c r="Z36" s="6">
        <f t="shared" si="16"/>
        <v>0</v>
      </c>
      <c r="AA36" s="6">
        <f t="shared" si="12"/>
        <v>-19.351800000000001</v>
      </c>
      <c r="AB36" s="19">
        <f t="shared" si="13"/>
        <v>-19.351800000000001</v>
      </c>
      <c r="AE36" s="6">
        <f t="shared" si="14"/>
        <v>-7.6300000000000007E-2</v>
      </c>
      <c r="AF36" s="6">
        <f t="shared" si="15"/>
        <v>-5.0407000000000002</v>
      </c>
      <c r="AG36" s="21">
        <f t="shared" si="10"/>
        <v>-5.117</v>
      </c>
    </row>
    <row r="37" spans="8:33" ht="15" thickBot="1" x14ac:dyDescent="0.35">
      <c r="H37" s="14">
        <f t="shared" si="3"/>
        <v>0</v>
      </c>
      <c r="I37" s="14">
        <f t="shared" si="4"/>
        <v>0</v>
      </c>
      <c r="J37" s="10">
        <f t="shared" si="5"/>
        <v>95.25</v>
      </c>
      <c r="K37" s="8">
        <f t="shared" si="6"/>
        <v>4</v>
      </c>
      <c r="L37" s="9">
        <f t="shared" si="7"/>
        <v>0</v>
      </c>
      <c r="N37" s="6">
        <f t="shared" si="11"/>
        <v>0</v>
      </c>
      <c r="O37" s="6">
        <f t="shared" si="11"/>
        <v>0</v>
      </c>
      <c r="P37" s="6">
        <f t="shared" si="11"/>
        <v>0</v>
      </c>
      <c r="Q37" s="6">
        <f t="shared" si="11"/>
        <v>0</v>
      </c>
      <c r="R37" s="6">
        <f t="shared" si="11"/>
        <v>0</v>
      </c>
      <c r="S37" s="6">
        <f t="shared" si="11"/>
        <v>0</v>
      </c>
      <c r="T37" s="6">
        <f t="shared" si="11"/>
        <v>0</v>
      </c>
      <c r="V37" s="5">
        <f t="shared" si="8"/>
        <v>-4</v>
      </c>
      <c r="W37" s="7">
        <f t="shared" si="9"/>
        <v>0.88859999999999995</v>
      </c>
      <c r="Z37" s="6">
        <f t="shared" si="16"/>
        <v>0</v>
      </c>
      <c r="AA37" s="6">
        <f t="shared" si="12"/>
        <v>-19.574999999999999</v>
      </c>
      <c r="AB37" s="19">
        <f t="shared" si="13"/>
        <v>-19.574999999999999</v>
      </c>
      <c r="AE37" s="6">
        <f t="shared" si="14"/>
        <v>-2.23E-2</v>
      </c>
      <c r="AF37" s="6">
        <f t="shared" si="15"/>
        <v>-4.6052999999999997</v>
      </c>
      <c r="AG37" s="21">
        <f t="shared" si="10"/>
        <v>-4.6276000000000002</v>
      </c>
    </row>
    <row r="38" spans="8:33" ht="15" thickBot="1" x14ac:dyDescent="0.35">
      <c r="H38" s="14">
        <f t="shared" si="3"/>
        <v>0</v>
      </c>
      <c r="I38" s="14">
        <f t="shared" si="4"/>
        <v>0</v>
      </c>
      <c r="J38" s="10">
        <f t="shared" si="5"/>
        <v>95.25</v>
      </c>
      <c r="K38" s="8">
        <f t="shared" si="6"/>
        <v>4</v>
      </c>
      <c r="L38" s="9">
        <f t="shared" si="7"/>
        <v>0</v>
      </c>
      <c r="N38" s="6">
        <f t="shared" si="11"/>
        <v>0</v>
      </c>
      <c r="O38" s="6">
        <f t="shared" si="11"/>
        <v>0</v>
      </c>
      <c r="P38" s="6">
        <f t="shared" si="11"/>
        <v>0</v>
      </c>
      <c r="Q38" s="6">
        <f t="shared" si="11"/>
        <v>0</v>
      </c>
      <c r="R38" s="6">
        <f t="shared" si="11"/>
        <v>0</v>
      </c>
      <c r="S38" s="6">
        <f t="shared" si="11"/>
        <v>0</v>
      </c>
      <c r="T38" s="6">
        <f t="shared" si="11"/>
        <v>0</v>
      </c>
      <c r="V38" s="5">
        <f t="shared" si="8"/>
        <v>-4</v>
      </c>
      <c r="W38" s="7">
        <f t="shared" si="9"/>
        <v>0.88859999999999995</v>
      </c>
      <c r="Z38" s="6">
        <f t="shared" si="16"/>
        <v>0</v>
      </c>
      <c r="AA38" s="6">
        <f t="shared" si="12"/>
        <v>-19.362100000000002</v>
      </c>
      <c r="AB38" s="19">
        <f t="shared" si="13"/>
        <v>-19.362100000000002</v>
      </c>
      <c r="AE38" s="6">
        <f t="shared" si="14"/>
        <v>2.1299999999999999E-2</v>
      </c>
      <c r="AF38" s="6">
        <f t="shared" si="15"/>
        <v>-4.1647999999999996</v>
      </c>
      <c r="AG38" s="21">
        <f t="shared" si="10"/>
        <v>-4.1434999999999995</v>
      </c>
    </row>
    <row r="39" spans="8:33" ht="15" thickBot="1" x14ac:dyDescent="0.35">
      <c r="H39" s="14">
        <f t="shared" si="3"/>
        <v>0</v>
      </c>
      <c r="I39" s="14">
        <f t="shared" si="4"/>
        <v>0</v>
      </c>
      <c r="J39" s="10">
        <f t="shared" si="5"/>
        <v>95.25</v>
      </c>
      <c r="K39" s="8">
        <f t="shared" si="6"/>
        <v>4</v>
      </c>
      <c r="L39" s="9">
        <f t="shared" si="7"/>
        <v>0</v>
      </c>
      <c r="N39" s="6">
        <f t="shared" ref="N39:T61" si="17">IF($K39=N$4,$L39,0)</f>
        <v>0</v>
      </c>
      <c r="O39" s="6">
        <f t="shared" si="17"/>
        <v>0</v>
      </c>
      <c r="P39" s="6">
        <f t="shared" si="17"/>
        <v>0</v>
      </c>
      <c r="Q39" s="6">
        <f t="shared" si="17"/>
        <v>0</v>
      </c>
      <c r="R39" s="6">
        <f t="shared" si="17"/>
        <v>0</v>
      </c>
      <c r="S39" s="6">
        <f t="shared" si="17"/>
        <v>0</v>
      </c>
      <c r="T39" s="6">
        <f t="shared" si="17"/>
        <v>0</v>
      </c>
      <c r="V39" s="5">
        <f t="shared" si="8"/>
        <v>-4</v>
      </c>
      <c r="W39" s="7">
        <f t="shared" si="9"/>
        <v>0.88859999999999995</v>
      </c>
      <c r="Z39" s="6">
        <f t="shared" si="16"/>
        <v>0</v>
      </c>
      <c r="AA39" s="6">
        <f t="shared" si="12"/>
        <v>-18.804500000000001</v>
      </c>
      <c r="AB39" s="19">
        <f t="shared" si="13"/>
        <v>-18.804500000000001</v>
      </c>
      <c r="AE39" s="6">
        <f t="shared" si="14"/>
        <v>5.5800000000000002E-2</v>
      </c>
      <c r="AF39" s="6">
        <f t="shared" si="15"/>
        <v>-3.7292000000000001</v>
      </c>
      <c r="AG39" s="21">
        <f t="shared" si="10"/>
        <v>-3.6734</v>
      </c>
    </row>
    <row r="40" spans="8:33" ht="15" thickBot="1" x14ac:dyDescent="0.35">
      <c r="H40" s="14">
        <f t="shared" si="3"/>
        <v>0</v>
      </c>
      <c r="I40" s="14">
        <f t="shared" si="4"/>
        <v>0</v>
      </c>
      <c r="J40" s="10">
        <f t="shared" si="5"/>
        <v>95.25</v>
      </c>
      <c r="K40" s="8">
        <f t="shared" si="6"/>
        <v>4</v>
      </c>
      <c r="L40" s="9">
        <f t="shared" si="7"/>
        <v>0</v>
      </c>
      <c r="N40" s="6">
        <f t="shared" si="17"/>
        <v>0</v>
      </c>
      <c r="O40" s="6">
        <f t="shared" si="17"/>
        <v>0</v>
      </c>
      <c r="P40" s="6">
        <f t="shared" si="17"/>
        <v>0</v>
      </c>
      <c r="Q40" s="6">
        <f t="shared" si="17"/>
        <v>0</v>
      </c>
      <c r="R40" s="6">
        <f t="shared" si="17"/>
        <v>0</v>
      </c>
      <c r="S40" s="6">
        <f t="shared" si="17"/>
        <v>0</v>
      </c>
      <c r="T40" s="6">
        <f t="shared" si="17"/>
        <v>0</v>
      </c>
      <c r="V40" s="5">
        <f t="shared" si="8"/>
        <v>-4</v>
      </c>
      <c r="W40" s="7">
        <f t="shared" si="9"/>
        <v>0.88859999999999995</v>
      </c>
      <c r="Z40" s="6">
        <f t="shared" si="16"/>
        <v>0</v>
      </c>
      <c r="AA40" s="6">
        <f t="shared" si="12"/>
        <v>-17.982299999999999</v>
      </c>
      <c r="AB40" s="19">
        <f t="shared" si="13"/>
        <v>-17.982299999999999</v>
      </c>
      <c r="AE40" s="6">
        <f t="shared" si="14"/>
        <v>8.2199999999999995E-2</v>
      </c>
      <c r="AF40" s="6">
        <f t="shared" si="15"/>
        <v>-3.3060999999999998</v>
      </c>
      <c r="AG40" s="21">
        <f t="shared" si="10"/>
        <v>-3.2239</v>
      </c>
    </row>
    <row r="41" spans="8:33" ht="15" thickBot="1" x14ac:dyDescent="0.35">
      <c r="H41" s="14">
        <f t="shared" si="3"/>
        <v>0</v>
      </c>
      <c r="I41" s="14">
        <f t="shared" si="4"/>
        <v>0</v>
      </c>
      <c r="J41" s="10">
        <f t="shared" si="5"/>
        <v>95.25</v>
      </c>
      <c r="K41" s="8">
        <f t="shared" si="6"/>
        <v>4</v>
      </c>
      <c r="L41" s="9">
        <f t="shared" si="7"/>
        <v>0</v>
      </c>
      <c r="N41" s="6">
        <f t="shared" si="17"/>
        <v>0</v>
      </c>
      <c r="O41" s="6">
        <f t="shared" si="17"/>
        <v>0</v>
      </c>
      <c r="P41" s="6">
        <f t="shared" si="17"/>
        <v>0</v>
      </c>
      <c r="Q41" s="6">
        <f t="shared" si="17"/>
        <v>0</v>
      </c>
      <c r="R41" s="6">
        <f t="shared" si="17"/>
        <v>0</v>
      </c>
      <c r="S41" s="6">
        <f t="shared" si="17"/>
        <v>0</v>
      </c>
      <c r="T41" s="6">
        <f t="shared" si="17"/>
        <v>0</v>
      </c>
      <c r="V41" s="5">
        <f t="shared" si="8"/>
        <v>-4</v>
      </c>
      <c r="W41" s="7">
        <f t="shared" si="9"/>
        <v>0.88859999999999995</v>
      </c>
      <c r="Z41" s="6">
        <f t="shared" si="16"/>
        <v>0</v>
      </c>
      <c r="AA41" s="6">
        <f t="shared" si="12"/>
        <v>-16.965</v>
      </c>
      <c r="AB41" s="19">
        <f t="shared" si="13"/>
        <v>-16.965</v>
      </c>
      <c r="AE41" s="6">
        <f t="shared" si="14"/>
        <v>0.1017</v>
      </c>
      <c r="AF41" s="6">
        <f t="shared" si="15"/>
        <v>-2.9015</v>
      </c>
      <c r="AG41" s="21">
        <f t="shared" si="10"/>
        <v>-2.7997999999999998</v>
      </c>
    </row>
    <row r="42" spans="8:33" ht="15" thickBot="1" x14ac:dyDescent="0.35">
      <c r="H42" s="14">
        <f t="shared" si="3"/>
        <v>0</v>
      </c>
      <c r="I42" s="14">
        <f t="shared" si="4"/>
        <v>0</v>
      </c>
      <c r="J42" s="10">
        <f t="shared" si="5"/>
        <v>95.25</v>
      </c>
      <c r="K42" s="8">
        <f t="shared" si="6"/>
        <v>4</v>
      </c>
      <c r="L42" s="9">
        <f t="shared" si="7"/>
        <v>0</v>
      </c>
      <c r="N42" s="6">
        <f t="shared" si="17"/>
        <v>0</v>
      </c>
      <c r="O42" s="6">
        <f t="shared" si="17"/>
        <v>0</v>
      </c>
      <c r="P42" s="6">
        <f t="shared" si="17"/>
        <v>0</v>
      </c>
      <c r="Q42" s="6">
        <f t="shared" si="17"/>
        <v>0</v>
      </c>
      <c r="R42" s="6">
        <f t="shared" si="17"/>
        <v>0</v>
      </c>
      <c r="S42" s="6">
        <f t="shared" si="17"/>
        <v>0</v>
      </c>
      <c r="T42" s="6">
        <f t="shared" si="17"/>
        <v>0</v>
      </c>
      <c r="V42" s="5">
        <f t="shared" si="8"/>
        <v>-4</v>
      </c>
      <c r="W42" s="7">
        <f t="shared" si="9"/>
        <v>0.88859999999999995</v>
      </c>
      <c r="Z42" s="6">
        <f t="shared" si="16"/>
        <v>0</v>
      </c>
      <c r="AA42" s="6">
        <f t="shared" si="12"/>
        <v>-15.8118</v>
      </c>
      <c r="AB42" s="19">
        <f t="shared" si="13"/>
        <v>-15.8118</v>
      </c>
      <c r="AE42" s="6">
        <f t="shared" si="14"/>
        <v>0.1153</v>
      </c>
      <c r="AF42" s="6">
        <f t="shared" si="15"/>
        <v>-2.5198</v>
      </c>
      <c r="AG42" s="21">
        <f t="shared" si="10"/>
        <v>-2.4045000000000001</v>
      </c>
    </row>
    <row r="43" spans="8:33" ht="15" thickBot="1" x14ac:dyDescent="0.35">
      <c r="H43" s="14">
        <f t="shared" si="3"/>
        <v>0</v>
      </c>
      <c r="I43" s="14">
        <f t="shared" si="4"/>
        <v>0</v>
      </c>
      <c r="J43" s="10">
        <f t="shared" si="5"/>
        <v>95.25</v>
      </c>
      <c r="K43" s="8">
        <f t="shared" si="6"/>
        <v>4</v>
      </c>
      <c r="L43" s="9">
        <f t="shared" si="7"/>
        <v>0</v>
      </c>
      <c r="N43" s="6">
        <f t="shared" si="17"/>
        <v>0</v>
      </c>
      <c r="O43" s="6">
        <f t="shared" si="17"/>
        <v>0</v>
      </c>
      <c r="P43" s="6">
        <f t="shared" si="17"/>
        <v>0</v>
      </c>
      <c r="Q43" s="6">
        <f t="shared" si="17"/>
        <v>0</v>
      </c>
      <c r="R43" s="6">
        <f t="shared" si="17"/>
        <v>0</v>
      </c>
      <c r="S43" s="6">
        <f t="shared" si="17"/>
        <v>0</v>
      </c>
      <c r="T43" s="6">
        <f t="shared" si="17"/>
        <v>0</v>
      </c>
      <c r="V43" s="5">
        <f t="shared" si="8"/>
        <v>-4</v>
      </c>
      <c r="W43" s="7">
        <f t="shared" si="9"/>
        <v>0.88859999999999995</v>
      </c>
      <c r="Z43" s="6">
        <f t="shared" si="16"/>
        <v>0</v>
      </c>
      <c r="AA43" s="6">
        <f t="shared" si="12"/>
        <v>-14.573</v>
      </c>
      <c r="AB43" s="19">
        <f t="shared" si="13"/>
        <v>-14.573</v>
      </c>
      <c r="AE43" s="6">
        <f t="shared" si="14"/>
        <v>0.1239</v>
      </c>
      <c r="AF43" s="6">
        <f t="shared" si="15"/>
        <v>-2.1640999999999999</v>
      </c>
      <c r="AG43" s="21">
        <f t="shared" si="10"/>
        <v>-2.0402</v>
      </c>
    </row>
    <row r="44" spans="8:33" ht="15" thickBot="1" x14ac:dyDescent="0.35">
      <c r="H44" s="14">
        <f t="shared" si="3"/>
        <v>0</v>
      </c>
      <c r="I44" s="14">
        <f t="shared" si="4"/>
        <v>0</v>
      </c>
      <c r="J44" s="10">
        <f t="shared" si="5"/>
        <v>95.25</v>
      </c>
      <c r="K44" s="8">
        <f t="shared" si="6"/>
        <v>4</v>
      </c>
      <c r="L44" s="9">
        <f t="shared" si="7"/>
        <v>0</v>
      </c>
      <c r="N44" s="6">
        <f t="shared" si="17"/>
        <v>0</v>
      </c>
      <c r="O44" s="6">
        <f t="shared" si="17"/>
        <v>0</v>
      </c>
      <c r="P44" s="6">
        <f t="shared" si="17"/>
        <v>0</v>
      </c>
      <c r="Q44" s="6">
        <f t="shared" si="17"/>
        <v>0</v>
      </c>
      <c r="R44" s="6">
        <f t="shared" si="17"/>
        <v>0</v>
      </c>
      <c r="S44" s="6">
        <f t="shared" si="17"/>
        <v>0</v>
      </c>
      <c r="T44" s="6">
        <f t="shared" si="17"/>
        <v>0</v>
      </c>
      <c r="V44" s="5">
        <f t="shared" si="8"/>
        <v>-4</v>
      </c>
      <c r="W44" s="7">
        <f t="shared" si="9"/>
        <v>0.88859999999999995</v>
      </c>
      <c r="Z44" s="6">
        <f t="shared" si="16"/>
        <v>0</v>
      </c>
      <c r="AA44" s="6">
        <f t="shared" si="12"/>
        <v>-13.2906</v>
      </c>
      <c r="AB44" s="19">
        <f t="shared" si="13"/>
        <v>-13.2906</v>
      </c>
      <c r="AE44" s="6">
        <f t="shared" si="14"/>
        <v>0.12820000000000001</v>
      </c>
      <c r="AF44" s="6">
        <f t="shared" si="15"/>
        <v>-1.8362000000000001</v>
      </c>
      <c r="AG44" s="21">
        <f t="shared" si="10"/>
        <v>-1.708</v>
      </c>
    </row>
    <row r="45" spans="8:33" ht="15" thickBot="1" x14ac:dyDescent="0.35">
      <c r="H45" s="14">
        <f t="shared" si="3"/>
        <v>0</v>
      </c>
      <c r="I45" s="14">
        <f t="shared" si="4"/>
        <v>0</v>
      </c>
      <c r="J45" s="10">
        <f t="shared" si="5"/>
        <v>95.25</v>
      </c>
      <c r="K45" s="8">
        <f t="shared" si="6"/>
        <v>4</v>
      </c>
      <c r="L45" s="9">
        <f t="shared" si="7"/>
        <v>0</v>
      </c>
      <c r="N45" s="6">
        <f t="shared" si="17"/>
        <v>0</v>
      </c>
      <c r="O45" s="6">
        <f t="shared" si="17"/>
        <v>0</v>
      </c>
      <c r="P45" s="6">
        <f t="shared" si="17"/>
        <v>0</v>
      </c>
      <c r="Q45" s="6">
        <f t="shared" si="17"/>
        <v>0</v>
      </c>
      <c r="R45" s="6">
        <f t="shared" si="17"/>
        <v>0</v>
      </c>
      <c r="S45" s="6">
        <f t="shared" si="17"/>
        <v>0</v>
      </c>
      <c r="T45" s="6">
        <f t="shared" si="17"/>
        <v>0</v>
      </c>
      <c r="V45" s="5">
        <f t="shared" si="8"/>
        <v>-4</v>
      </c>
      <c r="W45" s="7">
        <f t="shared" si="9"/>
        <v>0.88859999999999995</v>
      </c>
      <c r="Z45" s="6">
        <f t="shared" si="16"/>
        <v>0</v>
      </c>
      <c r="AA45" s="6">
        <f t="shared" si="12"/>
        <v>-11.998900000000001</v>
      </c>
      <c r="AB45" s="19">
        <f t="shared" si="13"/>
        <v>-11.998900000000001</v>
      </c>
      <c r="AE45" s="6">
        <f t="shared" si="14"/>
        <v>0.12920000000000001</v>
      </c>
      <c r="AF45" s="6">
        <f t="shared" si="15"/>
        <v>-1.5371999999999999</v>
      </c>
      <c r="AG45" s="21">
        <f t="shared" si="10"/>
        <v>-1.4079999999999999</v>
      </c>
    </row>
    <row r="46" spans="8:33" ht="15" thickBot="1" x14ac:dyDescent="0.35">
      <c r="H46" s="14">
        <f t="shared" si="3"/>
        <v>0</v>
      </c>
      <c r="I46" s="14">
        <f t="shared" si="4"/>
        <v>0</v>
      </c>
      <c r="J46" s="10">
        <f t="shared" si="5"/>
        <v>95.25</v>
      </c>
      <c r="K46" s="8">
        <f t="shared" si="6"/>
        <v>4</v>
      </c>
      <c r="L46" s="9">
        <f t="shared" si="7"/>
        <v>0</v>
      </c>
      <c r="N46" s="6">
        <f t="shared" si="17"/>
        <v>0</v>
      </c>
      <c r="O46" s="6">
        <f t="shared" si="17"/>
        <v>0</v>
      </c>
      <c r="P46" s="6">
        <f t="shared" si="17"/>
        <v>0</v>
      </c>
      <c r="Q46" s="6">
        <f t="shared" si="17"/>
        <v>0</v>
      </c>
      <c r="R46" s="6">
        <f t="shared" si="17"/>
        <v>0</v>
      </c>
      <c r="S46" s="6">
        <f t="shared" si="17"/>
        <v>0</v>
      </c>
      <c r="T46" s="6">
        <f t="shared" si="17"/>
        <v>0</v>
      </c>
      <c r="V46" s="5">
        <f t="shared" si="8"/>
        <v>-4</v>
      </c>
      <c r="W46" s="7">
        <f t="shared" si="9"/>
        <v>0.88859999999999995</v>
      </c>
      <c r="Z46" s="6">
        <f t="shared" si="16"/>
        <v>0</v>
      </c>
      <c r="AA46" s="6">
        <f t="shared" si="12"/>
        <v>-10.7255</v>
      </c>
      <c r="AB46" s="19">
        <f t="shared" si="13"/>
        <v>-10.7255</v>
      </c>
      <c r="AE46" s="6">
        <f t="shared" si="14"/>
        <v>0.1273</v>
      </c>
      <c r="AF46" s="6">
        <f t="shared" si="15"/>
        <v>-1.2672000000000001</v>
      </c>
      <c r="AG46" s="21">
        <f t="shared" si="10"/>
        <v>-1.1399000000000001</v>
      </c>
    </row>
    <row r="47" spans="8:33" ht="15" thickBot="1" x14ac:dyDescent="0.35">
      <c r="H47" s="14">
        <f t="shared" si="3"/>
        <v>0</v>
      </c>
      <c r="I47" s="14">
        <f t="shared" si="4"/>
        <v>0</v>
      </c>
      <c r="J47" s="10">
        <f t="shared" si="5"/>
        <v>95.25</v>
      </c>
      <c r="K47" s="8">
        <f t="shared" si="6"/>
        <v>4</v>
      </c>
      <c r="L47" s="9">
        <f t="shared" si="7"/>
        <v>0</v>
      </c>
      <c r="N47" s="6">
        <f t="shared" si="17"/>
        <v>0</v>
      </c>
      <c r="O47" s="6">
        <f t="shared" si="17"/>
        <v>0</v>
      </c>
      <c r="P47" s="6">
        <f t="shared" si="17"/>
        <v>0</v>
      </c>
      <c r="Q47" s="6">
        <f t="shared" si="17"/>
        <v>0</v>
      </c>
      <c r="R47" s="6">
        <f t="shared" si="17"/>
        <v>0</v>
      </c>
      <c r="S47" s="6">
        <f t="shared" si="17"/>
        <v>0</v>
      </c>
      <c r="T47" s="6">
        <f t="shared" si="17"/>
        <v>0</v>
      </c>
      <c r="V47" s="5">
        <f t="shared" si="8"/>
        <v>-4</v>
      </c>
      <c r="W47" s="7">
        <f t="shared" si="9"/>
        <v>0.88859999999999995</v>
      </c>
      <c r="Z47" s="6">
        <f t="shared" si="16"/>
        <v>0</v>
      </c>
      <c r="AA47" s="6">
        <f t="shared" si="12"/>
        <v>-9.4923000000000002</v>
      </c>
      <c r="AB47" s="19">
        <f t="shared" si="13"/>
        <v>-9.4923000000000002</v>
      </c>
      <c r="AE47" s="6">
        <f t="shared" si="14"/>
        <v>0.12330000000000001</v>
      </c>
      <c r="AF47" s="6">
        <f t="shared" si="15"/>
        <v>-1.0259</v>
      </c>
      <c r="AG47" s="21">
        <f t="shared" si="10"/>
        <v>-0.90260000000000007</v>
      </c>
    </row>
    <row r="48" spans="8:33" ht="15" thickBot="1" x14ac:dyDescent="0.35">
      <c r="H48" s="14">
        <f t="shared" si="3"/>
        <v>0</v>
      </c>
      <c r="I48" s="14">
        <f t="shared" si="4"/>
        <v>0</v>
      </c>
      <c r="J48" s="10">
        <f t="shared" si="5"/>
        <v>95.25</v>
      </c>
      <c r="K48" s="8">
        <f t="shared" si="6"/>
        <v>4</v>
      </c>
      <c r="L48" s="9">
        <f t="shared" si="7"/>
        <v>0</v>
      </c>
      <c r="N48" s="6">
        <f t="shared" si="17"/>
        <v>0</v>
      </c>
      <c r="O48" s="6">
        <f t="shared" si="17"/>
        <v>0</v>
      </c>
      <c r="P48" s="6">
        <f t="shared" si="17"/>
        <v>0</v>
      </c>
      <c r="Q48" s="6">
        <f t="shared" si="17"/>
        <v>0</v>
      </c>
      <c r="R48" s="6">
        <f t="shared" si="17"/>
        <v>0</v>
      </c>
      <c r="S48" s="6">
        <f t="shared" si="17"/>
        <v>0</v>
      </c>
      <c r="T48" s="6">
        <f t="shared" si="17"/>
        <v>0</v>
      </c>
      <c r="V48" s="5">
        <f t="shared" si="8"/>
        <v>-4</v>
      </c>
      <c r="W48" s="7">
        <f t="shared" si="9"/>
        <v>0.88859999999999995</v>
      </c>
      <c r="Z48" s="6">
        <f t="shared" si="16"/>
        <v>0</v>
      </c>
      <c r="AA48" s="6">
        <f t="shared" si="12"/>
        <v>-8.3158999999999992</v>
      </c>
      <c r="AB48" s="19">
        <f t="shared" si="13"/>
        <v>-8.3158999999999992</v>
      </c>
      <c r="AE48" s="6">
        <f t="shared" si="14"/>
        <v>0.1176</v>
      </c>
      <c r="AF48" s="6">
        <f t="shared" si="15"/>
        <v>-0.81230000000000002</v>
      </c>
      <c r="AG48" s="21">
        <f t="shared" si="10"/>
        <v>-0.69469999999999998</v>
      </c>
    </row>
    <row r="49" spans="8:33" ht="15" thickBot="1" x14ac:dyDescent="0.35">
      <c r="H49" s="14">
        <f t="shared" si="3"/>
        <v>0</v>
      </c>
      <c r="I49" s="14">
        <f t="shared" si="4"/>
        <v>0</v>
      </c>
      <c r="J49" s="10">
        <f t="shared" si="5"/>
        <v>95.25</v>
      </c>
      <c r="K49" s="8">
        <f t="shared" si="6"/>
        <v>4</v>
      </c>
      <c r="L49" s="9">
        <f t="shared" si="7"/>
        <v>0</v>
      </c>
      <c r="N49" s="6">
        <f t="shared" si="17"/>
        <v>0</v>
      </c>
      <c r="O49" s="6">
        <f t="shared" si="17"/>
        <v>0</v>
      </c>
      <c r="P49" s="6">
        <f t="shared" si="17"/>
        <v>0</v>
      </c>
      <c r="Q49" s="6">
        <f t="shared" si="17"/>
        <v>0</v>
      </c>
      <c r="R49" s="6">
        <f t="shared" si="17"/>
        <v>0</v>
      </c>
      <c r="S49" s="6">
        <f t="shared" si="17"/>
        <v>0</v>
      </c>
      <c r="T49" s="6">
        <f t="shared" si="17"/>
        <v>0</v>
      </c>
      <c r="V49" s="5">
        <f t="shared" si="8"/>
        <v>-4</v>
      </c>
      <c r="W49" s="7">
        <f t="shared" si="9"/>
        <v>0.88859999999999995</v>
      </c>
      <c r="Z49" s="6">
        <f t="shared" si="16"/>
        <v>0</v>
      </c>
      <c r="AA49" s="6">
        <f t="shared" si="12"/>
        <v>-7.2084999999999999</v>
      </c>
      <c r="AB49" s="19">
        <f t="shared" si="13"/>
        <v>-7.2084999999999999</v>
      </c>
      <c r="AE49" s="6">
        <f t="shared" si="14"/>
        <v>0.11070000000000001</v>
      </c>
      <c r="AF49" s="6">
        <f t="shared" si="15"/>
        <v>-0.62519999999999998</v>
      </c>
      <c r="AG49" s="21">
        <f t="shared" si="10"/>
        <v>-0.51449999999999996</v>
      </c>
    </row>
    <row r="50" spans="8:33" ht="15" thickBot="1" x14ac:dyDescent="0.35">
      <c r="H50" s="14">
        <f t="shared" si="3"/>
        <v>0</v>
      </c>
      <c r="I50" s="14">
        <f t="shared" si="4"/>
        <v>0</v>
      </c>
      <c r="J50" s="10">
        <f t="shared" si="5"/>
        <v>95.25</v>
      </c>
      <c r="K50" s="8">
        <f t="shared" si="6"/>
        <v>4</v>
      </c>
      <c r="L50" s="9">
        <f t="shared" si="7"/>
        <v>0</v>
      </c>
      <c r="N50" s="6">
        <f t="shared" si="17"/>
        <v>0</v>
      </c>
      <c r="O50" s="6">
        <f t="shared" si="17"/>
        <v>0</v>
      </c>
      <c r="P50" s="6">
        <f t="shared" si="17"/>
        <v>0</v>
      </c>
      <c r="Q50" s="6">
        <f t="shared" si="17"/>
        <v>0</v>
      </c>
      <c r="R50" s="6">
        <f t="shared" si="17"/>
        <v>0</v>
      </c>
      <c r="S50" s="6">
        <f t="shared" si="17"/>
        <v>0</v>
      </c>
      <c r="T50" s="6">
        <f t="shared" si="17"/>
        <v>0</v>
      </c>
      <c r="V50" s="5">
        <f t="shared" si="8"/>
        <v>-4</v>
      </c>
      <c r="W50" s="7">
        <f t="shared" si="9"/>
        <v>0.88859999999999995</v>
      </c>
      <c r="Z50" s="6">
        <f t="shared" si="16"/>
        <v>0</v>
      </c>
      <c r="AA50" s="6">
        <f t="shared" si="12"/>
        <v>-6.1783999999999999</v>
      </c>
      <c r="AB50" s="19">
        <f t="shared" si="13"/>
        <v>-6.1783999999999999</v>
      </c>
      <c r="AE50" s="6">
        <f t="shared" si="14"/>
        <v>0.10299999999999999</v>
      </c>
      <c r="AF50" s="6">
        <f t="shared" si="15"/>
        <v>-0.46310000000000001</v>
      </c>
      <c r="AG50" s="21">
        <f t="shared" si="10"/>
        <v>-0.36010000000000003</v>
      </c>
    </row>
    <row r="51" spans="8:33" ht="15" thickBot="1" x14ac:dyDescent="0.35">
      <c r="H51" s="14">
        <f t="shared" si="3"/>
        <v>0</v>
      </c>
      <c r="I51" s="14">
        <f t="shared" si="4"/>
        <v>0</v>
      </c>
      <c r="J51" s="10">
        <f t="shared" si="5"/>
        <v>95.25</v>
      </c>
      <c r="K51" s="8">
        <f t="shared" si="6"/>
        <v>4</v>
      </c>
      <c r="L51" s="9">
        <f t="shared" si="7"/>
        <v>0</v>
      </c>
      <c r="N51" s="6">
        <f t="shared" si="17"/>
        <v>0</v>
      </c>
      <c r="O51" s="6">
        <f t="shared" si="17"/>
        <v>0</v>
      </c>
      <c r="P51" s="6">
        <f t="shared" si="17"/>
        <v>0</v>
      </c>
      <c r="Q51" s="6">
        <f t="shared" si="17"/>
        <v>0</v>
      </c>
      <c r="R51" s="6">
        <f t="shared" si="17"/>
        <v>0</v>
      </c>
      <c r="S51" s="6">
        <f t="shared" si="17"/>
        <v>0</v>
      </c>
      <c r="T51" s="6">
        <f t="shared" si="17"/>
        <v>0</v>
      </c>
      <c r="V51" s="5">
        <f t="shared" si="8"/>
        <v>-4</v>
      </c>
      <c r="W51" s="7">
        <f t="shared" si="9"/>
        <v>0.88859999999999995</v>
      </c>
      <c r="Z51" s="6">
        <f t="shared" si="16"/>
        <v>0</v>
      </c>
      <c r="AA51" s="6">
        <f t="shared" si="12"/>
        <v>-5.2308000000000003</v>
      </c>
      <c r="AB51" s="19">
        <f t="shared" si="13"/>
        <v>-5.2308000000000003</v>
      </c>
      <c r="AE51" s="6">
        <f t="shared" si="14"/>
        <v>9.4799999999999995E-2</v>
      </c>
      <c r="AF51" s="6">
        <f t="shared" si="15"/>
        <v>-0.3241</v>
      </c>
      <c r="AG51" s="21">
        <f t="shared" si="10"/>
        <v>-0.2293</v>
      </c>
    </row>
    <row r="52" spans="8:33" ht="15" thickBot="1" x14ac:dyDescent="0.35">
      <c r="H52" s="14">
        <f t="shared" si="3"/>
        <v>0</v>
      </c>
      <c r="I52" s="14">
        <f t="shared" si="4"/>
        <v>0</v>
      </c>
      <c r="J52" s="10">
        <f t="shared" si="5"/>
        <v>95.25</v>
      </c>
      <c r="K52" s="8">
        <f t="shared" si="6"/>
        <v>4</v>
      </c>
      <c r="L52" s="9">
        <f t="shared" si="7"/>
        <v>0</v>
      </c>
      <c r="N52" s="6">
        <f t="shared" si="17"/>
        <v>0</v>
      </c>
      <c r="O52" s="6">
        <f t="shared" si="17"/>
        <v>0</v>
      </c>
      <c r="P52" s="6">
        <f t="shared" si="17"/>
        <v>0</v>
      </c>
      <c r="Q52" s="6">
        <f t="shared" si="17"/>
        <v>0</v>
      </c>
      <c r="R52" s="6">
        <f t="shared" si="17"/>
        <v>0</v>
      </c>
      <c r="S52" s="6">
        <f t="shared" si="17"/>
        <v>0</v>
      </c>
      <c r="T52" s="6">
        <f t="shared" si="17"/>
        <v>0</v>
      </c>
      <c r="V52" s="5">
        <f t="shared" si="8"/>
        <v>-4</v>
      </c>
      <c r="W52" s="7">
        <f t="shared" si="9"/>
        <v>0.88859999999999995</v>
      </c>
      <c r="Z52" s="6">
        <f t="shared" si="16"/>
        <v>0</v>
      </c>
      <c r="AA52" s="6">
        <f t="shared" si="12"/>
        <v>-4.3681000000000001</v>
      </c>
      <c r="AB52" s="19">
        <f t="shared" si="13"/>
        <v>-4.3681000000000001</v>
      </c>
      <c r="AE52" s="6">
        <f t="shared" si="14"/>
        <v>8.6300000000000002E-2</v>
      </c>
      <c r="AF52" s="6">
        <f t="shared" si="15"/>
        <v>-0.2064</v>
      </c>
      <c r="AG52" s="21">
        <f t="shared" si="10"/>
        <v>-0.1201</v>
      </c>
    </row>
    <row r="53" spans="8:33" ht="15" thickBot="1" x14ac:dyDescent="0.35">
      <c r="H53" s="14">
        <f t="shared" si="3"/>
        <v>0</v>
      </c>
      <c r="I53" s="14">
        <f t="shared" si="4"/>
        <v>0</v>
      </c>
      <c r="J53" s="10">
        <f t="shared" si="5"/>
        <v>95.25</v>
      </c>
      <c r="K53" s="8">
        <f t="shared" si="6"/>
        <v>4</v>
      </c>
      <c r="L53" s="9">
        <f t="shared" si="7"/>
        <v>0</v>
      </c>
      <c r="N53" s="6">
        <f t="shared" si="17"/>
        <v>0</v>
      </c>
      <c r="O53" s="6">
        <f t="shared" si="17"/>
        <v>0</v>
      </c>
      <c r="P53" s="6">
        <f t="shared" si="17"/>
        <v>0</v>
      </c>
      <c r="Q53" s="6">
        <f t="shared" si="17"/>
        <v>0</v>
      </c>
      <c r="R53" s="6">
        <f t="shared" si="17"/>
        <v>0</v>
      </c>
      <c r="S53" s="6">
        <f t="shared" si="17"/>
        <v>0</v>
      </c>
      <c r="T53" s="6">
        <f t="shared" si="17"/>
        <v>0</v>
      </c>
      <c r="V53" s="5">
        <f t="shared" si="8"/>
        <v>-4</v>
      </c>
      <c r="W53" s="7">
        <f t="shared" si="9"/>
        <v>0.88859999999999995</v>
      </c>
      <c r="Z53" s="6">
        <f t="shared" si="16"/>
        <v>0</v>
      </c>
      <c r="AA53" s="6">
        <f t="shared" si="12"/>
        <v>-3.5905999999999998</v>
      </c>
      <c r="AB53" s="19">
        <f t="shared" si="13"/>
        <v>-3.5905999999999998</v>
      </c>
      <c r="AE53" s="6">
        <f t="shared" si="14"/>
        <v>7.7799999999999994E-2</v>
      </c>
      <c r="AF53" s="6">
        <f t="shared" si="15"/>
        <v>-0.1081</v>
      </c>
      <c r="AG53" s="21">
        <f t="shared" si="10"/>
        <v>-3.0300000000000007E-2</v>
      </c>
    </row>
    <row r="54" spans="8:33" ht="15" thickBot="1" x14ac:dyDescent="0.35">
      <c r="H54" s="14">
        <f t="shared" si="3"/>
        <v>0</v>
      </c>
      <c r="I54" s="14">
        <f t="shared" si="4"/>
        <v>0</v>
      </c>
      <c r="J54" s="10">
        <f t="shared" si="5"/>
        <v>95.25</v>
      </c>
      <c r="K54" s="8">
        <f t="shared" si="6"/>
        <v>4</v>
      </c>
      <c r="L54" s="9">
        <f t="shared" si="7"/>
        <v>0</v>
      </c>
      <c r="N54" s="6">
        <f t="shared" si="17"/>
        <v>0</v>
      </c>
      <c r="O54" s="6">
        <f t="shared" si="17"/>
        <v>0</v>
      </c>
      <c r="P54" s="6">
        <f t="shared" si="17"/>
        <v>0</v>
      </c>
      <c r="Q54" s="6">
        <f t="shared" si="17"/>
        <v>0</v>
      </c>
      <c r="R54" s="6">
        <f t="shared" si="17"/>
        <v>0</v>
      </c>
      <c r="S54" s="6">
        <f t="shared" si="17"/>
        <v>0</v>
      </c>
      <c r="T54" s="6">
        <f t="shared" si="17"/>
        <v>0</v>
      </c>
      <c r="V54" s="5">
        <f t="shared" si="8"/>
        <v>-4</v>
      </c>
      <c r="W54" s="7">
        <f t="shared" si="9"/>
        <v>0.88859999999999995</v>
      </c>
      <c r="Z54" s="6">
        <f t="shared" si="16"/>
        <v>0</v>
      </c>
      <c r="AA54" s="6">
        <f t="shared" si="12"/>
        <v>-2.8967000000000001</v>
      </c>
      <c r="AB54" s="19">
        <f t="shared" si="13"/>
        <v>-2.8967000000000001</v>
      </c>
      <c r="AE54" s="6">
        <f t="shared" si="14"/>
        <v>6.9400000000000003E-2</v>
      </c>
      <c r="AF54" s="6">
        <f t="shared" si="15"/>
        <v>-2.7300000000000001E-2</v>
      </c>
      <c r="AG54" s="21">
        <f t="shared" si="10"/>
        <v>4.2099999999999999E-2</v>
      </c>
    </row>
    <row r="55" spans="8:33" ht="15" thickBot="1" x14ac:dyDescent="0.35">
      <c r="H55" s="14">
        <f t="shared" si="3"/>
        <v>0</v>
      </c>
      <c r="I55" s="14">
        <f t="shared" si="4"/>
        <v>0</v>
      </c>
      <c r="J55" s="10">
        <f t="shared" si="5"/>
        <v>95.25</v>
      </c>
      <c r="K55" s="8">
        <f t="shared" si="6"/>
        <v>4</v>
      </c>
      <c r="L55" s="9">
        <f t="shared" si="7"/>
        <v>0</v>
      </c>
      <c r="N55" s="6">
        <f t="shared" si="17"/>
        <v>0</v>
      </c>
      <c r="O55" s="6">
        <f t="shared" si="17"/>
        <v>0</v>
      </c>
      <c r="P55" s="6">
        <f t="shared" si="17"/>
        <v>0</v>
      </c>
      <c r="Q55" s="6">
        <f t="shared" si="17"/>
        <v>0</v>
      </c>
      <c r="R55" s="6">
        <f t="shared" si="17"/>
        <v>0</v>
      </c>
      <c r="S55" s="6">
        <f t="shared" si="17"/>
        <v>0</v>
      </c>
      <c r="T55" s="6">
        <f t="shared" si="17"/>
        <v>0</v>
      </c>
      <c r="V55" s="5">
        <f t="shared" si="8"/>
        <v>-4</v>
      </c>
      <c r="W55" s="7">
        <f t="shared" si="9"/>
        <v>0.88859999999999995</v>
      </c>
      <c r="Z55" s="6">
        <f t="shared" si="16"/>
        <v>0</v>
      </c>
      <c r="AA55" s="6">
        <f t="shared" si="12"/>
        <v>-2.2837000000000001</v>
      </c>
      <c r="AB55" s="19">
        <f t="shared" si="13"/>
        <v>-2.2837000000000001</v>
      </c>
      <c r="AE55" s="6">
        <f t="shared" si="14"/>
        <v>6.13E-2</v>
      </c>
      <c r="AF55" s="6">
        <f t="shared" si="15"/>
        <v>3.7900000000000003E-2</v>
      </c>
      <c r="AG55" s="21">
        <f t="shared" si="10"/>
        <v>9.920000000000001E-2</v>
      </c>
    </row>
    <row r="56" spans="8:33" ht="15" thickBot="1" x14ac:dyDescent="0.35">
      <c r="H56" s="14">
        <f t="shared" si="3"/>
        <v>0</v>
      </c>
      <c r="I56" s="14">
        <f t="shared" si="4"/>
        <v>0</v>
      </c>
      <c r="J56" s="10">
        <f t="shared" si="5"/>
        <v>95.25</v>
      </c>
      <c r="K56" s="8">
        <f t="shared" si="6"/>
        <v>4</v>
      </c>
      <c r="L56" s="9">
        <f t="shared" si="7"/>
        <v>0</v>
      </c>
      <c r="N56" s="6">
        <f t="shared" si="17"/>
        <v>0</v>
      </c>
      <c r="O56" s="6">
        <f t="shared" si="17"/>
        <v>0</v>
      </c>
      <c r="P56" s="6">
        <f t="shared" si="17"/>
        <v>0</v>
      </c>
      <c r="Q56" s="6">
        <f t="shared" si="17"/>
        <v>0</v>
      </c>
      <c r="R56" s="6">
        <f t="shared" si="17"/>
        <v>0</v>
      </c>
      <c r="S56" s="6">
        <f t="shared" si="17"/>
        <v>0</v>
      </c>
      <c r="T56" s="6">
        <f t="shared" si="17"/>
        <v>0</v>
      </c>
      <c r="V56" s="5">
        <f t="shared" si="8"/>
        <v>-4</v>
      </c>
      <c r="W56" s="7">
        <f t="shared" si="9"/>
        <v>0.88859999999999995</v>
      </c>
      <c r="Z56" s="6">
        <f t="shared" si="16"/>
        <v>0</v>
      </c>
      <c r="AA56" s="6">
        <f t="shared" si="12"/>
        <v>-1.7476</v>
      </c>
      <c r="AB56" s="19">
        <f t="shared" si="13"/>
        <v>-1.7476</v>
      </c>
      <c r="AE56" s="6">
        <f t="shared" si="14"/>
        <v>5.3600000000000002E-2</v>
      </c>
      <c r="AF56" s="6">
        <f t="shared" si="15"/>
        <v>8.9300000000000004E-2</v>
      </c>
      <c r="AG56" s="21">
        <f t="shared" si="10"/>
        <v>0.1429</v>
      </c>
    </row>
    <row r="57" spans="8:33" ht="15" thickBot="1" x14ac:dyDescent="0.35">
      <c r="H57" s="14">
        <f t="shared" si="3"/>
        <v>0</v>
      </c>
      <c r="I57" s="14">
        <f t="shared" si="4"/>
        <v>0</v>
      </c>
      <c r="J57" s="10">
        <f t="shared" si="5"/>
        <v>95.25</v>
      </c>
      <c r="K57" s="8">
        <f t="shared" si="6"/>
        <v>4</v>
      </c>
      <c r="L57" s="9">
        <f t="shared" si="7"/>
        <v>0</v>
      </c>
      <c r="N57" s="6">
        <f t="shared" si="17"/>
        <v>0</v>
      </c>
      <c r="O57" s="6">
        <f t="shared" si="17"/>
        <v>0</v>
      </c>
      <c r="P57" s="6">
        <f t="shared" si="17"/>
        <v>0</v>
      </c>
      <c r="Q57" s="6">
        <f t="shared" si="17"/>
        <v>0</v>
      </c>
      <c r="R57" s="6">
        <f t="shared" si="17"/>
        <v>0</v>
      </c>
      <c r="S57" s="6">
        <f t="shared" si="17"/>
        <v>0</v>
      </c>
      <c r="T57" s="6">
        <f t="shared" si="17"/>
        <v>0</v>
      </c>
      <c r="V57" s="5">
        <f t="shared" si="8"/>
        <v>-4</v>
      </c>
      <c r="W57" s="7">
        <f t="shared" si="9"/>
        <v>0.88859999999999995</v>
      </c>
      <c r="Z57" s="6">
        <f t="shared" si="16"/>
        <v>0</v>
      </c>
      <c r="AA57" s="6">
        <f t="shared" si="12"/>
        <v>-1.2838000000000001</v>
      </c>
      <c r="AB57" s="19">
        <f t="shared" si="13"/>
        <v>-1.2838000000000001</v>
      </c>
      <c r="AE57" s="6">
        <f t="shared" si="14"/>
        <v>4.6399999999999997E-2</v>
      </c>
      <c r="AF57" s="6">
        <f t="shared" si="15"/>
        <v>0.12859999999999999</v>
      </c>
      <c r="AG57" s="21">
        <f t="shared" si="10"/>
        <v>0.17499999999999999</v>
      </c>
    </row>
    <row r="58" spans="8:33" ht="15" thickBot="1" x14ac:dyDescent="0.35">
      <c r="H58" s="14">
        <f t="shared" si="3"/>
        <v>0</v>
      </c>
      <c r="I58" s="14">
        <f t="shared" si="4"/>
        <v>0</v>
      </c>
      <c r="J58" s="10">
        <f t="shared" si="5"/>
        <v>95.25</v>
      </c>
      <c r="K58" s="8">
        <f t="shared" si="6"/>
        <v>4</v>
      </c>
      <c r="L58" s="9">
        <f t="shared" si="7"/>
        <v>0</v>
      </c>
      <c r="N58" s="6">
        <f t="shared" si="17"/>
        <v>0</v>
      </c>
      <c r="O58" s="6">
        <f t="shared" si="17"/>
        <v>0</v>
      </c>
      <c r="P58" s="6">
        <f t="shared" si="17"/>
        <v>0</v>
      </c>
      <c r="Q58" s="6">
        <f t="shared" si="17"/>
        <v>0</v>
      </c>
      <c r="R58" s="6">
        <f t="shared" si="17"/>
        <v>0</v>
      </c>
      <c r="S58" s="6">
        <f t="shared" si="17"/>
        <v>0</v>
      </c>
      <c r="T58" s="6">
        <f t="shared" si="17"/>
        <v>0</v>
      </c>
      <c r="V58" s="5">
        <f t="shared" si="8"/>
        <v>-4</v>
      </c>
      <c r="W58" s="7">
        <f t="shared" si="9"/>
        <v>0.88859999999999995</v>
      </c>
      <c r="Z58" s="6">
        <f t="shared" si="16"/>
        <v>0</v>
      </c>
      <c r="AA58" s="6">
        <f t="shared" si="12"/>
        <v>-0.88700000000000001</v>
      </c>
      <c r="AB58" s="19">
        <f t="shared" si="13"/>
        <v>-0.88700000000000001</v>
      </c>
      <c r="AE58" s="6">
        <f t="shared" si="14"/>
        <v>3.9699999999999999E-2</v>
      </c>
      <c r="AF58" s="6">
        <f t="shared" si="15"/>
        <v>0.1575</v>
      </c>
      <c r="AG58" s="21">
        <f t="shared" si="10"/>
        <v>0.19719999999999999</v>
      </c>
    </row>
    <row r="59" spans="8:33" ht="15" thickBot="1" x14ac:dyDescent="0.35">
      <c r="H59" s="14">
        <f t="shared" si="3"/>
        <v>0</v>
      </c>
      <c r="I59" s="14">
        <f t="shared" si="4"/>
        <v>0</v>
      </c>
      <c r="J59" s="10">
        <f t="shared" si="5"/>
        <v>95.25</v>
      </c>
      <c r="K59" s="8">
        <f t="shared" si="6"/>
        <v>4</v>
      </c>
      <c r="L59" s="9">
        <f t="shared" si="7"/>
        <v>0</v>
      </c>
      <c r="N59" s="6">
        <f t="shared" si="17"/>
        <v>0</v>
      </c>
      <c r="O59" s="6">
        <f t="shared" si="17"/>
        <v>0</v>
      </c>
      <c r="P59" s="6">
        <f t="shared" si="17"/>
        <v>0</v>
      </c>
      <c r="Q59" s="6">
        <f t="shared" si="17"/>
        <v>0</v>
      </c>
      <c r="R59" s="6">
        <f t="shared" si="17"/>
        <v>0</v>
      </c>
      <c r="S59" s="6">
        <f t="shared" si="17"/>
        <v>0</v>
      </c>
      <c r="T59" s="6">
        <f t="shared" si="17"/>
        <v>0</v>
      </c>
      <c r="V59" s="5">
        <f t="shared" si="8"/>
        <v>-4</v>
      </c>
      <c r="W59" s="7">
        <f t="shared" si="9"/>
        <v>0.88859999999999995</v>
      </c>
      <c r="Z59" s="6">
        <f t="shared" si="16"/>
        <v>0</v>
      </c>
      <c r="AA59" s="6">
        <f t="shared" si="12"/>
        <v>-0.55179999999999996</v>
      </c>
      <c r="AB59" s="19">
        <f t="shared" si="13"/>
        <v>-0.55179999999999996</v>
      </c>
      <c r="AE59" s="6">
        <f t="shared" si="14"/>
        <v>3.3500000000000002E-2</v>
      </c>
      <c r="AF59" s="6">
        <f t="shared" si="15"/>
        <v>0.17749999999999999</v>
      </c>
      <c r="AG59" s="21">
        <f t="shared" si="10"/>
        <v>0.21099999999999999</v>
      </c>
    </row>
    <row r="60" spans="8:33" ht="15" thickBot="1" x14ac:dyDescent="0.35">
      <c r="H60" s="14">
        <f t="shared" si="3"/>
        <v>0</v>
      </c>
      <c r="I60" s="14">
        <f t="shared" si="4"/>
        <v>0</v>
      </c>
      <c r="J60" s="10">
        <f t="shared" si="5"/>
        <v>95.25</v>
      </c>
      <c r="K60" s="8">
        <f t="shared" si="6"/>
        <v>4</v>
      </c>
      <c r="L60" s="9">
        <f t="shared" si="7"/>
        <v>0</v>
      </c>
      <c r="N60" s="6">
        <f t="shared" si="17"/>
        <v>0</v>
      </c>
      <c r="O60" s="6">
        <f t="shared" si="17"/>
        <v>0</v>
      </c>
      <c r="P60" s="6">
        <f t="shared" si="17"/>
        <v>0</v>
      </c>
      <c r="Q60" s="6">
        <f t="shared" si="17"/>
        <v>0</v>
      </c>
      <c r="R60" s="6">
        <f t="shared" si="17"/>
        <v>0</v>
      </c>
      <c r="S60" s="6">
        <f t="shared" si="17"/>
        <v>0</v>
      </c>
      <c r="T60" s="6">
        <f t="shared" si="17"/>
        <v>0</v>
      </c>
      <c r="V60" s="5">
        <f t="shared" si="8"/>
        <v>-4</v>
      </c>
      <c r="W60" s="7">
        <f t="shared" si="9"/>
        <v>0.88859999999999995</v>
      </c>
      <c r="Z60" s="6">
        <f t="shared" si="16"/>
        <v>0</v>
      </c>
      <c r="AA60" s="6">
        <f t="shared" si="12"/>
        <v>-0.27260000000000001</v>
      </c>
      <c r="AB60" s="19">
        <f t="shared" si="13"/>
        <v>-0.27260000000000001</v>
      </c>
      <c r="AE60" s="6">
        <f t="shared" si="14"/>
        <v>2.7900000000000001E-2</v>
      </c>
      <c r="AF60" s="6">
        <f t="shared" si="15"/>
        <v>0.18990000000000001</v>
      </c>
      <c r="AG60" s="21">
        <f t="shared" si="10"/>
        <v>0.21780000000000002</v>
      </c>
    </row>
    <row r="61" spans="8:33" ht="15" thickBot="1" x14ac:dyDescent="0.35">
      <c r="H61" s="14">
        <f t="shared" si="3"/>
        <v>0</v>
      </c>
      <c r="I61" s="14">
        <f t="shared" si="4"/>
        <v>0</v>
      </c>
      <c r="J61" s="10">
        <f t="shared" si="5"/>
        <v>95.25</v>
      </c>
      <c r="K61" s="8">
        <f t="shared" si="6"/>
        <v>4</v>
      </c>
      <c r="L61" s="9">
        <f t="shared" si="7"/>
        <v>0</v>
      </c>
      <c r="N61" s="6">
        <f t="shared" si="17"/>
        <v>0</v>
      </c>
      <c r="O61" s="6">
        <f t="shared" si="17"/>
        <v>0</v>
      </c>
      <c r="P61" s="6">
        <f t="shared" si="17"/>
        <v>0</v>
      </c>
      <c r="Q61" s="6">
        <f t="shared" si="17"/>
        <v>0</v>
      </c>
      <c r="R61" s="6">
        <f t="shared" si="17"/>
        <v>0</v>
      </c>
      <c r="S61" s="6">
        <f t="shared" si="17"/>
        <v>0</v>
      </c>
      <c r="T61" s="6">
        <f t="shared" si="17"/>
        <v>0</v>
      </c>
      <c r="V61" s="5">
        <f t="shared" si="8"/>
        <v>-4</v>
      </c>
      <c r="W61" s="7">
        <f t="shared" si="9"/>
        <v>0.88859999999999995</v>
      </c>
      <c r="Z61" s="6">
        <f t="shared" si="16"/>
        <v>0</v>
      </c>
      <c r="AA61" s="6">
        <f t="shared" si="12"/>
        <v>-4.3799999999999999E-2</v>
      </c>
      <c r="AB61" s="19">
        <f t="shared" si="13"/>
        <v>-4.3799999999999999E-2</v>
      </c>
      <c r="AE61" s="6">
        <f t="shared" si="14"/>
        <v>2.29E-2</v>
      </c>
      <c r="AF61" s="6">
        <f t="shared" si="15"/>
        <v>0.19600000000000001</v>
      </c>
      <c r="AG61" s="21">
        <f t="shared" si="10"/>
        <v>0.21890000000000001</v>
      </c>
    </row>
  </sheetData>
  <mergeCells count="7">
    <mergeCell ref="AD3:AG3"/>
    <mergeCell ref="AI3:AQ3"/>
    <mergeCell ref="E3:J3"/>
    <mergeCell ref="K3:L3"/>
    <mergeCell ref="M3:T3"/>
    <mergeCell ref="V3:W3"/>
    <mergeCell ref="Y3:A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amodh mathur</dc:creator>
  <cp:lastModifiedBy>amodh mathur</cp:lastModifiedBy>
  <dcterms:created xsi:type="dcterms:W3CDTF">2021-05-25T07:39:32Z</dcterms:created>
  <dcterms:modified xsi:type="dcterms:W3CDTF">2021-05-25T17:58:35Z</dcterms:modified>
</cp:coreProperties>
</file>